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7550" windowHeight="11940"/>
  </bookViews>
  <sheets>
    <sheet name="Table10d" sheetId="1" r:id="rId1"/>
  </sheets>
  <definedNames>
    <definedName name="_xlnm.Print_Area" localSheetId="0">Table10d!$A$1:$Y$100</definedName>
    <definedName name="_xlnm.Print_Titles" localSheetId="0">Table10d!$2:$2</definedName>
    <definedName name="Z_4F39AA36_3F31_4FD8_9779_41E7BE6BE617_.wvu.PrintArea" localSheetId="0" hidden="1">Table10d!$A$1:$Y$100</definedName>
    <definedName name="Z_4F39AA36_3F31_4FD8_9779_41E7BE6BE617_.wvu.PrintTitles" localSheetId="0" hidden="1">Table10d!$2:$2</definedName>
    <definedName name="Z_5B0A72D4_F349_43CA_8DC5_1F720B99EEC4_.wvu.PrintArea" localSheetId="0" hidden="1">Table10d!$A$1:$Y$100</definedName>
    <definedName name="Z_5B0A72D4_F349_43CA_8DC5_1F720B99EEC4_.wvu.PrintTitles" localSheetId="0" hidden="1">Table10d!$2:$2</definedName>
    <definedName name="Z_A1DE11B6_D5DD_4014_8313_7C8B9EA66700_.wvu.PrintArea" localSheetId="0" hidden="1">Table10d!$A$1:$Y$100</definedName>
    <definedName name="Z_A1DE11B6_D5DD_4014_8313_7C8B9EA66700_.wvu.PrintTitles" localSheetId="0" hidden="1">Table10d!$2:$2</definedName>
  </definedNames>
  <calcPr calcId="125725"/>
  <customWorkbookViews>
    <customWorkbookView name="Mike Eberle - Personal View" guid="{5B0A72D4-F349-43CA-8DC5-1F720B99EEC4}" mergeInterval="0" personalView="1" maximized="1" xWindow="1" yWindow="1" windowWidth="1280" windowHeight="833" activeSheetId="1"/>
    <customWorkbookView name="dgrillo - Personal View" guid="{4F39AA36-3F31-4FD8-9779-41E7BE6BE617}" mergeInterval="0" personalView="1" maximized="1" xWindow="1" yWindow="1" windowWidth="1418" windowHeight="808" activeSheetId="1"/>
    <customWorkbookView name="Grillo, Debra - Personal View" guid="{A1DE11B6-D5DD-4014-8313-7C8B9EA66700}" mergeInterval="0" personalView="1" maximized="1" xWindow="1" yWindow="1" windowWidth="1639" windowHeight="750" activeSheetId="1"/>
  </customWorkbookViews>
</workbook>
</file>

<file path=xl/calcChain.xml><?xml version="1.0" encoding="utf-8"?>
<calcChain xmlns="http://schemas.openxmlformats.org/spreadsheetml/2006/main">
  <c r="I82" i="1"/>
  <c r="L82"/>
  <c r="O82"/>
  <c r="R82"/>
  <c r="U82"/>
  <c r="X82"/>
  <c r="I77"/>
  <c r="L77"/>
  <c r="O77"/>
  <c r="R77"/>
  <c r="U77"/>
  <c r="X77"/>
  <c r="I88"/>
  <c r="L88"/>
  <c r="O88"/>
  <c r="R88"/>
  <c r="U88"/>
  <c r="X88"/>
  <c r="I68"/>
  <c r="L68"/>
  <c r="O68"/>
  <c r="R68"/>
  <c r="U68"/>
  <c r="X68"/>
  <c r="I83"/>
  <c r="L83"/>
  <c r="O83"/>
  <c r="R83"/>
  <c r="U83"/>
  <c r="X83"/>
  <c r="I79"/>
  <c r="L79"/>
  <c r="O79"/>
  <c r="R79"/>
  <c r="U79"/>
  <c r="X79"/>
  <c r="I75"/>
  <c r="L75"/>
  <c r="O75"/>
  <c r="R75"/>
  <c r="U75"/>
  <c r="X75"/>
  <c r="I70"/>
  <c r="L70"/>
  <c r="O70"/>
  <c r="R70"/>
  <c r="U70"/>
  <c r="X70"/>
  <c r="I87"/>
  <c r="L87"/>
  <c r="O87"/>
  <c r="R87"/>
  <c r="U87"/>
  <c r="X87"/>
  <c r="I81"/>
  <c r="L81"/>
  <c r="O81"/>
  <c r="R81"/>
  <c r="U81"/>
  <c r="X81"/>
  <c r="I72"/>
  <c r="L72"/>
  <c r="O72"/>
  <c r="R72"/>
  <c r="U72"/>
  <c r="X72"/>
  <c r="I84"/>
  <c r="L84"/>
  <c r="O84"/>
  <c r="R84"/>
  <c r="U84"/>
  <c r="X84"/>
  <c r="I85"/>
  <c r="L85"/>
  <c r="O85"/>
  <c r="R85"/>
  <c r="U85"/>
  <c r="X85"/>
  <c r="I80"/>
  <c r="L80"/>
  <c r="O80"/>
  <c r="R80"/>
  <c r="U80"/>
  <c r="X80"/>
  <c r="I76"/>
  <c r="L76"/>
  <c r="O76"/>
  <c r="R76"/>
  <c r="U76"/>
  <c r="X76"/>
  <c r="I71"/>
  <c r="L71"/>
  <c r="O71"/>
  <c r="R71"/>
  <c r="U71"/>
  <c r="X71"/>
  <c r="I86"/>
  <c r="L86"/>
  <c r="O86"/>
  <c r="R86"/>
  <c r="U86"/>
  <c r="X86"/>
  <c r="I74"/>
  <c r="L74"/>
  <c r="O74"/>
  <c r="R74"/>
  <c r="U74"/>
  <c r="X74"/>
  <c r="I69"/>
  <c r="L69"/>
  <c r="O69"/>
  <c r="R69"/>
  <c r="U69"/>
  <c r="X69"/>
  <c r="I78"/>
  <c r="L78"/>
  <c r="O78"/>
  <c r="R78"/>
  <c r="U78"/>
  <c r="X78"/>
  <c r="I73"/>
  <c r="L73"/>
  <c r="O73"/>
  <c r="R73"/>
  <c r="U73"/>
  <c r="X73"/>
  <c r="I5"/>
  <c r="L5"/>
  <c r="O5"/>
  <c r="R5"/>
  <c r="U5"/>
  <c r="X5"/>
  <c r="I13"/>
  <c r="L13"/>
  <c r="O13"/>
  <c r="R13"/>
  <c r="U13"/>
  <c r="X13"/>
  <c r="I10"/>
  <c r="L10"/>
  <c r="O10"/>
  <c r="R10"/>
  <c r="U10"/>
  <c r="X10"/>
  <c r="I15"/>
  <c r="L15"/>
  <c r="O15"/>
  <c r="R15"/>
  <c r="U15"/>
  <c r="X15"/>
  <c r="I3"/>
  <c r="L3"/>
  <c r="O3"/>
  <c r="R3"/>
  <c r="U3"/>
  <c r="X3"/>
  <c r="I8"/>
  <c r="L8"/>
  <c r="O8"/>
  <c r="R8"/>
  <c r="U8"/>
  <c r="X8"/>
  <c r="I4"/>
  <c r="L4"/>
  <c r="O4"/>
  <c r="R4"/>
  <c r="U4"/>
  <c r="X4"/>
  <c r="I7"/>
  <c r="L7"/>
  <c r="O7"/>
  <c r="R7"/>
  <c r="U7"/>
  <c r="X7"/>
  <c r="I6"/>
  <c r="L6"/>
  <c r="O6"/>
  <c r="R6"/>
  <c r="U6"/>
  <c r="X6"/>
  <c r="I12"/>
  <c r="L12"/>
  <c r="O12"/>
  <c r="R12"/>
  <c r="U12"/>
  <c r="X12"/>
  <c r="I14"/>
  <c r="L14"/>
  <c r="O14"/>
  <c r="R14"/>
  <c r="U14"/>
  <c r="X14"/>
  <c r="I9"/>
  <c r="L9"/>
  <c r="O9"/>
  <c r="R9"/>
  <c r="U9"/>
  <c r="X9"/>
  <c r="I11"/>
  <c r="L11"/>
  <c r="O11"/>
  <c r="R11"/>
  <c r="U11"/>
  <c r="X11"/>
  <c r="I31"/>
  <c r="L31"/>
  <c r="O31"/>
  <c r="R31"/>
  <c r="U31"/>
  <c r="X31"/>
  <c r="I35"/>
  <c r="L35"/>
  <c r="O35"/>
  <c r="R35"/>
  <c r="U35"/>
  <c r="X35"/>
  <c r="L39"/>
  <c r="O39"/>
  <c r="R39"/>
  <c r="U39"/>
  <c r="X39"/>
  <c r="I33"/>
  <c r="L33"/>
  <c r="O33"/>
  <c r="R33"/>
  <c r="U33"/>
  <c r="X33"/>
  <c r="I34"/>
  <c r="L34"/>
  <c r="O34"/>
  <c r="R34"/>
  <c r="U34"/>
  <c r="X34"/>
  <c r="I37"/>
  <c r="L37"/>
  <c r="O37"/>
  <c r="R37"/>
  <c r="U37"/>
  <c r="X37"/>
  <c r="I36"/>
  <c r="L36"/>
  <c r="O36"/>
  <c r="R36"/>
  <c r="U36"/>
  <c r="X36"/>
  <c r="I38"/>
  <c r="L38"/>
  <c r="O38"/>
  <c r="R38"/>
  <c r="U38"/>
  <c r="X38"/>
  <c r="I32"/>
  <c r="L32"/>
  <c r="O32"/>
  <c r="R32"/>
  <c r="U32"/>
  <c r="X32"/>
  <c r="I42"/>
  <c r="L42"/>
  <c r="O42"/>
  <c r="R42"/>
  <c r="U42"/>
  <c r="X42"/>
  <c r="I40"/>
  <c r="L40"/>
  <c r="O40"/>
  <c r="R40"/>
  <c r="U40"/>
  <c r="X40"/>
  <c r="I30"/>
  <c r="L30"/>
  <c r="O30"/>
  <c r="R30"/>
  <c r="U30"/>
  <c r="X30"/>
  <c r="I41"/>
  <c r="L41"/>
  <c r="O41"/>
  <c r="R41"/>
  <c r="U41"/>
  <c r="X41"/>
  <c r="I44"/>
  <c r="L44"/>
  <c r="O44"/>
  <c r="R44"/>
  <c r="U44"/>
  <c r="X44"/>
  <c r="I53"/>
  <c r="L53"/>
  <c r="O53"/>
  <c r="R53"/>
  <c r="U53"/>
  <c r="X53"/>
  <c r="I51"/>
  <c r="L51"/>
  <c r="O51"/>
  <c r="R51"/>
  <c r="U51"/>
  <c r="X51"/>
  <c r="I43"/>
  <c r="L43"/>
  <c r="O43"/>
  <c r="R43"/>
  <c r="U43"/>
  <c r="X43"/>
  <c r="I55"/>
  <c r="L55"/>
  <c r="O55"/>
  <c r="R55"/>
  <c r="U55"/>
  <c r="X55"/>
  <c r="I67"/>
  <c r="L67"/>
  <c r="O67"/>
  <c r="R67"/>
  <c r="U67"/>
  <c r="X67"/>
  <c r="I62"/>
  <c r="L62"/>
  <c r="O62"/>
  <c r="R62"/>
  <c r="U62"/>
  <c r="X62"/>
  <c r="I58"/>
  <c r="L58"/>
  <c r="O58"/>
  <c r="R58"/>
  <c r="U58"/>
  <c r="X58"/>
  <c r="I65"/>
  <c r="L65"/>
  <c r="O65"/>
  <c r="R65"/>
  <c r="U65"/>
  <c r="X65"/>
  <c r="I63"/>
  <c r="L63"/>
  <c r="O63"/>
  <c r="R63"/>
  <c r="U63"/>
  <c r="X63"/>
  <c r="I57"/>
  <c r="L57"/>
  <c r="O57"/>
  <c r="R57"/>
  <c r="U57"/>
  <c r="X57"/>
  <c r="I64"/>
  <c r="L64"/>
  <c r="O64"/>
  <c r="R64"/>
  <c r="U64"/>
  <c r="X64"/>
  <c r="I56"/>
  <c r="L56"/>
  <c r="O56"/>
  <c r="R56"/>
  <c r="U56"/>
  <c r="X56"/>
  <c r="I59"/>
  <c r="L59"/>
  <c r="O59"/>
  <c r="R59"/>
  <c r="U59"/>
  <c r="X59"/>
  <c r="I61"/>
  <c r="L61"/>
  <c r="O61"/>
  <c r="R61"/>
  <c r="U61"/>
  <c r="X61"/>
  <c r="I60"/>
  <c r="L60"/>
  <c r="O60"/>
  <c r="R60"/>
  <c r="U60"/>
  <c r="X60"/>
  <c r="I66"/>
  <c r="L66"/>
  <c r="O66"/>
  <c r="R66"/>
  <c r="U66"/>
  <c r="X66"/>
  <c r="I94"/>
  <c r="L94"/>
  <c r="O94"/>
  <c r="R94"/>
  <c r="U94"/>
  <c r="X94"/>
  <c r="I98"/>
  <c r="L98"/>
  <c r="O98"/>
  <c r="R98"/>
  <c r="U98"/>
  <c r="X98"/>
  <c r="I89"/>
  <c r="L89"/>
  <c r="O89"/>
  <c r="R89"/>
  <c r="U89"/>
  <c r="X89"/>
  <c r="I95"/>
  <c r="L95"/>
  <c r="O95"/>
  <c r="R95"/>
  <c r="U95"/>
  <c r="X95"/>
  <c r="I92"/>
  <c r="L92"/>
  <c r="O92"/>
  <c r="R92"/>
  <c r="U92"/>
  <c r="X92"/>
  <c r="I99"/>
  <c r="L99"/>
  <c r="O99"/>
  <c r="R99"/>
  <c r="U99"/>
  <c r="X99"/>
  <c r="I100"/>
  <c r="L100"/>
  <c r="O100"/>
  <c r="R100"/>
  <c r="U100"/>
  <c r="X100"/>
  <c r="I97"/>
  <c r="L97"/>
  <c r="O97"/>
  <c r="R97"/>
  <c r="U97"/>
  <c r="X97"/>
  <c r="I93"/>
  <c r="L93"/>
  <c r="O93"/>
  <c r="R93"/>
  <c r="U93"/>
  <c r="X93"/>
  <c r="I96"/>
  <c r="L96"/>
  <c r="O96"/>
  <c r="R96"/>
  <c r="U96"/>
  <c r="X96"/>
  <c r="I91"/>
  <c r="L91"/>
  <c r="O91"/>
  <c r="R91"/>
  <c r="U91"/>
  <c r="X91"/>
  <c r="I90"/>
  <c r="L90"/>
  <c r="O90"/>
  <c r="R90"/>
  <c r="U90"/>
  <c r="X90"/>
  <c r="I21"/>
  <c r="L21"/>
  <c r="O21"/>
  <c r="R21"/>
  <c r="U21"/>
  <c r="X21"/>
  <c r="I18"/>
  <c r="L18"/>
  <c r="O18"/>
  <c r="R18"/>
  <c r="U18"/>
  <c r="X18"/>
  <c r="I26"/>
  <c r="L26"/>
  <c r="O26"/>
  <c r="R26"/>
  <c r="U26"/>
  <c r="X26"/>
  <c r="I20"/>
  <c r="L20"/>
  <c r="O20"/>
  <c r="R20"/>
  <c r="U20"/>
  <c r="X20"/>
  <c r="I19"/>
  <c r="L19"/>
  <c r="O19"/>
  <c r="R19"/>
  <c r="U19"/>
  <c r="X19"/>
  <c r="I22"/>
  <c r="L22"/>
  <c r="O22"/>
  <c r="R22"/>
  <c r="U22"/>
  <c r="X22"/>
  <c r="I23"/>
  <c r="L23"/>
  <c r="O23"/>
  <c r="R23"/>
  <c r="U23"/>
  <c r="X23"/>
  <c r="I27"/>
  <c r="L27"/>
  <c r="O27"/>
  <c r="R27"/>
  <c r="U27"/>
  <c r="X27"/>
  <c r="I25"/>
  <c r="L25"/>
  <c r="O25"/>
  <c r="R25"/>
  <c r="U25"/>
  <c r="X25"/>
  <c r="I16"/>
  <c r="L16"/>
  <c r="O16"/>
  <c r="R16"/>
  <c r="U16"/>
  <c r="X16"/>
  <c r="I17"/>
  <c r="L17"/>
  <c r="O17"/>
  <c r="R17"/>
  <c r="U17"/>
  <c r="X17"/>
  <c r="I28"/>
  <c r="L28"/>
  <c r="O28"/>
  <c r="R28"/>
  <c r="U28"/>
  <c r="X28"/>
  <c r="I24"/>
  <c r="L24"/>
  <c r="O24"/>
  <c r="R24"/>
  <c r="U24"/>
  <c r="X24"/>
  <c r="I29"/>
  <c r="L29"/>
  <c r="O29"/>
  <c r="R29"/>
  <c r="U29"/>
  <c r="X29"/>
  <c r="I49"/>
  <c r="L49"/>
  <c r="O49"/>
  <c r="R49"/>
  <c r="U49"/>
  <c r="X49"/>
  <c r="I47"/>
  <c r="L47"/>
  <c r="O47"/>
  <c r="R47"/>
  <c r="U47"/>
  <c r="X47"/>
  <c r="I45"/>
  <c r="L45"/>
  <c r="O45"/>
  <c r="R45"/>
  <c r="U45"/>
  <c r="X45"/>
  <c r="I50"/>
  <c r="L50"/>
  <c r="O50"/>
  <c r="R50"/>
  <c r="U50"/>
  <c r="X50"/>
  <c r="I52"/>
  <c r="L52"/>
  <c r="O52"/>
  <c r="R52"/>
  <c r="U52"/>
  <c r="X52"/>
  <c r="I46"/>
  <c r="L46"/>
  <c r="O46"/>
  <c r="R46"/>
  <c r="U46"/>
  <c r="X46"/>
  <c r="I48"/>
  <c r="L48"/>
  <c r="O48"/>
  <c r="R48"/>
  <c r="U48"/>
  <c r="X48"/>
  <c r="I54"/>
  <c r="L54"/>
  <c r="O54"/>
  <c r="R54"/>
  <c r="U54"/>
  <c r="X54"/>
</calcChain>
</file>

<file path=xl/sharedStrings.xml><?xml version="1.0" encoding="utf-8"?>
<sst xmlns="http://schemas.openxmlformats.org/spreadsheetml/2006/main" count="582" uniqueCount="306">
  <si>
    <t>040851325</t>
  </si>
  <si>
    <t>01104615</t>
  </si>
  <si>
    <t>01101500</t>
  </si>
  <si>
    <t>01106468</t>
  </si>
  <si>
    <t>01102500</t>
  </si>
  <si>
    <t>01096710</t>
  </si>
  <si>
    <t>010965852</t>
  </si>
  <si>
    <t>011032058</t>
  </si>
  <si>
    <t>01090477</t>
  </si>
  <si>
    <t>01105500</t>
  </si>
  <si>
    <t>01105581</t>
  </si>
  <si>
    <t>01110000</t>
  </si>
  <si>
    <t>01105000</t>
  </si>
  <si>
    <t>01102345</t>
  </si>
  <si>
    <t>01095220</t>
  </si>
  <si>
    <t>410041111581101</t>
  </si>
  <si>
    <t>404317111503601</t>
  </si>
  <si>
    <t>411407111580501</t>
  </si>
  <si>
    <t>404218111525601</t>
  </si>
  <si>
    <t>404143111500101</t>
  </si>
  <si>
    <t>411413111554601</t>
  </si>
  <si>
    <t>404430111495301</t>
  </si>
  <si>
    <t>410231111565001</t>
  </si>
  <si>
    <t>404000111515801</t>
  </si>
  <si>
    <t>040853145</t>
  </si>
  <si>
    <t>04084468</t>
  </si>
  <si>
    <t>040872393</t>
  </si>
  <si>
    <t>0408703164</t>
  </si>
  <si>
    <t>040869415</t>
  </si>
  <si>
    <t>04087070</t>
  </si>
  <si>
    <t>04084429</t>
  </si>
  <si>
    <t>04087204</t>
  </si>
  <si>
    <t>04087213</t>
  </si>
  <si>
    <t>040870856</t>
  </si>
  <si>
    <t>393948105053501</t>
  </si>
  <si>
    <t>395324105035001</t>
  </si>
  <si>
    <t>402114105350101</t>
  </si>
  <si>
    <t>393613104511401</t>
  </si>
  <si>
    <t>400607105094401</t>
  </si>
  <si>
    <t>393557105033101</t>
  </si>
  <si>
    <t>394409105020501</t>
  </si>
  <si>
    <t>394921105015701</t>
  </si>
  <si>
    <t>394107105021001</t>
  </si>
  <si>
    <t>400000105125400</t>
  </si>
  <si>
    <t>403356105024001</t>
  </si>
  <si>
    <t>08061780</t>
  </si>
  <si>
    <t>08061740</t>
  </si>
  <si>
    <t>08058900</t>
  </si>
  <si>
    <t>08049955</t>
  </si>
  <si>
    <t>08057431</t>
  </si>
  <si>
    <t>08062600</t>
  </si>
  <si>
    <t>08049490</t>
  </si>
  <si>
    <t>08061995</t>
  </si>
  <si>
    <t>08049240</t>
  </si>
  <si>
    <t>08061952</t>
  </si>
  <si>
    <t>08061536</t>
  </si>
  <si>
    <t>08048542</t>
  </si>
  <si>
    <t>08057200</t>
  </si>
  <si>
    <t>02338523</t>
  </si>
  <si>
    <t>02206314</t>
  </si>
  <si>
    <t>02336380</t>
  </si>
  <si>
    <t>02336635</t>
  </si>
  <si>
    <t>02336968</t>
  </si>
  <si>
    <t>02336300</t>
  </si>
  <si>
    <t>02336526</t>
  </si>
  <si>
    <t>02335910</t>
  </si>
  <si>
    <t>02335870</t>
  </si>
  <si>
    <t>02334885</t>
  </si>
  <si>
    <t>02336728</t>
  </si>
  <si>
    <t>02344797</t>
  </si>
  <si>
    <t>02338280</t>
  </si>
  <si>
    <t>*</t>
  </si>
  <si>
    <t>04087270</t>
  </si>
  <si>
    <t>#</t>
  </si>
  <si>
    <t>HA_survive_pct</t>
  </si>
  <si>
    <t>HA_r</t>
  </si>
  <si>
    <t>HA_weight</t>
  </si>
  <si>
    <t>HA_wt_r</t>
  </si>
  <si>
    <t>HA_biomass</t>
  </si>
  <si>
    <t>HA_bio_r</t>
  </si>
  <si>
    <t>CD_bio_r</t>
  </si>
  <si>
    <t>CD_biomass_pct_re</t>
  </si>
  <si>
    <t>CD_biomass</t>
  </si>
  <si>
    <t>CD_wt_r</t>
  </si>
  <si>
    <t>CD_weight_pct_re</t>
  </si>
  <si>
    <t>CD_weight</t>
  </si>
  <si>
    <t>CD_r</t>
  </si>
  <si>
    <t>CD_survive_pct</t>
  </si>
  <si>
    <t>HA_weight_pct_rn</t>
  </si>
  <si>
    <t>HA_surv_pct_rn</t>
  </si>
  <si>
    <t>HA_biomass_pct_rn</t>
  </si>
  <si>
    <t>‡</t>
  </si>
  <si>
    <t>HA ref</t>
  </si>
  <si>
    <t>CD ref</t>
  </si>
  <si>
    <t>ATL</t>
  </si>
  <si>
    <t>SLC</t>
  </si>
  <si>
    <t>BOS</t>
  </si>
  <si>
    <t>SEA</t>
  </si>
  <si>
    <t>DEN</t>
  </si>
  <si>
    <t>DAL</t>
  </si>
  <si>
    <t>MGB</t>
  </si>
  <si>
    <t>SNAME</t>
  </si>
  <si>
    <t>06713500</t>
  </si>
  <si>
    <t>06754000</t>
  </si>
  <si>
    <t>ATL10</t>
  </si>
  <si>
    <t>ATL11</t>
  </si>
  <si>
    <t>ATL12</t>
  </si>
  <si>
    <t>ATL13</t>
  </si>
  <si>
    <t>BOS10</t>
  </si>
  <si>
    <t>BOS11</t>
  </si>
  <si>
    <t>BOS12</t>
  </si>
  <si>
    <t>BOS13</t>
  </si>
  <si>
    <t>BOS14</t>
  </si>
  <si>
    <t>DAL10</t>
  </si>
  <si>
    <t>DAL11</t>
  </si>
  <si>
    <t>DAL12</t>
  </si>
  <si>
    <t>DAL13</t>
  </si>
  <si>
    <t>DEN10</t>
  </si>
  <si>
    <t>DEN11</t>
  </si>
  <si>
    <t>DEN12</t>
  </si>
  <si>
    <t>DEN13</t>
  </si>
  <si>
    <t>MGB10</t>
  </si>
  <si>
    <t>MGB11</t>
  </si>
  <si>
    <t>MGB12</t>
  </si>
  <si>
    <t>SEA10</t>
  </si>
  <si>
    <t>SEA11</t>
  </si>
  <si>
    <t>SEA12</t>
  </si>
  <si>
    <t>SEA13</t>
  </si>
  <si>
    <t>SEA14</t>
  </si>
  <si>
    <t>SEA15</t>
  </si>
  <si>
    <t>SEA16</t>
  </si>
  <si>
    <t>SEA17</t>
  </si>
  <si>
    <t>SEA18</t>
  </si>
  <si>
    <t>SEA19</t>
  </si>
  <si>
    <t>SEA20</t>
  </si>
  <si>
    <t>SEA21</t>
  </si>
  <si>
    <t>SLC10</t>
  </si>
  <si>
    <t>SLC11</t>
  </si>
  <si>
    <t>SLC12</t>
  </si>
  <si>
    <t>CERC ID</t>
  </si>
  <si>
    <t>MRA</t>
  </si>
  <si>
    <t>SMRA</t>
  </si>
  <si>
    <t>STAID</t>
  </si>
  <si>
    <t>CD_surv_pct_rn</t>
  </si>
  <si>
    <t>ATL01</t>
  </si>
  <si>
    <t>ATL02</t>
  </si>
  <si>
    <t>ATL03</t>
  </si>
  <si>
    <t>ATL04</t>
  </si>
  <si>
    <t>ATL05</t>
  </si>
  <si>
    <t>ATL06</t>
  </si>
  <si>
    <t>ATL07</t>
  </si>
  <si>
    <t>ATL08</t>
  </si>
  <si>
    <t>ATL09</t>
  </si>
  <si>
    <t>BOS01</t>
  </si>
  <si>
    <t>BOS02</t>
  </si>
  <si>
    <t>BOS03</t>
  </si>
  <si>
    <t>BOS04</t>
  </si>
  <si>
    <t>BOS05</t>
  </si>
  <si>
    <t>BOS06</t>
  </si>
  <si>
    <t>BOS07</t>
  </si>
  <si>
    <t>BOS08</t>
  </si>
  <si>
    <t>BOS09</t>
  </si>
  <si>
    <t>DAL01</t>
  </si>
  <si>
    <t>DAL02</t>
  </si>
  <si>
    <t>DAL03</t>
  </si>
  <si>
    <t>DAL04</t>
  </si>
  <si>
    <t>DAL05</t>
  </si>
  <si>
    <t>DAL06</t>
  </si>
  <si>
    <t>DAL07</t>
  </si>
  <si>
    <t>DAL08</t>
  </si>
  <si>
    <t>DAL09</t>
  </si>
  <si>
    <t>DEN01</t>
  </si>
  <si>
    <t>DEN02</t>
  </si>
  <si>
    <t>DEN03</t>
  </si>
  <si>
    <t>DEN04</t>
  </si>
  <si>
    <t>DEN05</t>
  </si>
  <si>
    <t>DEN06</t>
  </si>
  <si>
    <t>DEN07</t>
  </si>
  <si>
    <t>DEN08</t>
  </si>
  <si>
    <t>DEN09</t>
  </si>
  <si>
    <t>MGB01</t>
  </si>
  <si>
    <t>MGB02</t>
  </si>
  <si>
    <t>MGB03</t>
  </si>
  <si>
    <t>MGB04</t>
  </si>
  <si>
    <t>MGB05</t>
  </si>
  <si>
    <t>MGB06</t>
  </si>
  <si>
    <t>MGB07</t>
  </si>
  <si>
    <t>MGB08</t>
  </si>
  <si>
    <t>MGB09</t>
  </si>
  <si>
    <t>SEA01</t>
  </si>
  <si>
    <t>SEA02</t>
  </si>
  <si>
    <t>SEA03</t>
  </si>
  <si>
    <t>SEA04</t>
  </si>
  <si>
    <t>SEA05</t>
  </si>
  <si>
    <t>SEA06</t>
  </si>
  <si>
    <t>SEA07</t>
  </si>
  <si>
    <t>SEA08</t>
  </si>
  <si>
    <t>SEA09</t>
  </si>
  <si>
    <t>SLC01</t>
  </si>
  <si>
    <t>SLC02</t>
  </si>
  <si>
    <t>SLC03</t>
  </si>
  <si>
    <t>SLC04</t>
  </si>
  <si>
    <t>SLC05</t>
  </si>
  <si>
    <t>SLC06</t>
  </si>
  <si>
    <t>SLC07</t>
  </si>
  <si>
    <t>SLC08</t>
  </si>
  <si>
    <t>SLC09</t>
  </si>
  <si>
    <t>JACKSON CREEK AT LESTER ROAD, NEAR LILBURN, GA</t>
  </si>
  <si>
    <t>SUWANEE CREEK AT SUWANEE, GA</t>
  </si>
  <si>
    <t>SOPE CREEK NEAR MARIETTA, GA</t>
  </si>
  <si>
    <t>ROTTENWOOD C (INTERSTATE N PKWY) NR SMYRNA, GA.</t>
  </si>
  <si>
    <t>PEACHTREE CREEK AT ATLANTA, GA</t>
  </si>
  <si>
    <t>NANCY CREEK AT RANDALL MILL ROAD, AT ATLANTA, GA</t>
  </si>
  <si>
    <t>PROCTOR CREEK AT JACKSON PARKWAY, AT ATLANTA, GA</t>
  </si>
  <si>
    <t>NICKAJACK CREEK AT US 78/278, NEAR MABLETON, GA</t>
  </si>
  <si>
    <t>UTOY CREEK AT GREAT SOUTHWEST PKWY NR ATLANTA, GA</t>
  </si>
  <si>
    <t>NOSES CREEK AT POWDER SPRINGS RD,POWDER SPRINGS,GA</t>
  </si>
  <si>
    <t>WHOOPING CREEK AT GA 5, NEAR WHITESBURG, GA</t>
  </si>
  <si>
    <t>HILLABAHATCHEE CREEK AT THAXTON RD, NR FRANKLIN,GA</t>
  </si>
  <si>
    <t>WHITE OAK CREEK AT CANNON ROAD, NEAR RAYMOND, GA</t>
  </si>
  <si>
    <t>BLACK BROOK AT DUNBARTON RD, NR MANCHESTER, NH</t>
  </si>
  <si>
    <t>STILLWATER RIVER NEAR STERLING, MA</t>
  </si>
  <si>
    <t>ASSABET RIVER AT ALLEN STREET AT NORTHBOROUGH, MA</t>
  </si>
  <si>
    <t>IPSWICH RIVER AT SOUTH MIDDLETON, MA</t>
  </si>
  <si>
    <t>SAUGUS RIVER AT SAUGUS IRONWORKS AT SAUGUS, MA</t>
  </si>
  <si>
    <t>ABERJONA RIVER AT WINCHESTER, MA</t>
  </si>
  <si>
    <t>CHARLES RIVER ABOVE WATERTOWN DAM AT WATERTOWN, MA</t>
  </si>
  <si>
    <t>NEPONSET RIVER AT NORWOOD, MA</t>
  </si>
  <si>
    <t>EAST BRANCH NEPONSET RIVER AT CANTON, MA</t>
  </si>
  <si>
    <t>MONATIQUOT RIVER AT RIVER STREET AT BRAINTREE, MA</t>
  </si>
  <si>
    <t>MATFIELD RIVER AT N CENTRAL ST AT E BRIDGEWATER,MA</t>
  </si>
  <si>
    <t>QUINSIGAMOND RIVER AT NORTH GRAFTON, MA</t>
  </si>
  <si>
    <t>BEAVER BROOK AT NORTH PELHAM, NH</t>
  </si>
  <si>
    <t>CHARLES RIVER AT MAPLE ST. AT NORTH BELLINGHAM, MA</t>
  </si>
  <si>
    <t>SYCAMORE CK AT SYCAMORE PK, FT WORTH, TX</t>
  </si>
  <si>
    <t>RUSH CK AT WOODLAND PK BLVD, ARLINGTON, TX</t>
  </si>
  <si>
    <t>JOHNSON CK NR DUNCAN PERRY RD, GRAND PRAIRIE, TX</t>
  </si>
  <si>
    <t>FISH CK AT BELT LINE RD, GRAND PRAIRIE, TX</t>
  </si>
  <si>
    <t>WHITE RX CK AT GREENVILLE AVE, DALLAS, TX</t>
  </si>
  <si>
    <t>FIVEMILE CK NR SIMPSON STUART RD, DALLAS, TX</t>
  </si>
  <si>
    <t>E FK TRINITY RV AT MCKINNEY, TX</t>
  </si>
  <si>
    <t>SPG CK AT NAAMAN SCHOOL RD NR GARLAND, TX</t>
  </si>
  <si>
    <t>DUCK CK AT TWN EAST BLVD NR MESQUITE, TX</t>
  </si>
  <si>
    <t>BUFFALO CK NR TRINITY RD AT FORNEY, TX</t>
  </si>
  <si>
    <t>S MESQUITE CK AT LAWSON RD NR MESQUITE, TX</t>
  </si>
  <si>
    <t>MUSTANG CK AT FM 2757 NR CRANDALL, TX</t>
  </si>
  <si>
    <t>GRAYS CK AT CR 1603 NR RICE, TX</t>
  </si>
  <si>
    <t>CHERRY CREEK AT DENVER, CO.</t>
  </si>
  <si>
    <t>SOUTH PLATTE RIVER NEAR KERSEY, CO</t>
  </si>
  <si>
    <t>DUTCH CREEK AT WEAVER PARK NR COLUMBINE VALLEY, CO</t>
  </si>
  <si>
    <t>BEAR CREEK BL ESTES RD AT LAKEWOOD, CO</t>
  </si>
  <si>
    <t>SANDERSON GULCH ABV LOWELL AVE AT DENVER</t>
  </si>
  <si>
    <t>LAKEWOOD GULCH ABV KNOX ST AT DENVER, CO</t>
  </si>
  <si>
    <t>LITTLE DRY CK BL LOWELL ST NR WESTMINSTER, CO</t>
  </si>
  <si>
    <t>BIG DRY CK BL HYLAND CR AT WESTMINSTER, CO</t>
  </si>
  <si>
    <t>S BOULDER CR AT BASELINE ROAD NR BOULDER COLO</t>
  </si>
  <si>
    <t>DRY CREEK BLW NIWOT RD, AT NIWOT, CO</t>
  </si>
  <si>
    <t>BIG THOMPSON BL MORAINE PARK NR ESTES PARK, CO</t>
  </si>
  <si>
    <t>SPRING CREEK AT EDORA PARK, AT FT COLLINS, CO</t>
  </si>
  <si>
    <t>MUD CREEK AT SPENCER ROAD AT APPLETON, WI</t>
  </si>
  <si>
    <t>GARNERS CREEK AT PARK STREET AT KAUKAUNA, WI</t>
  </si>
  <si>
    <t>LITTLE MENOMONEE RIVER AT MILWAUKEE, WI</t>
  </si>
  <si>
    <t>OAK CREEK AT SOUTH MILWAUKEE, WI</t>
  </si>
  <si>
    <t>ROOT RIVER AT LAYTON AVENUE AT GREENFIELD, WI</t>
  </si>
  <si>
    <t>PIKE CREEK AT 43RD STREET AT KENOSHA, WI</t>
  </si>
  <si>
    <t>BAIRD CREEK AT SUPERIOR ROAD AT GREEN BAY, WI</t>
  </si>
  <si>
    <t>BLACK CREEK AT CURRAN ROAD NEAR DENMARK, WI</t>
  </si>
  <si>
    <t>LINCOLN CREEK AT 47TH STREET AT MILWAUKEE, WI</t>
  </si>
  <si>
    <t>HOODS CREEK AT BROOK ROAD NEAR FRANKSVILLE, WI</t>
  </si>
  <si>
    <t>LILY CREEK AT GOOD HOPE ROAD NR MENOMONEE FALLS,WI</t>
  </si>
  <si>
    <t>BIG BEEF CREEK NEAR SEABECK, WA</t>
  </si>
  <si>
    <t>DOGFISH CREEK NEAR POULSBO, WA</t>
  </si>
  <si>
    <t>GORST CREEK NEAR GORST, WA</t>
  </si>
  <si>
    <t>OLALLA CREEK AT BURLEY OLALLA ROAD NEAR OLALLA, WA</t>
  </si>
  <si>
    <t>MINTER CREEK NEAR MINTER, WA</t>
  </si>
  <si>
    <t>COULTER CREEK NEAR ALLYN, WA</t>
  </si>
  <si>
    <t>WOODLAND CREEK BELOW DURHAM ROAD NEAR LACEY, WA</t>
  </si>
  <si>
    <t>SPANAWAY CR AT SPANAWAY LK OUTLET NR SPANAWAY, WA</t>
  </si>
  <si>
    <t>CLARKS CREEK AT PUYALLUP, WA</t>
  </si>
  <si>
    <t>SWAN CREEK AT PIONEER WAY TACOMA, WA</t>
  </si>
  <si>
    <t>BIG SOOS CREEK ABOVE HATCHERY NEAR AUBURN, WA</t>
  </si>
  <si>
    <t>MAY CR AT MOUTH NR RENTON, WA</t>
  </si>
  <si>
    <t>COAL CREEK AT BELLEVUE, WA</t>
  </si>
  <si>
    <t>JUANITA CREEK NEAR KIRKLAND, WA</t>
  </si>
  <si>
    <t>ISSAQUAH CREEK NEAR MOUTH NEAR ISSAQUAH, WA</t>
  </si>
  <si>
    <t>NORTH CREEK NEAR WINTERMUTES CORNER, WA</t>
  </si>
  <si>
    <t>SWAMP CREEK AT KENMORE, WA</t>
  </si>
  <si>
    <t>THORNTON CREEK NEAR SEATTLE, WA</t>
  </si>
  <si>
    <t>CHERRY CREEK BELOW MARGARET CREEK NEAR DUVALL, WA</t>
  </si>
  <si>
    <t>STEVENS CREEK AT LAKE STEVENS, WA</t>
  </si>
  <si>
    <t>DUBUQUE CREEK BLW PANTHER CREEK NR LK STEVENS, WA</t>
  </si>
  <si>
    <t>RED BUTTE CREEK AT FORT DOUGLAS, NEAR SLC, UT</t>
  </si>
  <si>
    <t>BIG COTTONWOOD CREEK AT 900 EAST, SLC, UT</t>
  </si>
  <si>
    <t>MILL CREEK AT 2000 EAST, SLC, UT</t>
  </si>
  <si>
    <t>MILLCREEK AT 300 EAST, SLC, UT</t>
  </si>
  <si>
    <t>PARLEYS CREEK AT SUGARHOUSE PARK, SLC UT</t>
  </si>
  <si>
    <t>EMIGRATION CREEK AT 1300 SO, SLC, UT</t>
  </si>
  <si>
    <t>BAER CREEK AT FRONTAGE ROAD KAYSVILLE, UT</t>
  </si>
  <si>
    <t>HOLMES CREEK AT MAIN STREET, LAYTON, UT</t>
  </si>
  <si>
    <t>OGDEN RIVER AT WASHINGTON AVE, OGDEN UT</t>
  </si>
  <si>
    <t>OGDEN RIVER AT VALLEY DRIVE, OGDEN UT</t>
  </si>
  <si>
    <r>
      <t xml:space="preserve">Table 10d. </t>
    </r>
    <r>
      <rPr>
        <sz val="10"/>
        <rFont val="Arial Narrow"/>
        <family val="2"/>
      </rPr>
      <t xml:space="preserve">Reference normalized (rn) responses of the amphipod </t>
    </r>
    <r>
      <rPr>
        <i/>
        <sz val="10"/>
        <rFont val="Arial Narrow"/>
        <family val="2"/>
      </rPr>
      <t>Hyalella azteca</t>
    </r>
    <r>
      <rPr>
        <sz val="10"/>
        <rFont val="Arial Narrow"/>
        <family val="2"/>
      </rPr>
      <t xml:space="preserve"> in 28-day whole-sediment exposures and the midge </t>
    </r>
    <r>
      <rPr>
        <i/>
        <sz val="10"/>
        <rFont val="Arial Narrow"/>
        <family val="2"/>
      </rPr>
      <t>Chironomus dilutus</t>
    </r>
    <r>
      <rPr>
        <sz val="10"/>
        <rFont val="Arial Narrow"/>
        <family val="2"/>
      </rPr>
      <t xml:space="preserve"> in 10-day whole-sediment exposures to 2007 NAWQA samples collected from across the United States.  [The symbol ‡ designates a site as a reference site. Reference normalized values with an asterisk (*) are below the reference envelope for the study area; see geographic groupings in table 1.  Reference normalized values with a pound sign (#) are below the reference envelope for the study area, but the overall ANOVA was not signficant. Variable description in table 10c.] </t>
    </r>
    <r>
      <rPr>
        <b/>
        <sz val="10"/>
        <rFont val="Arial Narrow"/>
        <family val="2"/>
      </rPr>
      <t xml:space="preserve"> </t>
    </r>
  </si>
  <si>
    <t>UNDERWOOD CR AT WATERTOWN PLANK RD AT ELM GROVE, WI</t>
  </si>
  <si>
    <t>LITTLE COTTONWOOD CREEK AT JORDAN RIVER NR SLC</t>
  </si>
  <si>
    <t>JORDAN RIVER AT 1700 SOUTH AT SALT LAKE CITY, UT</t>
  </si>
  <si>
    <t>COTTONWOOD CK AB NEWARK WY AT GREENWOOD VILLAGE, CO</t>
  </si>
</sst>
</file>

<file path=xl/styles.xml><?xml version="1.0" encoding="utf-8"?>
<styleSheet xmlns="http://schemas.openxmlformats.org/spreadsheetml/2006/main">
  <numFmts count="1">
    <numFmt numFmtId="164" formatCode="0.0000"/>
  </numFmts>
  <fonts count="8">
    <font>
      <sz val="10"/>
      <name val="Arial"/>
    </font>
    <font>
      <sz val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i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</cellStyleXfs>
  <cellXfs count="48">
    <xf numFmtId="0" fontId="0" fillId="0" borderId="0" xfId="0"/>
    <xf numFmtId="0" fontId="4" fillId="0" borderId="0" xfId="0" applyNumberFormat="1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left" vertical="top" wrapText="1"/>
    </xf>
    <xf numFmtId="0" fontId="5" fillId="0" borderId="0" xfId="3" applyFont="1" applyFill="1" applyBorder="1"/>
    <xf numFmtId="0" fontId="5" fillId="0" borderId="0" xfId="0" quotePrefix="1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quotePrefix="1" applyFont="1" applyBorder="1" applyAlignment="1">
      <alignment horizontal="left"/>
    </xf>
    <xf numFmtId="0" fontId="5" fillId="0" borderId="0" xfId="2" applyFont="1" applyBorder="1"/>
    <xf numFmtId="0" fontId="5" fillId="0" borderId="0" xfId="0" applyFont="1" applyFill="1" applyBorder="1"/>
    <xf numFmtId="0" fontId="5" fillId="0" borderId="0" xfId="4" applyNumberFormat="1" applyFont="1" applyFill="1" applyBorder="1" applyAlignment="1" applyProtection="1"/>
    <xf numFmtId="0" fontId="5" fillId="0" borderId="0" xfId="5" applyFont="1"/>
    <xf numFmtId="0" fontId="5" fillId="0" borderId="0" xfId="6" quotePrefix="1" applyNumberFormat="1" applyFont="1"/>
    <xf numFmtId="0" fontId="5" fillId="0" borderId="0" xfId="7" applyNumberFormat="1" applyFont="1" applyFill="1" applyBorder="1" applyAlignment="1" applyProtection="1"/>
    <xf numFmtId="0" fontId="5" fillId="0" borderId="0" xfId="8" applyNumberFormat="1" applyFont="1" applyFill="1" applyBorder="1" applyAlignment="1" applyProtection="1"/>
    <xf numFmtId="0" fontId="4" fillId="0" borderId="2" xfId="3" applyFont="1" applyFill="1" applyBorder="1" applyAlignment="1">
      <alignment horizontal="left" vertical="top"/>
    </xf>
    <xf numFmtId="0" fontId="4" fillId="0" borderId="2" xfId="3" applyNumberFormat="1" applyFont="1" applyFill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2" quotePrefix="1" applyNumberFormat="1" applyFont="1" applyBorder="1" applyAlignment="1">
      <alignment horizontal="left" vertical="top"/>
    </xf>
    <xf numFmtId="1" fontId="4" fillId="0" borderId="2" xfId="2" quotePrefix="1" applyNumberFormat="1" applyFont="1" applyBorder="1" applyAlignment="1">
      <alignment horizontal="left" vertical="top"/>
    </xf>
    <xf numFmtId="0" fontId="4" fillId="0" borderId="2" xfId="0" applyFont="1" applyFill="1" applyBorder="1" applyAlignment="1">
      <alignment horizontal="center" vertical="top" wrapText="1"/>
    </xf>
    <xf numFmtId="1" fontId="4" fillId="0" borderId="2" xfId="2" quotePrefix="1" applyNumberFormat="1" applyFont="1" applyFill="1" applyBorder="1" applyAlignment="1">
      <alignment horizontal="left" vertical="top"/>
    </xf>
    <xf numFmtId="1" fontId="4" fillId="0" borderId="2" xfId="2" applyNumberFormat="1" applyFont="1" applyBorder="1" applyAlignment="1">
      <alignment horizontal="left" vertical="top"/>
    </xf>
    <xf numFmtId="0" fontId="5" fillId="0" borderId="1" xfId="3" applyFont="1" applyFill="1" applyBorder="1"/>
    <xf numFmtId="0" fontId="5" fillId="0" borderId="1" xfId="4" applyNumberFormat="1" applyFont="1" applyFill="1" applyBorder="1" applyAlignment="1" applyProtection="1"/>
    <xf numFmtId="0" fontId="5" fillId="0" borderId="1" xfId="0" quotePrefix="1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horizontal="center"/>
    </xf>
  </cellXfs>
  <cellStyles count="9">
    <cellStyle name="Comma_2505_080324 2" xfId="8"/>
    <cellStyle name="Comma_USBS2420_CT_080305 2" xfId="7"/>
    <cellStyle name="Comma_USBS2420_netcode 2" xfId="4"/>
    <cellStyle name="Comma_USBS2420_netcode_081030 2" xfId="5"/>
    <cellStyle name="Normal" xfId="0" builtinId="0"/>
    <cellStyle name="Normal 2" xfId="1"/>
    <cellStyle name="Normal_CERC_toxdata_qry" xfId="2"/>
    <cellStyle name="Normal_CERC_toxdata_qry 2" xfId="6"/>
    <cellStyle name="Normal_USBS_ancillary_qry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6" Type="http://schemas.openxmlformats.org/officeDocument/2006/relationships/revisionLog" Target="revisionLog1.xml"/><Relationship Id="rId5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guid="{629ACEA1-3031-46C7-A722-55079BE9F2A5}" diskRevisions="1" revisionId="10" version="5">
  <header guid="{5FC05B1C-7D73-490D-8C0A-CFDF45043F8D}" dateTime="2012-01-25T12:36:32" maxSheetId="2" userName="Grillo, Debra" r:id="rId5" minRId="5" maxRId="8">
    <sheetIdMap count="1">
      <sheetId val="1"/>
    </sheetIdMap>
  </header>
  <header guid="{629ACEA1-3031-46C7-A722-55079BE9F2A5}" dateTime="2012-01-25T12:49:46" maxSheetId="2" userName="Grillo, Debra" r:id="rId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fmt sheetId="1" sqref="A2:Y2" start="0" length="0">
    <dxf>
      <border>
        <bottom style="thin">
          <color indexed="64"/>
        </bottom>
      </border>
    </dxf>
  </rfmt>
  <rfmt sheetId="1" sqref="A2:Y2" start="0" length="0">
    <dxf>
      <border>
        <top style="thin">
          <color indexed="64"/>
        </top>
      </border>
    </dxf>
  </rfmt>
  <rfmt sheetId="1" sqref="A100:Y100" start="0" length="0">
    <dxf>
      <border>
        <bottom style="thin">
          <color indexed="64"/>
        </bottom>
      </border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>
  <rcc rId="5" sId="1">
    <oc r="C65" t="inlineStr">
      <is>
        <t>UNDERWOOD CR AT WATERTOWN PLANK RD @ ELM GROVE, WI</t>
      </is>
    </oc>
    <nc r="C65" t="inlineStr">
      <is>
        <t>UNDERWOOD CR AT WATERTOWN PLANK RD AT ELM GROVE, WI</t>
      </is>
    </nc>
  </rcc>
  <rcc rId="6" sId="1">
    <oc r="C89" t="inlineStr">
      <is>
        <t>LITTLE COTTONWOOD CREEK @ JORDAN RIVER NR SLC</t>
      </is>
    </oc>
    <nc r="C89" t="inlineStr">
      <is>
        <t>LITTLE COTTONWOOD CREEK AT JORDAN RIVER NR SLC</t>
      </is>
    </nc>
  </rcc>
  <rcc rId="7" sId="1">
    <oc r="C90" t="inlineStr">
      <is>
        <t>JORDAN RIVER @ 1700 SOUTH @ SALT LAKE CITY, UT</t>
      </is>
    </oc>
    <nc r="C90" t="inlineStr">
      <is>
        <t>JORDAN RIVER AT 1700 SOUTH AT SALT LAKE CITY, UT</t>
      </is>
    </nc>
  </rcc>
  <rcc rId="8" sId="1">
    <oc r="C46" t="inlineStr">
      <is>
        <t>COTTONWOOD CK AB NEWARK WY AT GREENWOOD VILLAGE,CO</t>
      </is>
    </oc>
    <nc r="C46" t="inlineStr">
      <is>
        <t>COTTONWOOD CK AB NEWARK WY AT GREENWOOD VILLAGE, CO</t>
      </is>
    </nc>
  </rcc>
  <rdn rId="0" localSheetId="1" customView="1" name="Z_A1DE11B6_D5DD_4014_8313_7C8B9EA66700_.wvu.PrintArea" hidden="1" oldHidden="1">
    <formula>Table10d!$A$1:$Y$100</formula>
  </rdn>
  <rdn rId="0" localSheetId="1" customView="1" name="Z_A1DE11B6_D5DD_4014_8313_7C8B9EA66700_.wvu.PrintTitles" hidden="1" oldHidden="1">
    <formula>Table10d!$2:$2</formula>
  </rdn>
  <rcv guid="{A1DE11B6-D5DD-4014-8313-7C8B9EA66700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0"/>
  <sheetViews>
    <sheetView tabSelected="1" zoomScaleNormal="100" workbookViewId="0">
      <selection activeCell="A2" sqref="A2"/>
    </sheetView>
  </sheetViews>
  <sheetFormatPr defaultRowHeight="14.1" customHeight="1"/>
  <cols>
    <col min="1" max="1" width="7.5703125" style="21" customWidth="1"/>
    <col min="2" max="2" width="7.85546875" style="21" customWidth="1"/>
    <col min="3" max="3" width="49.7109375" style="14" customWidth="1"/>
    <col min="4" max="4" width="13.140625" style="14" customWidth="1"/>
    <col min="5" max="5" width="8.140625" style="6" customWidth="1"/>
    <col min="6" max="6" width="6.7109375" style="14" customWidth="1"/>
    <col min="7" max="7" width="7.5703125" style="14" customWidth="1"/>
    <col min="8" max="8" width="13.42578125" style="14" customWidth="1"/>
    <col min="9" max="9" width="13.5703125" style="14" customWidth="1"/>
    <col min="10" max="10" width="6.7109375" style="14" customWidth="1"/>
    <col min="11" max="11" width="9.85546875" style="14" customWidth="1"/>
    <col min="12" max="12" width="13.42578125" style="14" customWidth="1"/>
    <col min="13" max="13" width="9.42578125" style="14" customWidth="1"/>
    <col min="14" max="14" width="11.42578125" style="14" customWidth="1"/>
    <col min="15" max="15" width="17" style="14" customWidth="1"/>
    <col min="16" max="16" width="9.140625" style="22" customWidth="1"/>
    <col min="17" max="18" width="14.28515625" style="14" customWidth="1"/>
    <col min="19" max="19" width="5.140625" style="14" customWidth="1"/>
    <col min="20" max="21" width="13.28515625" style="14" customWidth="1"/>
    <col min="22" max="22" width="10.42578125" style="14" customWidth="1"/>
    <col min="23" max="23" width="11.5703125" style="14" customWidth="1"/>
    <col min="24" max="24" width="9.85546875" style="14" customWidth="1"/>
    <col min="25" max="25" width="9.42578125" style="14" customWidth="1"/>
    <col min="26" max="16384" width="9.140625" style="14"/>
  </cols>
  <sheetData>
    <row r="1" spans="1:25" s="2" customFormat="1" ht="14.1" customHeight="1">
      <c r="A1" s="1" t="s">
        <v>301</v>
      </c>
    </row>
    <row r="2" spans="1:25" s="3" customFormat="1" ht="14.1" customHeight="1">
      <c r="A2" s="28" t="s">
        <v>140</v>
      </c>
      <c r="B2" s="28" t="s">
        <v>141</v>
      </c>
      <c r="C2" s="29" t="s">
        <v>101</v>
      </c>
      <c r="D2" s="30" t="s">
        <v>142</v>
      </c>
      <c r="E2" s="31" t="s">
        <v>139</v>
      </c>
      <c r="F2" s="30" t="s">
        <v>92</v>
      </c>
      <c r="G2" s="30" t="s">
        <v>93</v>
      </c>
      <c r="H2" s="32" t="s">
        <v>74</v>
      </c>
      <c r="I2" s="33" t="s">
        <v>89</v>
      </c>
      <c r="J2" s="32" t="s">
        <v>75</v>
      </c>
      <c r="K2" s="30" t="s">
        <v>76</v>
      </c>
      <c r="L2" s="33" t="s">
        <v>88</v>
      </c>
      <c r="M2" s="30" t="s">
        <v>77</v>
      </c>
      <c r="N2" s="30" t="s">
        <v>78</v>
      </c>
      <c r="O2" s="33" t="s">
        <v>90</v>
      </c>
      <c r="P2" s="34" t="s">
        <v>79</v>
      </c>
      <c r="Q2" s="32" t="s">
        <v>87</v>
      </c>
      <c r="R2" s="35" t="s">
        <v>143</v>
      </c>
      <c r="S2" s="30" t="s">
        <v>86</v>
      </c>
      <c r="T2" s="30" t="s">
        <v>85</v>
      </c>
      <c r="U2" s="36" t="s">
        <v>84</v>
      </c>
      <c r="V2" s="30" t="s">
        <v>83</v>
      </c>
      <c r="W2" s="30" t="s">
        <v>82</v>
      </c>
      <c r="X2" s="33" t="s">
        <v>81</v>
      </c>
      <c r="Y2" s="30" t="s">
        <v>80</v>
      </c>
    </row>
    <row r="3" spans="1:25" ht="14.1" customHeight="1">
      <c r="A3" s="4" t="s">
        <v>94</v>
      </c>
      <c r="B3" s="4" t="s">
        <v>144</v>
      </c>
      <c r="C3" s="23" t="s">
        <v>207</v>
      </c>
      <c r="D3" s="5" t="s">
        <v>59</v>
      </c>
      <c r="E3" s="6">
        <v>27</v>
      </c>
      <c r="F3" s="7" t="s">
        <v>91</v>
      </c>
      <c r="G3" s="7" t="s">
        <v>91</v>
      </c>
      <c r="H3" s="7">
        <v>88</v>
      </c>
      <c r="I3" s="8">
        <f t="shared" ref="I3:I15" si="0">(H3/92.5)*100</f>
        <v>95.135135135135144</v>
      </c>
      <c r="J3" s="9"/>
      <c r="K3" s="10">
        <v>0.14454607560064098</v>
      </c>
      <c r="L3" s="8">
        <f t="shared" ref="L3:L15" si="1">(K3/0.191)*100</f>
        <v>75.678573612901033</v>
      </c>
      <c r="M3" s="9"/>
      <c r="N3" s="11">
        <v>1.35</v>
      </c>
      <c r="O3" s="8">
        <f t="shared" ref="O3:O15" si="2">(N3/1.98)*100</f>
        <v>68.181818181818187</v>
      </c>
      <c r="P3" s="12"/>
      <c r="Q3" s="7">
        <v>80</v>
      </c>
      <c r="R3" s="8">
        <f t="shared" ref="R3:R15" si="3">(Q3/80)*100</f>
        <v>100</v>
      </c>
      <c r="S3" s="9"/>
      <c r="T3" s="13">
        <v>1.9284226190476186</v>
      </c>
      <c r="U3" s="8">
        <f t="shared" ref="U3:U15" si="4">(T3/1.94)*100</f>
        <v>99.403227785959729</v>
      </c>
      <c r="V3" s="9"/>
      <c r="W3" s="13">
        <v>11.675000000000001</v>
      </c>
      <c r="X3" s="8">
        <f t="shared" ref="X3:X15" si="5">(W3/12.6)*100</f>
        <v>92.658730158730165</v>
      </c>
      <c r="Y3" s="9"/>
    </row>
    <row r="4" spans="1:25" ht="14.1" customHeight="1">
      <c r="A4" s="4" t="s">
        <v>94</v>
      </c>
      <c r="B4" s="4" t="s">
        <v>145</v>
      </c>
      <c r="C4" s="23" t="s">
        <v>208</v>
      </c>
      <c r="D4" s="5" t="s">
        <v>67</v>
      </c>
      <c r="E4" s="6">
        <v>29</v>
      </c>
      <c r="F4" s="7" t="s">
        <v>91</v>
      </c>
      <c r="G4" s="7" t="s">
        <v>91</v>
      </c>
      <c r="H4" s="7">
        <v>90</v>
      </c>
      <c r="I4" s="8">
        <f t="shared" si="0"/>
        <v>97.297297297297305</v>
      </c>
      <c r="J4" s="9"/>
      <c r="K4" s="10">
        <v>8.1053438294932958E-2</v>
      </c>
      <c r="L4" s="8">
        <f t="shared" si="1"/>
        <v>42.436355128237153</v>
      </c>
      <c r="M4" s="9"/>
      <c r="N4" s="11">
        <v>0.76</v>
      </c>
      <c r="O4" s="8">
        <f t="shared" si="2"/>
        <v>38.383838383838388</v>
      </c>
      <c r="P4" s="12"/>
      <c r="Q4" s="7">
        <v>75</v>
      </c>
      <c r="R4" s="8">
        <f t="shared" si="3"/>
        <v>93.75</v>
      </c>
      <c r="S4" s="12"/>
      <c r="T4" s="13">
        <v>2.0132440476190472</v>
      </c>
      <c r="U4" s="8">
        <f t="shared" si="4"/>
        <v>103.77546637211583</v>
      </c>
      <c r="V4" s="9"/>
      <c r="W4" s="13">
        <v>12.574999999999999</v>
      </c>
      <c r="X4" s="8">
        <f t="shared" si="5"/>
        <v>99.801587301587304</v>
      </c>
      <c r="Y4" s="9"/>
    </row>
    <row r="5" spans="1:25" ht="14.1" customHeight="1">
      <c r="A5" s="4" t="s">
        <v>94</v>
      </c>
      <c r="B5" s="4" t="s">
        <v>146</v>
      </c>
      <c r="C5" s="23" t="s">
        <v>209</v>
      </c>
      <c r="D5" s="5" t="s">
        <v>66</v>
      </c>
      <c r="E5" s="6">
        <v>23</v>
      </c>
      <c r="F5" s="7" t="s">
        <v>91</v>
      </c>
      <c r="G5" s="7" t="s">
        <v>91</v>
      </c>
      <c r="H5" s="7">
        <v>95</v>
      </c>
      <c r="I5" s="8">
        <f t="shared" si="0"/>
        <v>102.70270270270269</v>
      </c>
      <c r="J5" s="9"/>
      <c r="K5" s="10">
        <v>0.22870444568026396</v>
      </c>
      <c r="L5" s="8">
        <f t="shared" si="1"/>
        <v>119.74054747657799</v>
      </c>
      <c r="M5" s="9"/>
      <c r="N5" s="11">
        <v>2.36</v>
      </c>
      <c r="O5" s="8">
        <f t="shared" si="2"/>
        <v>119.19191919191918</v>
      </c>
      <c r="P5" s="12"/>
      <c r="Q5" s="7">
        <v>80</v>
      </c>
      <c r="R5" s="8">
        <f t="shared" si="3"/>
        <v>100</v>
      </c>
      <c r="S5" s="9"/>
      <c r="T5" s="13">
        <v>1.9422619047619045</v>
      </c>
      <c r="U5" s="8">
        <f t="shared" si="4"/>
        <v>100.11659302896416</v>
      </c>
      <c r="V5" s="9"/>
      <c r="W5" s="13">
        <v>13.975</v>
      </c>
      <c r="X5" s="8">
        <f t="shared" si="5"/>
        <v>110.91269841269842</v>
      </c>
      <c r="Y5" s="9"/>
    </row>
    <row r="6" spans="1:25" ht="14.1" customHeight="1">
      <c r="A6" s="4" t="s">
        <v>94</v>
      </c>
      <c r="B6" s="4" t="s">
        <v>147</v>
      </c>
      <c r="C6" s="23" t="s">
        <v>210</v>
      </c>
      <c r="D6" s="5" t="s">
        <v>65</v>
      </c>
      <c r="E6" s="6">
        <v>31</v>
      </c>
      <c r="F6" s="5"/>
      <c r="G6" s="5"/>
      <c r="H6" s="7">
        <v>80</v>
      </c>
      <c r="I6" s="8">
        <f t="shared" si="0"/>
        <v>86.486486486486484</v>
      </c>
      <c r="J6" s="9" t="s">
        <v>71</v>
      </c>
      <c r="K6" s="10">
        <v>0.16761225435545599</v>
      </c>
      <c r="L6" s="8">
        <f t="shared" si="1"/>
        <v>87.755106992385336</v>
      </c>
      <c r="M6" s="9"/>
      <c r="N6" s="11">
        <v>1.43</v>
      </c>
      <c r="O6" s="8">
        <f t="shared" si="2"/>
        <v>72.222222222222214</v>
      </c>
      <c r="P6" s="12"/>
      <c r="Q6" s="7">
        <v>90</v>
      </c>
      <c r="R6" s="8">
        <f t="shared" si="3"/>
        <v>112.5</v>
      </c>
      <c r="S6" s="9"/>
      <c r="T6" s="13">
        <v>1.6992559523809527</v>
      </c>
      <c r="U6" s="8">
        <f t="shared" si="4"/>
        <v>87.590513009327466</v>
      </c>
      <c r="V6" s="9"/>
      <c r="W6" s="13">
        <v>12.5</v>
      </c>
      <c r="X6" s="8">
        <f t="shared" si="5"/>
        <v>99.206349206349216</v>
      </c>
      <c r="Y6" s="9"/>
    </row>
    <row r="7" spans="1:25" ht="14.1" customHeight="1">
      <c r="A7" s="4" t="s">
        <v>94</v>
      </c>
      <c r="B7" s="4" t="s">
        <v>148</v>
      </c>
      <c r="C7" s="23" t="s">
        <v>211</v>
      </c>
      <c r="D7" s="5" t="s">
        <v>63</v>
      </c>
      <c r="E7" s="6">
        <v>30</v>
      </c>
      <c r="F7" s="7" t="s">
        <v>91</v>
      </c>
      <c r="G7" s="7"/>
      <c r="H7" s="7">
        <v>90</v>
      </c>
      <c r="I7" s="8">
        <f t="shared" si="0"/>
        <v>97.297297297297305</v>
      </c>
      <c r="J7" s="9"/>
      <c r="K7" s="10">
        <v>0.51038889284729572</v>
      </c>
      <c r="L7" s="8">
        <f t="shared" si="1"/>
        <v>267.21931562685637</v>
      </c>
      <c r="M7" s="9"/>
      <c r="N7" s="11">
        <v>4.72</v>
      </c>
      <c r="O7" s="8">
        <f t="shared" si="2"/>
        <v>238.38383838383837</v>
      </c>
      <c r="P7" s="12"/>
      <c r="Q7" s="7">
        <v>68</v>
      </c>
      <c r="R7" s="8">
        <f t="shared" si="3"/>
        <v>85</v>
      </c>
      <c r="S7" s="12" t="s">
        <v>73</v>
      </c>
      <c r="T7" s="13">
        <v>1.5302083333333343</v>
      </c>
      <c r="U7" s="8">
        <f t="shared" si="4"/>
        <v>78.876718213058467</v>
      </c>
      <c r="V7" s="9"/>
      <c r="W7" s="13">
        <v>11.25</v>
      </c>
      <c r="X7" s="8">
        <f t="shared" si="5"/>
        <v>89.285714285714292</v>
      </c>
      <c r="Y7" s="9"/>
    </row>
    <row r="8" spans="1:25" ht="14.1" customHeight="1">
      <c r="A8" s="4" t="s">
        <v>94</v>
      </c>
      <c r="B8" s="4" t="s">
        <v>149</v>
      </c>
      <c r="C8" s="23" t="s">
        <v>212</v>
      </c>
      <c r="D8" s="5" t="s">
        <v>60</v>
      </c>
      <c r="E8" s="6">
        <v>28</v>
      </c>
      <c r="F8" s="5"/>
      <c r="G8" s="5"/>
      <c r="H8" s="7">
        <v>73</v>
      </c>
      <c r="I8" s="8">
        <f t="shared" si="0"/>
        <v>78.918918918918919</v>
      </c>
      <c r="J8" s="9" t="s">
        <v>71</v>
      </c>
      <c r="K8" s="10">
        <v>0.158112239517224</v>
      </c>
      <c r="L8" s="8">
        <f t="shared" si="1"/>
        <v>82.781277234148689</v>
      </c>
      <c r="M8" s="9"/>
      <c r="N8" s="11">
        <v>1.2</v>
      </c>
      <c r="O8" s="8">
        <f t="shared" si="2"/>
        <v>60.606060606060609</v>
      </c>
      <c r="P8" s="12"/>
      <c r="Q8" s="7">
        <v>68</v>
      </c>
      <c r="R8" s="8">
        <f t="shared" si="3"/>
        <v>85</v>
      </c>
      <c r="S8" s="12" t="s">
        <v>73</v>
      </c>
      <c r="T8" s="13">
        <v>2.200833333333335</v>
      </c>
      <c r="U8" s="8">
        <f t="shared" si="4"/>
        <v>113.44501718213067</v>
      </c>
      <c r="V8" s="9"/>
      <c r="W8" s="13">
        <v>11.25</v>
      </c>
      <c r="X8" s="8">
        <f t="shared" si="5"/>
        <v>89.285714285714292</v>
      </c>
      <c r="Y8" s="9"/>
    </row>
    <row r="9" spans="1:25" ht="14.1" customHeight="1">
      <c r="A9" s="4" t="s">
        <v>94</v>
      </c>
      <c r="B9" s="4" t="s">
        <v>150</v>
      </c>
      <c r="C9" s="23" t="s">
        <v>213</v>
      </c>
      <c r="D9" s="5" t="s">
        <v>64</v>
      </c>
      <c r="E9" s="6">
        <v>34</v>
      </c>
      <c r="F9" s="5"/>
      <c r="G9" s="5"/>
      <c r="H9" s="7">
        <v>65</v>
      </c>
      <c r="I9" s="8">
        <f t="shared" si="0"/>
        <v>70.270270270270274</v>
      </c>
      <c r="J9" s="9" t="s">
        <v>71</v>
      </c>
      <c r="K9" s="10">
        <v>0.32516391359712482</v>
      </c>
      <c r="L9" s="8">
        <f t="shared" si="1"/>
        <v>170.24288670006536</v>
      </c>
      <c r="M9" s="9"/>
      <c r="N9" s="11">
        <v>2.15</v>
      </c>
      <c r="O9" s="8">
        <f t="shared" si="2"/>
        <v>108.58585858585859</v>
      </c>
      <c r="P9" s="12"/>
      <c r="Q9" s="7">
        <v>58</v>
      </c>
      <c r="R9" s="8">
        <f t="shared" si="3"/>
        <v>72.5</v>
      </c>
      <c r="S9" s="12" t="s">
        <v>73</v>
      </c>
      <c r="T9" s="13">
        <v>1.6456944444444457</v>
      </c>
      <c r="U9" s="8">
        <f t="shared" si="4"/>
        <v>84.829610538373487</v>
      </c>
      <c r="V9" s="9"/>
      <c r="W9" s="13">
        <v>9.425000000000006</v>
      </c>
      <c r="X9" s="8">
        <f t="shared" si="5"/>
        <v>74.801587301587347</v>
      </c>
      <c r="Y9" s="9" t="s">
        <v>71</v>
      </c>
    </row>
    <row r="10" spans="1:25" ht="14.1" customHeight="1">
      <c r="A10" s="4" t="s">
        <v>94</v>
      </c>
      <c r="B10" s="4" t="s">
        <v>151</v>
      </c>
      <c r="C10" s="23" t="s">
        <v>214</v>
      </c>
      <c r="D10" s="5" t="s">
        <v>61</v>
      </c>
      <c r="E10" s="6">
        <v>25</v>
      </c>
      <c r="F10" s="5"/>
      <c r="G10" s="5"/>
      <c r="H10" s="7">
        <v>88</v>
      </c>
      <c r="I10" s="8">
        <f t="shared" si="0"/>
        <v>95.135135135135144</v>
      </c>
      <c r="J10" s="9"/>
      <c r="K10" s="10">
        <v>9.2492584999424018E-2</v>
      </c>
      <c r="L10" s="8">
        <f t="shared" si="1"/>
        <v>48.425437172473309</v>
      </c>
      <c r="M10" s="9"/>
      <c r="N10" s="11">
        <v>0.86</v>
      </c>
      <c r="O10" s="8">
        <f t="shared" si="2"/>
        <v>43.43434343434344</v>
      </c>
      <c r="P10" s="12"/>
      <c r="Q10" s="7">
        <v>93</v>
      </c>
      <c r="R10" s="8">
        <f t="shared" si="3"/>
        <v>116.25000000000001</v>
      </c>
      <c r="S10" s="9"/>
      <c r="T10" s="13">
        <v>1.6919444444444451</v>
      </c>
      <c r="U10" s="8">
        <f t="shared" si="4"/>
        <v>87.213631156930163</v>
      </c>
      <c r="V10" s="9"/>
      <c r="W10" s="13">
        <v>13.65</v>
      </c>
      <c r="X10" s="8">
        <f t="shared" si="5"/>
        <v>108.33333333333334</v>
      </c>
      <c r="Y10" s="9"/>
    </row>
    <row r="11" spans="1:25" ht="14.1" customHeight="1">
      <c r="A11" s="4" t="s">
        <v>94</v>
      </c>
      <c r="B11" s="4" t="s">
        <v>152</v>
      </c>
      <c r="C11" s="23" t="s">
        <v>215</v>
      </c>
      <c r="D11" s="5" t="s">
        <v>68</v>
      </c>
      <c r="E11" s="6">
        <v>35</v>
      </c>
      <c r="F11" s="5"/>
      <c r="G11" s="5"/>
      <c r="H11" s="7">
        <v>75</v>
      </c>
      <c r="I11" s="8">
        <f t="shared" si="0"/>
        <v>81.081081081081081</v>
      </c>
      <c r="J11" s="9" t="s">
        <v>71</v>
      </c>
      <c r="K11" s="10">
        <v>0.32265947107347193</v>
      </c>
      <c r="L11" s="8">
        <f t="shared" si="1"/>
        <v>168.93166024789105</v>
      </c>
      <c r="M11" s="9"/>
      <c r="N11" s="11">
        <v>2.46</v>
      </c>
      <c r="O11" s="8">
        <f t="shared" si="2"/>
        <v>124.24242424242425</v>
      </c>
      <c r="P11" s="12"/>
      <c r="Q11" s="7">
        <v>88</v>
      </c>
      <c r="R11" s="8">
        <f t="shared" si="3"/>
        <v>110.00000000000001</v>
      </c>
      <c r="S11" s="9"/>
      <c r="T11" s="13">
        <v>1.7220833333333332</v>
      </c>
      <c r="U11" s="8">
        <f t="shared" si="4"/>
        <v>88.767182130584189</v>
      </c>
      <c r="V11" s="9"/>
      <c r="W11" s="13">
        <v>15.125</v>
      </c>
      <c r="X11" s="8">
        <f t="shared" si="5"/>
        <v>120.03968253968253</v>
      </c>
      <c r="Y11" s="9"/>
    </row>
    <row r="12" spans="1:25" ht="14.1" customHeight="1">
      <c r="A12" s="4" t="s">
        <v>94</v>
      </c>
      <c r="B12" s="4" t="s">
        <v>104</v>
      </c>
      <c r="C12" s="23" t="s">
        <v>216</v>
      </c>
      <c r="D12" s="5" t="s">
        <v>62</v>
      </c>
      <c r="E12" s="6">
        <v>32</v>
      </c>
      <c r="F12" s="5"/>
      <c r="G12" s="5"/>
      <c r="H12" s="7">
        <v>80</v>
      </c>
      <c r="I12" s="8">
        <f t="shared" si="0"/>
        <v>86.486486486486484</v>
      </c>
      <c r="J12" s="9" t="s">
        <v>71</v>
      </c>
      <c r="K12" s="10">
        <v>0.17916767773437497</v>
      </c>
      <c r="L12" s="8">
        <f t="shared" si="1"/>
        <v>93.805066876636118</v>
      </c>
      <c r="M12" s="9"/>
      <c r="N12" s="11">
        <v>1.53</v>
      </c>
      <c r="O12" s="8">
        <f t="shared" si="2"/>
        <v>77.272727272727266</v>
      </c>
      <c r="P12" s="12"/>
      <c r="Q12" s="7">
        <v>80</v>
      </c>
      <c r="R12" s="8">
        <f t="shared" si="3"/>
        <v>100</v>
      </c>
      <c r="S12" s="9"/>
      <c r="T12" s="13">
        <v>1.6692857142857147</v>
      </c>
      <c r="U12" s="8">
        <f t="shared" si="4"/>
        <v>86.045655375552315</v>
      </c>
      <c r="V12" s="9"/>
      <c r="W12" s="13">
        <v>11.625</v>
      </c>
      <c r="X12" s="8">
        <f t="shared" si="5"/>
        <v>92.261904761904773</v>
      </c>
      <c r="Y12" s="9"/>
    </row>
    <row r="13" spans="1:25" ht="14.1" customHeight="1">
      <c r="A13" s="4" t="s">
        <v>94</v>
      </c>
      <c r="B13" s="4" t="s">
        <v>105</v>
      </c>
      <c r="C13" s="23" t="s">
        <v>217</v>
      </c>
      <c r="D13" s="5" t="s">
        <v>70</v>
      </c>
      <c r="E13" s="6">
        <v>24</v>
      </c>
      <c r="F13" s="7" t="s">
        <v>91</v>
      </c>
      <c r="G13" s="7" t="s">
        <v>91</v>
      </c>
      <c r="H13" s="7">
        <v>100</v>
      </c>
      <c r="I13" s="8">
        <f t="shared" si="0"/>
        <v>108.10810810810811</v>
      </c>
      <c r="J13" s="9"/>
      <c r="K13" s="10">
        <v>0.50363635853232802</v>
      </c>
      <c r="L13" s="8">
        <f t="shared" si="1"/>
        <v>263.68395734676858</v>
      </c>
      <c r="M13" s="9"/>
      <c r="N13" s="11">
        <v>5.13</v>
      </c>
      <c r="O13" s="8">
        <f t="shared" si="2"/>
        <v>259.09090909090907</v>
      </c>
      <c r="P13" s="12"/>
      <c r="Q13" s="7">
        <v>88</v>
      </c>
      <c r="R13" s="8">
        <f t="shared" si="3"/>
        <v>110.00000000000001</v>
      </c>
      <c r="S13" s="9"/>
      <c r="T13" s="13">
        <v>2.5165178571428575</v>
      </c>
      <c r="U13" s="8">
        <f t="shared" si="4"/>
        <v>129.71741531664213</v>
      </c>
      <c r="V13" s="9"/>
      <c r="W13" s="13">
        <v>18.399999999999999</v>
      </c>
      <c r="X13" s="8">
        <f t="shared" si="5"/>
        <v>146.03174603174602</v>
      </c>
      <c r="Y13" s="9"/>
    </row>
    <row r="14" spans="1:25" ht="14.1" customHeight="1">
      <c r="A14" s="4" t="s">
        <v>94</v>
      </c>
      <c r="B14" s="4" t="s">
        <v>106</v>
      </c>
      <c r="C14" s="23" t="s">
        <v>218</v>
      </c>
      <c r="D14" s="5" t="s">
        <v>58</v>
      </c>
      <c r="E14" s="6">
        <v>33</v>
      </c>
      <c r="F14" s="7" t="s">
        <v>91</v>
      </c>
      <c r="G14" s="7" t="s">
        <v>91</v>
      </c>
      <c r="H14" s="7">
        <v>100</v>
      </c>
      <c r="I14" s="8">
        <f t="shared" si="0"/>
        <v>108.10810810810811</v>
      </c>
      <c r="J14" s="9"/>
      <c r="K14" s="10">
        <v>0.15349990209400696</v>
      </c>
      <c r="L14" s="8">
        <f t="shared" si="1"/>
        <v>80.366440886914631</v>
      </c>
      <c r="M14" s="9"/>
      <c r="N14" s="11">
        <v>1.6</v>
      </c>
      <c r="O14" s="8">
        <f t="shared" si="2"/>
        <v>80.808080808080817</v>
      </c>
      <c r="P14" s="12"/>
      <c r="Q14" s="7">
        <v>80</v>
      </c>
      <c r="R14" s="8">
        <f t="shared" si="3"/>
        <v>100</v>
      </c>
      <c r="S14" s="9"/>
      <c r="T14" s="13">
        <v>1.3996031746031754</v>
      </c>
      <c r="U14" s="8">
        <f t="shared" si="4"/>
        <v>72.144493536246159</v>
      </c>
      <c r="V14" s="9"/>
      <c r="W14" s="13">
        <v>10.475</v>
      </c>
      <c r="X14" s="8">
        <f t="shared" si="5"/>
        <v>83.134920634920633</v>
      </c>
      <c r="Y14" s="9"/>
    </row>
    <row r="15" spans="1:25" ht="14.1" customHeight="1">
      <c r="A15" s="4" t="s">
        <v>94</v>
      </c>
      <c r="B15" s="4" t="s">
        <v>107</v>
      </c>
      <c r="C15" s="23" t="s">
        <v>219</v>
      </c>
      <c r="D15" s="5" t="s">
        <v>69</v>
      </c>
      <c r="E15" s="6">
        <v>26</v>
      </c>
      <c r="F15" s="5"/>
      <c r="G15" s="5"/>
      <c r="H15" s="7">
        <v>88</v>
      </c>
      <c r="I15" s="8">
        <f t="shared" si="0"/>
        <v>95.135135135135144</v>
      </c>
      <c r="J15" s="9"/>
      <c r="K15" s="10">
        <v>0.12635486583199995</v>
      </c>
      <c r="L15" s="8">
        <f t="shared" si="1"/>
        <v>66.154380016753905</v>
      </c>
      <c r="M15" s="9"/>
      <c r="N15" s="11">
        <v>1.1499999999999999</v>
      </c>
      <c r="O15" s="8">
        <f t="shared" si="2"/>
        <v>58.080808080808076</v>
      </c>
      <c r="P15" s="12"/>
      <c r="Q15" s="7">
        <v>88</v>
      </c>
      <c r="R15" s="8">
        <f t="shared" si="3"/>
        <v>110.00000000000001</v>
      </c>
      <c r="S15" s="9"/>
      <c r="T15" s="13">
        <v>1.7913392857142854</v>
      </c>
      <c r="U15" s="8">
        <f t="shared" si="4"/>
        <v>92.337076583210589</v>
      </c>
      <c r="V15" s="9"/>
      <c r="W15" s="13">
        <v>10.9</v>
      </c>
      <c r="X15" s="8">
        <f t="shared" si="5"/>
        <v>86.507936507936506</v>
      </c>
      <c r="Y15" s="9"/>
    </row>
    <row r="16" spans="1:25" ht="14.1" customHeight="1">
      <c r="A16" s="4" t="s">
        <v>96</v>
      </c>
      <c r="B16" s="4" t="s">
        <v>153</v>
      </c>
      <c r="C16" s="23" t="s">
        <v>220</v>
      </c>
      <c r="D16" s="5" t="s">
        <v>8</v>
      </c>
      <c r="E16" s="6">
        <v>88</v>
      </c>
      <c r="F16" s="7" t="s">
        <v>91</v>
      </c>
      <c r="G16" s="7" t="s">
        <v>91</v>
      </c>
      <c r="H16" s="7">
        <v>95</v>
      </c>
      <c r="I16" s="8">
        <f t="shared" ref="I16:I29" si="6">(H16/95)*100</f>
        <v>100</v>
      </c>
      <c r="J16" s="9"/>
      <c r="K16" s="10">
        <v>0.64246756743987199</v>
      </c>
      <c r="L16" s="8">
        <f t="shared" ref="L16:L29" si="7">(K16/0.421)*100</f>
        <v>152.60512290733303</v>
      </c>
      <c r="M16" s="9"/>
      <c r="N16" s="11">
        <v>6.26</v>
      </c>
      <c r="O16" s="8">
        <f t="shared" ref="O16:O29" si="8">(N16/3.87)*100</f>
        <v>161.75710594315245</v>
      </c>
      <c r="P16" s="12"/>
      <c r="Q16" s="7">
        <v>93</v>
      </c>
      <c r="R16" s="8">
        <f t="shared" ref="R16:R29" si="9">(Q16/89)*100</f>
        <v>104.49438202247192</v>
      </c>
      <c r="S16" s="9"/>
      <c r="T16" s="15">
        <v>1.0263888888888886</v>
      </c>
      <c r="U16" s="8">
        <f t="shared" ref="U16:U29" si="10">(T16/1.14)*100</f>
        <v>90.034113060428837</v>
      </c>
      <c r="V16" s="9"/>
      <c r="W16" s="15">
        <v>8.375</v>
      </c>
      <c r="X16" s="8">
        <f t="shared" ref="X16:X29" si="11">(W16/9.59)*100</f>
        <v>87.330552659019816</v>
      </c>
      <c r="Y16" s="9"/>
    </row>
    <row r="17" spans="1:25" ht="14.1" customHeight="1">
      <c r="A17" s="4" t="s">
        <v>96</v>
      </c>
      <c r="B17" s="4" t="s">
        <v>154</v>
      </c>
      <c r="C17" s="23" t="s">
        <v>221</v>
      </c>
      <c r="D17" s="5" t="s">
        <v>14</v>
      </c>
      <c r="E17" s="6">
        <v>89</v>
      </c>
      <c r="F17" s="7" t="s">
        <v>91</v>
      </c>
      <c r="G17" s="7" t="s">
        <v>91</v>
      </c>
      <c r="H17" s="7">
        <v>95</v>
      </c>
      <c r="I17" s="8">
        <f t="shared" si="6"/>
        <v>100</v>
      </c>
      <c r="J17" s="9"/>
      <c r="K17" s="10">
        <v>0.46119116073058108</v>
      </c>
      <c r="L17" s="8">
        <f t="shared" si="7"/>
        <v>109.54659399776274</v>
      </c>
      <c r="M17" s="9"/>
      <c r="N17" s="11">
        <v>4.46</v>
      </c>
      <c r="O17" s="8">
        <f t="shared" si="8"/>
        <v>115.24547803617571</v>
      </c>
      <c r="P17" s="12"/>
      <c r="Q17" s="7">
        <v>88</v>
      </c>
      <c r="R17" s="8">
        <f t="shared" si="9"/>
        <v>98.876404494382015</v>
      </c>
      <c r="S17" s="9"/>
      <c r="T17" s="15">
        <v>1.1092063492063491</v>
      </c>
      <c r="U17" s="8">
        <f t="shared" si="10"/>
        <v>97.298802561960457</v>
      </c>
      <c r="V17" s="9"/>
      <c r="W17" s="15">
        <v>9.75</v>
      </c>
      <c r="X17" s="8">
        <f t="shared" si="11"/>
        <v>101.66840458811262</v>
      </c>
      <c r="Y17" s="9"/>
    </row>
    <row r="18" spans="1:25" ht="14.1" customHeight="1">
      <c r="A18" s="4" t="s">
        <v>96</v>
      </c>
      <c r="B18" s="4" t="s">
        <v>155</v>
      </c>
      <c r="C18" s="23" t="s">
        <v>222</v>
      </c>
      <c r="D18" s="5" t="s">
        <v>5</v>
      </c>
      <c r="E18" s="6">
        <v>80</v>
      </c>
      <c r="F18" s="5"/>
      <c r="G18" s="5"/>
      <c r="H18" s="7">
        <v>85</v>
      </c>
      <c r="I18" s="8">
        <f t="shared" si="6"/>
        <v>89.473684210526315</v>
      </c>
      <c r="J18" s="9"/>
      <c r="K18" s="10">
        <v>0.25980398938412891</v>
      </c>
      <c r="L18" s="8">
        <f t="shared" si="7"/>
        <v>61.711161373902357</v>
      </c>
      <c r="M18" s="9" t="s">
        <v>71</v>
      </c>
      <c r="N18" s="11">
        <v>2.25</v>
      </c>
      <c r="O18" s="8">
        <f t="shared" si="8"/>
        <v>58.139534883720934</v>
      </c>
      <c r="P18" s="12" t="s">
        <v>71</v>
      </c>
      <c r="Q18" s="7">
        <v>100</v>
      </c>
      <c r="R18" s="8">
        <f t="shared" si="9"/>
        <v>112.35955056179776</v>
      </c>
      <c r="S18" s="9"/>
      <c r="T18" s="15">
        <v>0.62977272727272726</v>
      </c>
      <c r="U18" s="8">
        <f t="shared" si="10"/>
        <v>55.243221690590119</v>
      </c>
      <c r="V18" s="9" t="s">
        <v>71</v>
      </c>
      <c r="W18" s="15">
        <v>6.4249999999999998</v>
      </c>
      <c r="X18" s="8">
        <f t="shared" si="11"/>
        <v>66.996871741397285</v>
      </c>
      <c r="Y18" s="9" t="s">
        <v>71</v>
      </c>
    </row>
    <row r="19" spans="1:25" ht="14.1" customHeight="1">
      <c r="A19" s="4" t="s">
        <v>96</v>
      </c>
      <c r="B19" s="4" t="s">
        <v>156</v>
      </c>
      <c r="C19" s="23" t="s">
        <v>223</v>
      </c>
      <c r="D19" s="5" t="s">
        <v>2</v>
      </c>
      <c r="E19" s="6">
        <v>83</v>
      </c>
      <c r="F19" s="5"/>
      <c r="G19" s="5"/>
      <c r="H19" s="7">
        <v>45</v>
      </c>
      <c r="I19" s="8">
        <f t="shared" si="6"/>
        <v>47.368421052631575</v>
      </c>
      <c r="J19" s="9" t="s">
        <v>71</v>
      </c>
      <c r="K19" s="10">
        <v>0.23877803096531899</v>
      </c>
      <c r="L19" s="8">
        <f t="shared" si="7"/>
        <v>56.716871963258676</v>
      </c>
      <c r="M19" s="9" t="s">
        <v>71</v>
      </c>
      <c r="N19" s="11">
        <v>1.1399999999999999</v>
      </c>
      <c r="O19" s="8">
        <f t="shared" si="8"/>
        <v>29.457364341085267</v>
      </c>
      <c r="P19" s="12" t="s">
        <v>71</v>
      </c>
      <c r="Q19" s="7">
        <v>85</v>
      </c>
      <c r="R19" s="8">
        <f t="shared" si="9"/>
        <v>95.50561797752809</v>
      </c>
      <c r="S19" s="9"/>
      <c r="T19" s="15">
        <v>0.79867063492063539</v>
      </c>
      <c r="U19" s="8">
        <f t="shared" si="10"/>
        <v>70.058827624617152</v>
      </c>
      <c r="V19" s="9" t="s">
        <v>71</v>
      </c>
      <c r="W19" s="15">
        <v>6.6749999999999998</v>
      </c>
      <c r="X19" s="8">
        <f t="shared" si="11"/>
        <v>69.603753910323249</v>
      </c>
      <c r="Y19" s="9" t="s">
        <v>71</v>
      </c>
    </row>
    <row r="20" spans="1:25" ht="14.1" customHeight="1">
      <c r="A20" s="4" t="s">
        <v>96</v>
      </c>
      <c r="B20" s="4" t="s">
        <v>157</v>
      </c>
      <c r="C20" s="23" t="s">
        <v>224</v>
      </c>
      <c r="D20" s="5" t="s">
        <v>13</v>
      </c>
      <c r="E20" s="6">
        <v>82</v>
      </c>
      <c r="F20" s="5"/>
      <c r="G20" s="5"/>
      <c r="H20" s="7">
        <v>95</v>
      </c>
      <c r="I20" s="8">
        <f t="shared" si="6"/>
        <v>100</v>
      </c>
      <c r="J20" s="9"/>
      <c r="K20" s="10">
        <v>0.33531127672681693</v>
      </c>
      <c r="L20" s="8">
        <f t="shared" si="7"/>
        <v>79.646384020621596</v>
      </c>
      <c r="M20" s="9"/>
      <c r="N20" s="11">
        <v>3.25</v>
      </c>
      <c r="O20" s="8">
        <f t="shared" si="8"/>
        <v>83.979328165374682</v>
      </c>
      <c r="P20" s="12"/>
      <c r="Q20" s="7">
        <v>95</v>
      </c>
      <c r="R20" s="8">
        <f t="shared" si="9"/>
        <v>106.74157303370787</v>
      </c>
      <c r="S20" s="9"/>
      <c r="T20" s="15">
        <v>0.76361111111111157</v>
      </c>
      <c r="U20" s="8">
        <f t="shared" si="10"/>
        <v>66.983430799220329</v>
      </c>
      <c r="V20" s="9" t="s">
        <v>71</v>
      </c>
      <c r="W20" s="15">
        <v>7.3</v>
      </c>
      <c r="X20" s="8">
        <f t="shared" si="11"/>
        <v>76.120959332638165</v>
      </c>
      <c r="Y20" s="9" t="s">
        <v>71</v>
      </c>
    </row>
    <row r="21" spans="1:25" ht="14.1" customHeight="1">
      <c r="A21" s="4" t="s">
        <v>96</v>
      </c>
      <c r="B21" s="4" t="s">
        <v>158</v>
      </c>
      <c r="C21" s="23" t="s">
        <v>225</v>
      </c>
      <c r="D21" s="5" t="s">
        <v>4</v>
      </c>
      <c r="E21" s="6">
        <v>79</v>
      </c>
      <c r="F21" s="5"/>
      <c r="G21" s="5"/>
      <c r="H21" s="7">
        <v>88</v>
      </c>
      <c r="I21" s="8">
        <f t="shared" si="6"/>
        <v>92.631578947368425</v>
      </c>
      <c r="J21" s="9"/>
      <c r="K21" s="10">
        <v>0.39777889897318397</v>
      </c>
      <c r="L21" s="8">
        <f t="shared" si="7"/>
        <v>94.484299043511626</v>
      </c>
      <c r="M21" s="9"/>
      <c r="N21" s="11">
        <v>3.62</v>
      </c>
      <c r="O21" s="8">
        <f t="shared" si="8"/>
        <v>93.540051679586568</v>
      </c>
      <c r="P21" s="12"/>
      <c r="Q21" s="7">
        <v>85</v>
      </c>
      <c r="R21" s="8">
        <f t="shared" si="9"/>
        <v>95.50561797752809</v>
      </c>
      <c r="S21" s="9"/>
      <c r="T21" s="15">
        <v>0.74832341269841318</v>
      </c>
      <c r="U21" s="8">
        <f t="shared" si="10"/>
        <v>65.642404622667826</v>
      </c>
      <c r="V21" s="9" t="s">
        <v>71</v>
      </c>
      <c r="W21" s="15">
        <v>6.3</v>
      </c>
      <c r="X21" s="8">
        <f t="shared" si="11"/>
        <v>65.693430656934311</v>
      </c>
      <c r="Y21" s="9" t="s">
        <v>71</v>
      </c>
    </row>
    <row r="22" spans="1:25" ht="14.1" customHeight="1">
      <c r="A22" s="4" t="s">
        <v>96</v>
      </c>
      <c r="B22" s="4" t="s">
        <v>159</v>
      </c>
      <c r="C22" s="23" t="s">
        <v>226</v>
      </c>
      <c r="D22" s="5" t="s">
        <v>1</v>
      </c>
      <c r="E22" s="6">
        <v>84</v>
      </c>
      <c r="F22" s="5"/>
      <c r="G22" s="5"/>
      <c r="H22" s="7">
        <v>100</v>
      </c>
      <c r="I22" s="8">
        <f t="shared" si="6"/>
        <v>105.26315789473684</v>
      </c>
      <c r="J22" s="9"/>
      <c r="K22" s="10">
        <v>0.44862827756437712</v>
      </c>
      <c r="L22" s="8">
        <f t="shared" si="7"/>
        <v>106.56253623856939</v>
      </c>
      <c r="M22" s="9"/>
      <c r="N22" s="11">
        <v>4.58</v>
      </c>
      <c r="O22" s="8">
        <f t="shared" si="8"/>
        <v>118.34625322997417</v>
      </c>
      <c r="P22" s="12"/>
      <c r="Q22" s="7">
        <v>85</v>
      </c>
      <c r="R22" s="8">
        <f t="shared" si="9"/>
        <v>95.50561797752809</v>
      </c>
      <c r="S22" s="9"/>
      <c r="T22" s="15">
        <v>1.0304545454545462</v>
      </c>
      <c r="U22" s="8">
        <f t="shared" si="10"/>
        <v>90.390749601275985</v>
      </c>
      <c r="V22" s="9"/>
      <c r="W22" s="15">
        <v>8.300000000000006</v>
      </c>
      <c r="X22" s="8">
        <f t="shared" si="11"/>
        <v>86.54848800834209</v>
      </c>
      <c r="Y22" s="9"/>
    </row>
    <row r="23" spans="1:25" ht="14.1" customHeight="1">
      <c r="A23" s="4" t="s">
        <v>96</v>
      </c>
      <c r="B23" s="4" t="s">
        <v>160</v>
      </c>
      <c r="C23" s="23" t="s">
        <v>227</v>
      </c>
      <c r="D23" s="5" t="s">
        <v>12</v>
      </c>
      <c r="E23" s="6">
        <v>85</v>
      </c>
      <c r="F23" s="5"/>
      <c r="G23" s="5"/>
      <c r="H23" s="7">
        <v>65</v>
      </c>
      <c r="I23" s="8">
        <f t="shared" si="6"/>
        <v>68.421052631578945</v>
      </c>
      <c r="J23" s="9" t="s">
        <v>71</v>
      </c>
      <c r="K23" s="10">
        <v>0.45802873852870374</v>
      </c>
      <c r="L23" s="8">
        <f t="shared" si="7"/>
        <v>108.79542482867073</v>
      </c>
      <c r="M23" s="9"/>
      <c r="N23" s="11">
        <v>3.07</v>
      </c>
      <c r="O23" s="8">
        <f t="shared" si="8"/>
        <v>79.328165374676999</v>
      </c>
      <c r="P23" s="12"/>
      <c r="Q23" s="7">
        <v>88</v>
      </c>
      <c r="R23" s="8">
        <f t="shared" si="9"/>
        <v>98.876404494382015</v>
      </c>
      <c r="S23" s="9"/>
      <c r="T23" s="15">
        <v>1.5997916666666669</v>
      </c>
      <c r="U23" s="8">
        <f t="shared" si="10"/>
        <v>140.33260233918134</v>
      </c>
      <c r="V23" s="9"/>
      <c r="W23" s="15">
        <v>13.975</v>
      </c>
      <c r="X23" s="8">
        <f t="shared" si="11"/>
        <v>145.7247132429614</v>
      </c>
      <c r="Y23" s="9"/>
    </row>
    <row r="24" spans="1:25" ht="14.1" customHeight="1">
      <c r="A24" s="4" t="s">
        <v>96</v>
      </c>
      <c r="B24" s="4" t="s">
        <v>161</v>
      </c>
      <c r="C24" s="24" t="s">
        <v>228</v>
      </c>
      <c r="D24" s="5" t="s">
        <v>9</v>
      </c>
      <c r="E24" s="6">
        <v>91</v>
      </c>
      <c r="F24" s="7" t="s">
        <v>91</v>
      </c>
      <c r="G24" s="7" t="s">
        <v>91</v>
      </c>
      <c r="H24" s="7">
        <v>80</v>
      </c>
      <c r="I24" s="8">
        <f t="shared" si="6"/>
        <v>84.210526315789465</v>
      </c>
      <c r="J24" s="9"/>
      <c r="K24" s="10">
        <v>0.473986412844209</v>
      </c>
      <c r="L24" s="8">
        <f t="shared" si="7"/>
        <v>112.5858462812848</v>
      </c>
      <c r="M24" s="9"/>
      <c r="N24" s="11">
        <v>3.87</v>
      </c>
      <c r="O24" s="8">
        <f t="shared" si="8"/>
        <v>100</v>
      </c>
      <c r="P24" s="12"/>
      <c r="Q24" s="7">
        <v>73</v>
      </c>
      <c r="R24" s="8">
        <f t="shared" si="9"/>
        <v>82.022471910112358</v>
      </c>
      <c r="S24" s="9"/>
      <c r="T24" s="15">
        <v>1.3723809523809529</v>
      </c>
      <c r="U24" s="8">
        <f t="shared" si="10"/>
        <v>120.38429406850466</v>
      </c>
      <c r="V24" s="9"/>
      <c r="W24" s="15">
        <v>9.4250000000000007</v>
      </c>
      <c r="X24" s="8">
        <f t="shared" si="11"/>
        <v>98.279457768508877</v>
      </c>
      <c r="Y24" s="9"/>
    </row>
    <row r="25" spans="1:25" ht="14.1" customHeight="1">
      <c r="A25" s="4" t="s">
        <v>96</v>
      </c>
      <c r="B25" s="4" t="s">
        <v>108</v>
      </c>
      <c r="C25" s="23" t="s">
        <v>229</v>
      </c>
      <c r="D25" s="5" t="s">
        <v>10</v>
      </c>
      <c r="E25" s="6">
        <v>87</v>
      </c>
      <c r="F25" s="7" t="s">
        <v>91</v>
      </c>
      <c r="G25" s="7" t="s">
        <v>91</v>
      </c>
      <c r="H25" s="7">
        <v>98</v>
      </c>
      <c r="I25" s="8">
        <f t="shared" si="6"/>
        <v>103.15789473684211</v>
      </c>
      <c r="J25" s="9"/>
      <c r="K25" s="10">
        <v>0.27299316784831101</v>
      </c>
      <c r="L25" s="8">
        <f t="shared" si="7"/>
        <v>64.843982861831591</v>
      </c>
      <c r="M25" s="9"/>
      <c r="N25" s="11">
        <v>2.73</v>
      </c>
      <c r="O25" s="8">
        <f t="shared" si="8"/>
        <v>70.542635658914719</v>
      </c>
      <c r="P25" s="12"/>
      <c r="Q25" s="7">
        <v>83</v>
      </c>
      <c r="R25" s="8">
        <f t="shared" si="9"/>
        <v>93.258426966292134</v>
      </c>
      <c r="S25" s="9"/>
      <c r="T25" s="15">
        <v>1.5459027777777785</v>
      </c>
      <c r="U25" s="8">
        <f t="shared" si="10"/>
        <v>135.60550682261217</v>
      </c>
      <c r="V25" s="9"/>
      <c r="W25" s="15">
        <v>14.125</v>
      </c>
      <c r="X25" s="8">
        <f t="shared" si="11"/>
        <v>147.28884254431699</v>
      </c>
      <c r="Y25" s="9"/>
    </row>
    <row r="26" spans="1:25" ht="14.1" customHeight="1">
      <c r="A26" s="4" t="s">
        <v>96</v>
      </c>
      <c r="B26" s="4" t="s">
        <v>109</v>
      </c>
      <c r="C26" s="23" t="s">
        <v>230</v>
      </c>
      <c r="D26" s="5" t="s">
        <v>3</v>
      </c>
      <c r="E26" s="6">
        <v>81</v>
      </c>
      <c r="F26" s="5"/>
      <c r="G26" s="5"/>
      <c r="H26" s="7">
        <v>95</v>
      </c>
      <c r="I26" s="8">
        <f t="shared" si="6"/>
        <v>100</v>
      </c>
      <c r="J26" s="9"/>
      <c r="K26" s="10">
        <v>0.36974426887282391</v>
      </c>
      <c r="L26" s="8">
        <f t="shared" si="7"/>
        <v>87.82524201254725</v>
      </c>
      <c r="M26" s="9"/>
      <c r="N26" s="11">
        <v>3.67</v>
      </c>
      <c r="O26" s="8">
        <f t="shared" si="8"/>
        <v>94.832041343669246</v>
      </c>
      <c r="P26" s="12"/>
      <c r="Q26" s="7">
        <v>100</v>
      </c>
      <c r="R26" s="8">
        <f t="shared" si="9"/>
        <v>112.35955056179776</v>
      </c>
      <c r="S26" s="9"/>
      <c r="T26" s="15">
        <v>1.0973106060606057</v>
      </c>
      <c r="U26" s="8">
        <f t="shared" si="10"/>
        <v>96.255316321105781</v>
      </c>
      <c r="V26" s="9"/>
      <c r="W26" s="15">
        <v>11.925000000000001</v>
      </c>
      <c r="X26" s="8">
        <f t="shared" si="11"/>
        <v>124.34827945776851</v>
      </c>
      <c r="Y26" s="9"/>
    </row>
    <row r="27" spans="1:25" ht="14.1" customHeight="1">
      <c r="A27" s="4" t="s">
        <v>96</v>
      </c>
      <c r="B27" s="4" t="s">
        <v>110</v>
      </c>
      <c r="C27" s="23" t="s">
        <v>231</v>
      </c>
      <c r="D27" s="5" t="s">
        <v>11</v>
      </c>
      <c r="E27" s="6">
        <v>86</v>
      </c>
      <c r="F27" s="7" t="s">
        <v>91</v>
      </c>
      <c r="G27" s="7" t="s">
        <v>91</v>
      </c>
      <c r="H27" s="7">
        <v>100</v>
      </c>
      <c r="I27" s="8">
        <f t="shared" si="6"/>
        <v>105.26315789473684</v>
      </c>
      <c r="J27" s="9"/>
      <c r="K27" s="10">
        <v>0.37524219704115203</v>
      </c>
      <c r="L27" s="8">
        <f t="shared" si="7"/>
        <v>89.131163192672688</v>
      </c>
      <c r="M27" s="9"/>
      <c r="N27" s="11">
        <v>3.81</v>
      </c>
      <c r="O27" s="8">
        <f t="shared" si="8"/>
        <v>98.449612403100772</v>
      </c>
      <c r="P27" s="12"/>
      <c r="Q27" s="7">
        <v>90</v>
      </c>
      <c r="R27" s="8">
        <f t="shared" si="9"/>
        <v>101.12359550561798</v>
      </c>
      <c r="S27" s="9"/>
      <c r="T27" s="15">
        <v>1.171875</v>
      </c>
      <c r="U27" s="8">
        <f t="shared" si="10"/>
        <v>102.79605263157896</v>
      </c>
      <c r="V27" s="9"/>
      <c r="W27" s="15">
        <v>10.475</v>
      </c>
      <c r="X27" s="8">
        <f t="shared" si="11"/>
        <v>109.22836287799791</v>
      </c>
      <c r="Y27" s="9"/>
    </row>
    <row r="28" spans="1:25" ht="14.1" customHeight="1">
      <c r="A28" s="4" t="s">
        <v>96</v>
      </c>
      <c r="B28" s="4" t="s">
        <v>111</v>
      </c>
      <c r="C28" s="23" t="s">
        <v>232</v>
      </c>
      <c r="D28" s="5" t="s">
        <v>6</v>
      </c>
      <c r="E28" s="6">
        <v>90</v>
      </c>
      <c r="F28" s="7" t="s">
        <v>91</v>
      </c>
      <c r="G28" s="7" t="s">
        <v>91</v>
      </c>
      <c r="H28" s="7">
        <v>95</v>
      </c>
      <c r="I28" s="8">
        <f t="shared" si="6"/>
        <v>100</v>
      </c>
      <c r="J28" s="9"/>
      <c r="K28" s="10">
        <v>0.42120035993600008</v>
      </c>
      <c r="L28" s="8">
        <f t="shared" si="7"/>
        <v>100.04759143372924</v>
      </c>
      <c r="M28" s="9"/>
      <c r="N28" s="11">
        <v>4.1500000000000004</v>
      </c>
      <c r="O28" s="8">
        <f t="shared" si="8"/>
        <v>107.23514211886305</v>
      </c>
      <c r="P28" s="12"/>
      <c r="Q28" s="7">
        <v>98</v>
      </c>
      <c r="R28" s="8">
        <f t="shared" si="9"/>
        <v>110.11235955056181</v>
      </c>
      <c r="S28" s="9"/>
      <c r="T28" s="15">
        <v>0.81388888888888899</v>
      </c>
      <c r="U28" s="8">
        <f t="shared" si="10"/>
        <v>71.393762183235893</v>
      </c>
      <c r="V28" s="9"/>
      <c r="W28" s="15">
        <v>7.9</v>
      </c>
      <c r="X28" s="8">
        <f t="shared" si="11"/>
        <v>82.377476538060492</v>
      </c>
      <c r="Y28" s="9"/>
    </row>
    <row r="29" spans="1:25" ht="14.1" customHeight="1">
      <c r="A29" s="4" t="s">
        <v>96</v>
      </c>
      <c r="B29" s="4" t="s">
        <v>112</v>
      </c>
      <c r="C29" s="23" t="s">
        <v>233</v>
      </c>
      <c r="D29" s="5" t="s">
        <v>7</v>
      </c>
      <c r="E29" s="6">
        <v>92</v>
      </c>
      <c r="F29" s="7" t="s">
        <v>91</v>
      </c>
      <c r="G29" s="5"/>
      <c r="H29" s="7">
        <v>83</v>
      </c>
      <c r="I29" s="8">
        <f t="shared" si="6"/>
        <v>87.368421052631589</v>
      </c>
      <c r="J29" s="9"/>
      <c r="K29" s="10">
        <v>0.27523384939059192</v>
      </c>
      <c r="L29" s="8">
        <f t="shared" si="7"/>
        <v>65.376211256672661</v>
      </c>
      <c r="M29" s="9"/>
      <c r="N29" s="11">
        <v>2.37</v>
      </c>
      <c r="O29" s="8">
        <f t="shared" si="8"/>
        <v>61.240310077519375</v>
      </c>
      <c r="P29" s="12"/>
      <c r="Q29" s="7">
        <v>68</v>
      </c>
      <c r="R29" s="8">
        <f t="shared" si="9"/>
        <v>76.404494382022463</v>
      </c>
      <c r="S29" s="12" t="s">
        <v>73</v>
      </c>
      <c r="T29" s="15">
        <v>1.0738392857142838</v>
      </c>
      <c r="U29" s="8">
        <f t="shared" si="10"/>
        <v>94.196428571428413</v>
      </c>
      <c r="V29" s="9"/>
      <c r="W29" s="15">
        <v>6.7749999999999932</v>
      </c>
      <c r="X29" s="8">
        <f t="shared" si="11"/>
        <v>70.646506777893563</v>
      </c>
      <c r="Y29" s="9" t="s">
        <v>71</v>
      </c>
    </row>
    <row r="30" spans="1:25" ht="14.1" customHeight="1">
      <c r="A30" s="4" t="s">
        <v>99</v>
      </c>
      <c r="B30" s="4" t="s">
        <v>162</v>
      </c>
      <c r="C30" s="23" t="s">
        <v>234</v>
      </c>
      <c r="D30" s="5" t="s">
        <v>56</v>
      </c>
      <c r="E30" s="6">
        <v>47</v>
      </c>
      <c r="F30" s="5"/>
      <c r="G30" s="5"/>
      <c r="H30" s="7">
        <v>68</v>
      </c>
      <c r="I30" s="8">
        <f t="shared" ref="I30:I38" si="12">(H30/80)*100</f>
        <v>85</v>
      </c>
      <c r="J30" s="9" t="s">
        <v>71</v>
      </c>
      <c r="K30" s="10">
        <v>0.13177898182707198</v>
      </c>
      <c r="L30" s="8">
        <f t="shared" ref="L30:L42" si="13">(K30/0.147)*100</f>
        <v>89.645565868756464</v>
      </c>
      <c r="M30" s="9" t="s">
        <v>71</v>
      </c>
      <c r="N30" s="16">
        <v>1.02</v>
      </c>
      <c r="O30" s="8">
        <f t="shared" ref="O30:O42" si="14">(N30/1.37)*100</f>
        <v>74.452554744525543</v>
      </c>
      <c r="P30" s="12" t="s">
        <v>71</v>
      </c>
      <c r="Q30" s="7">
        <v>88</v>
      </c>
      <c r="R30" s="8">
        <f t="shared" ref="R30:R42" si="15">(Q30/93)*100</f>
        <v>94.623655913978496</v>
      </c>
      <c r="S30" s="9"/>
      <c r="T30" s="15">
        <v>1.583333333333333</v>
      </c>
      <c r="U30" s="8">
        <f t="shared" ref="U30:U42" si="16">(T30/1.03)*100</f>
        <v>153.7216828478964</v>
      </c>
      <c r="V30" s="9"/>
      <c r="W30" s="15">
        <v>13.85</v>
      </c>
      <c r="X30" s="8">
        <f t="shared" ref="X30:X42" si="17">(W30/9.73)*100</f>
        <v>142.34326824254882</v>
      </c>
      <c r="Y30" s="9"/>
    </row>
    <row r="31" spans="1:25" ht="14.1" customHeight="1">
      <c r="A31" s="4" t="s">
        <v>99</v>
      </c>
      <c r="B31" s="4" t="s">
        <v>163</v>
      </c>
      <c r="C31" s="23" t="s">
        <v>235</v>
      </c>
      <c r="D31" s="5" t="s">
        <v>53</v>
      </c>
      <c r="E31" s="6">
        <v>36</v>
      </c>
      <c r="F31" s="5"/>
      <c r="G31" s="5"/>
      <c r="H31" s="7">
        <v>23</v>
      </c>
      <c r="I31" s="8">
        <f t="shared" si="12"/>
        <v>28.749999999999996</v>
      </c>
      <c r="J31" s="9" t="s">
        <v>71</v>
      </c>
      <c r="K31" s="10">
        <v>0.158112239517224</v>
      </c>
      <c r="L31" s="8">
        <f t="shared" si="13"/>
        <v>107.55934661035647</v>
      </c>
      <c r="M31" s="9"/>
      <c r="N31" s="16">
        <v>0.54</v>
      </c>
      <c r="O31" s="8">
        <f t="shared" si="14"/>
        <v>39.416058394160586</v>
      </c>
      <c r="P31" s="12" t="s">
        <v>71</v>
      </c>
      <c r="Q31" s="7">
        <v>95</v>
      </c>
      <c r="R31" s="8">
        <f t="shared" si="15"/>
        <v>102.15053763440861</v>
      </c>
      <c r="S31" s="9"/>
      <c r="T31" s="15">
        <v>1.3811111111111116</v>
      </c>
      <c r="U31" s="8">
        <f t="shared" si="16"/>
        <v>134.08845738942833</v>
      </c>
      <c r="V31" s="9"/>
      <c r="W31" s="15">
        <v>12.725</v>
      </c>
      <c r="X31" s="8">
        <f t="shared" si="17"/>
        <v>130.78108941418293</v>
      </c>
      <c r="Y31" s="9"/>
    </row>
    <row r="32" spans="1:25" ht="14.1" customHeight="1">
      <c r="A32" s="4" t="s">
        <v>99</v>
      </c>
      <c r="B32" s="4" t="s">
        <v>164</v>
      </c>
      <c r="C32" s="23" t="s">
        <v>236</v>
      </c>
      <c r="D32" s="5" t="s">
        <v>51</v>
      </c>
      <c r="E32" s="6">
        <v>44</v>
      </c>
      <c r="F32" s="5"/>
      <c r="G32" s="5"/>
      <c r="H32" s="7">
        <v>73</v>
      </c>
      <c r="I32" s="8">
        <f t="shared" si="12"/>
        <v>91.25</v>
      </c>
      <c r="J32" s="9" t="s">
        <v>71</v>
      </c>
      <c r="K32" s="10">
        <v>0.11345019532099998</v>
      </c>
      <c r="L32" s="8">
        <f t="shared" si="13"/>
        <v>77.177003619727884</v>
      </c>
      <c r="M32" s="9" t="s">
        <v>71</v>
      </c>
      <c r="N32" s="15">
        <v>0.98399999999999999</v>
      </c>
      <c r="O32" s="8">
        <f t="shared" si="14"/>
        <v>71.824817518248167</v>
      </c>
      <c r="P32" s="12" t="s">
        <v>71</v>
      </c>
      <c r="Q32" s="7">
        <v>85</v>
      </c>
      <c r="R32" s="8">
        <f t="shared" si="15"/>
        <v>91.397849462365585</v>
      </c>
      <c r="S32" s="9"/>
      <c r="T32" s="15">
        <v>1.1693750000000001</v>
      </c>
      <c r="U32" s="8">
        <f t="shared" si="16"/>
        <v>113.53155339805825</v>
      </c>
      <c r="V32" s="9"/>
      <c r="W32" s="15">
        <v>9.8749999999999947</v>
      </c>
      <c r="X32" s="8">
        <f t="shared" si="17"/>
        <v>101.49023638232266</v>
      </c>
      <c r="Y32" s="9"/>
    </row>
    <row r="33" spans="1:25" ht="14.1" customHeight="1">
      <c r="A33" s="4" t="s">
        <v>99</v>
      </c>
      <c r="B33" s="4" t="s">
        <v>165</v>
      </c>
      <c r="C33" s="23" t="s">
        <v>237</v>
      </c>
      <c r="D33" s="5" t="s">
        <v>48</v>
      </c>
      <c r="E33" s="6">
        <v>39</v>
      </c>
      <c r="F33" s="5"/>
      <c r="G33" s="5"/>
      <c r="H33" s="7">
        <v>30</v>
      </c>
      <c r="I33" s="8">
        <f t="shared" si="12"/>
        <v>37.5</v>
      </c>
      <c r="J33" s="9" t="s">
        <v>71</v>
      </c>
      <c r="K33" s="10">
        <v>0.108544985312408</v>
      </c>
      <c r="L33" s="8">
        <f t="shared" si="13"/>
        <v>73.840126062862595</v>
      </c>
      <c r="M33" s="9" t="s">
        <v>71</v>
      </c>
      <c r="N33" s="16">
        <v>0.44</v>
      </c>
      <c r="O33" s="8">
        <f t="shared" si="14"/>
        <v>32.116788321167881</v>
      </c>
      <c r="P33" s="12" t="s">
        <v>71</v>
      </c>
      <c r="Q33" s="7">
        <v>83</v>
      </c>
      <c r="R33" s="8">
        <f t="shared" si="15"/>
        <v>89.247311827956992</v>
      </c>
      <c r="S33" s="12" t="s">
        <v>73</v>
      </c>
      <c r="T33" s="15">
        <v>1.1166071428571429</v>
      </c>
      <c r="U33" s="8">
        <f t="shared" si="16"/>
        <v>108.40846047156727</v>
      </c>
      <c r="V33" s="9"/>
      <c r="W33" s="15">
        <v>9.3249999999999993</v>
      </c>
      <c r="X33" s="8">
        <f t="shared" si="17"/>
        <v>95.837615621788274</v>
      </c>
      <c r="Y33" s="9"/>
    </row>
    <row r="34" spans="1:25" ht="14.1" customHeight="1">
      <c r="A34" s="4" t="s">
        <v>99</v>
      </c>
      <c r="B34" s="4" t="s">
        <v>166</v>
      </c>
      <c r="C34" s="23" t="s">
        <v>238</v>
      </c>
      <c r="D34" s="5" t="s">
        <v>57</v>
      </c>
      <c r="E34" s="6">
        <v>40</v>
      </c>
      <c r="F34" s="5"/>
      <c r="G34" s="5"/>
      <c r="H34" s="7">
        <v>53</v>
      </c>
      <c r="I34" s="8">
        <f t="shared" si="12"/>
        <v>66.25</v>
      </c>
      <c r="J34" s="9" t="s">
        <v>71</v>
      </c>
      <c r="K34" s="10">
        <v>0.14020278987499996</v>
      </c>
      <c r="L34" s="8">
        <f t="shared" si="13"/>
        <v>95.37604753401358</v>
      </c>
      <c r="M34" s="9"/>
      <c r="N34" s="16">
        <v>0.85</v>
      </c>
      <c r="O34" s="8">
        <f t="shared" si="14"/>
        <v>62.043795620437947</v>
      </c>
      <c r="P34" s="12" t="s">
        <v>71</v>
      </c>
      <c r="Q34" s="7">
        <v>93</v>
      </c>
      <c r="R34" s="8">
        <f t="shared" si="15"/>
        <v>100</v>
      </c>
      <c r="S34" s="9"/>
      <c r="T34" s="15">
        <v>1.3813888888888888</v>
      </c>
      <c r="U34" s="8">
        <f t="shared" si="16"/>
        <v>134.11542610571735</v>
      </c>
      <c r="V34" s="9"/>
      <c r="W34" s="15">
        <v>12.725</v>
      </c>
      <c r="X34" s="8">
        <f t="shared" si="17"/>
        <v>130.78108941418293</v>
      </c>
      <c r="Y34" s="9"/>
    </row>
    <row r="35" spans="1:25" ht="14.1" customHeight="1">
      <c r="A35" s="4" t="s">
        <v>99</v>
      </c>
      <c r="B35" s="4" t="s">
        <v>167</v>
      </c>
      <c r="C35" s="23" t="s">
        <v>239</v>
      </c>
      <c r="D35" s="5" t="s">
        <v>49</v>
      </c>
      <c r="E35" s="6">
        <v>37</v>
      </c>
      <c r="F35" s="7" t="s">
        <v>91</v>
      </c>
      <c r="G35" s="7" t="s">
        <v>91</v>
      </c>
      <c r="H35" s="7">
        <v>93</v>
      </c>
      <c r="I35" s="8">
        <f t="shared" si="12"/>
        <v>116.25000000000001</v>
      </c>
      <c r="J35" s="9"/>
      <c r="K35" s="10">
        <v>0.224755712</v>
      </c>
      <c r="L35" s="8">
        <f t="shared" si="13"/>
        <v>152.89504217687076</v>
      </c>
      <c r="M35" s="9"/>
      <c r="N35" s="15">
        <v>2</v>
      </c>
      <c r="O35" s="8">
        <f t="shared" si="14"/>
        <v>145.98540145985402</v>
      </c>
      <c r="P35" s="12"/>
      <c r="Q35" s="7">
        <v>93</v>
      </c>
      <c r="R35" s="8">
        <f t="shared" si="15"/>
        <v>100</v>
      </c>
      <c r="S35" s="9"/>
      <c r="T35" s="15">
        <v>1.1694444444444441</v>
      </c>
      <c r="U35" s="8">
        <f t="shared" si="16"/>
        <v>113.53829557713048</v>
      </c>
      <c r="V35" s="9"/>
      <c r="W35" s="15">
        <v>11.125</v>
      </c>
      <c r="X35" s="8">
        <f t="shared" si="17"/>
        <v>114.33710174717369</v>
      </c>
      <c r="Y35" s="9"/>
    </row>
    <row r="36" spans="1:25" ht="14.1" customHeight="1">
      <c r="A36" s="4" t="s">
        <v>99</v>
      </c>
      <c r="B36" s="4" t="s">
        <v>168</v>
      </c>
      <c r="C36" s="23" t="s">
        <v>240</v>
      </c>
      <c r="D36" s="5" t="s">
        <v>47</v>
      </c>
      <c r="E36" s="6">
        <v>42</v>
      </c>
      <c r="F36" s="7" t="s">
        <v>91</v>
      </c>
      <c r="G36" s="7" t="s">
        <v>91</v>
      </c>
      <c r="H36" s="7">
        <v>93</v>
      </c>
      <c r="I36" s="8">
        <f t="shared" si="12"/>
        <v>116.25000000000001</v>
      </c>
      <c r="J36" s="9"/>
      <c r="K36" s="10">
        <v>0.13454830046448799</v>
      </c>
      <c r="L36" s="8">
        <f t="shared" si="13"/>
        <v>91.529456098291149</v>
      </c>
      <c r="M36" s="9"/>
      <c r="N36" s="15">
        <v>1.373</v>
      </c>
      <c r="O36" s="8">
        <f t="shared" si="14"/>
        <v>100.21897810218978</v>
      </c>
      <c r="P36" s="12"/>
      <c r="Q36" s="7">
        <v>95</v>
      </c>
      <c r="R36" s="8">
        <f t="shared" si="15"/>
        <v>102.15053763440861</v>
      </c>
      <c r="S36" s="9"/>
      <c r="T36" s="15">
        <v>1.0262500000000001</v>
      </c>
      <c r="U36" s="8">
        <f t="shared" si="16"/>
        <v>99.635922330097088</v>
      </c>
      <c r="V36" s="9"/>
      <c r="W36" s="15">
        <v>9.7249999999999996</v>
      </c>
      <c r="X36" s="8">
        <f t="shared" si="17"/>
        <v>99.948612538540587</v>
      </c>
      <c r="Y36" s="9"/>
    </row>
    <row r="37" spans="1:25" ht="14.1" customHeight="1">
      <c r="A37" s="4" t="s">
        <v>99</v>
      </c>
      <c r="B37" s="4" t="s">
        <v>169</v>
      </c>
      <c r="C37" s="23" t="s">
        <v>241</v>
      </c>
      <c r="D37" s="5" t="s">
        <v>55</v>
      </c>
      <c r="E37" s="6">
        <v>41</v>
      </c>
      <c r="F37" s="5"/>
      <c r="G37" s="5"/>
      <c r="H37" s="7">
        <v>35</v>
      </c>
      <c r="I37" s="8">
        <f t="shared" si="12"/>
        <v>43.75</v>
      </c>
      <c r="J37" s="9" t="s">
        <v>71</v>
      </c>
      <c r="K37" s="10">
        <v>0.169231670549297</v>
      </c>
      <c r="L37" s="8">
        <f t="shared" si="13"/>
        <v>115.12358540768504</v>
      </c>
      <c r="M37" s="9"/>
      <c r="N37" s="16">
        <v>0.59</v>
      </c>
      <c r="O37" s="8">
        <f t="shared" si="14"/>
        <v>43.065693430656928</v>
      </c>
      <c r="P37" s="12" t="s">
        <v>71</v>
      </c>
      <c r="Q37" s="7">
        <v>85</v>
      </c>
      <c r="R37" s="8">
        <f t="shared" si="15"/>
        <v>91.397849462365585</v>
      </c>
      <c r="S37" s="9"/>
      <c r="T37" s="15">
        <v>1.3265873015873015</v>
      </c>
      <c r="U37" s="8">
        <f t="shared" si="16"/>
        <v>128.79488364925257</v>
      </c>
      <c r="V37" s="9"/>
      <c r="W37" s="15">
        <v>11.275</v>
      </c>
      <c r="X37" s="8">
        <f t="shared" si="17"/>
        <v>115.8787255909558</v>
      </c>
      <c r="Y37" s="9"/>
    </row>
    <row r="38" spans="1:25" ht="14.1" customHeight="1">
      <c r="A38" s="4" t="s">
        <v>99</v>
      </c>
      <c r="B38" s="4" t="s">
        <v>170</v>
      </c>
      <c r="C38" s="23" t="s">
        <v>242</v>
      </c>
      <c r="D38" s="5" t="s">
        <v>46</v>
      </c>
      <c r="E38" s="6">
        <v>43</v>
      </c>
      <c r="F38" s="5"/>
      <c r="G38" s="5"/>
      <c r="H38" s="7">
        <v>73</v>
      </c>
      <c r="I38" s="8">
        <f t="shared" si="12"/>
        <v>91.25</v>
      </c>
      <c r="J38" s="9" t="s">
        <v>71</v>
      </c>
      <c r="K38" s="10">
        <v>0.17086148414899996</v>
      </c>
      <c r="L38" s="8">
        <f t="shared" si="13"/>
        <v>116.23230214217686</v>
      </c>
      <c r="M38" s="9"/>
      <c r="N38" s="15">
        <v>1.3140000000000001</v>
      </c>
      <c r="O38" s="8">
        <f t="shared" si="14"/>
        <v>95.912408759124077</v>
      </c>
      <c r="P38" s="12"/>
      <c r="Q38" s="7">
        <v>93</v>
      </c>
      <c r="R38" s="8">
        <f t="shared" si="15"/>
        <v>100</v>
      </c>
      <c r="S38" s="9"/>
      <c r="T38" s="15">
        <v>0.9779545454545453</v>
      </c>
      <c r="U38" s="8">
        <f t="shared" si="16"/>
        <v>94.947043248014111</v>
      </c>
      <c r="V38" s="9"/>
      <c r="W38" s="15">
        <v>9.3249999999999993</v>
      </c>
      <c r="X38" s="8">
        <f t="shared" si="17"/>
        <v>95.837615621788274</v>
      </c>
      <c r="Y38" s="9"/>
    </row>
    <row r="39" spans="1:25" ht="14.1" customHeight="1">
      <c r="A39" s="4" t="s">
        <v>99</v>
      </c>
      <c r="B39" s="4" t="s">
        <v>113</v>
      </c>
      <c r="C39" s="23" t="s">
        <v>243</v>
      </c>
      <c r="D39" s="5" t="s">
        <v>45</v>
      </c>
      <c r="E39" s="6">
        <v>38</v>
      </c>
      <c r="F39" s="5"/>
      <c r="G39" s="5"/>
      <c r="H39" s="7">
        <v>73</v>
      </c>
      <c r="I39" s="17">
        <v>91</v>
      </c>
      <c r="J39" s="9" t="s">
        <v>71</v>
      </c>
      <c r="K39" s="10">
        <v>0.12635486583199995</v>
      </c>
      <c r="L39" s="8">
        <f t="shared" si="13"/>
        <v>85.955691042176838</v>
      </c>
      <c r="M39" s="9" t="s">
        <v>71</v>
      </c>
      <c r="N39" s="16">
        <v>0.91</v>
      </c>
      <c r="O39" s="8">
        <f t="shared" si="14"/>
        <v>66.423357664233578</v>
      </c>
      <c r="P39" s="12" t="s">
        <v>71</v>
      </c>
      <c r="Q39" s="7">
        <v>93</v>
      </c>
      <c r="R39" s="8">
        <f t="shared" si="15"/>
        <v>100</v>
      </c>
      <c r="S39" s="9"/>
      <c r="T39" s="15">
        <v>0.9968055555555555</v>
      </c>
      <c r="U39" s="8">
        <f t="shared" si="16"/>
        <v>96.777238403451989</v>
      </c>
      <c r="V39" s="9"/>
      <c r="W39" s="15">
        <v>9.3249999999999993</v>
      </c>
      <c r="X39" s="8">
        <f t="shared" si="17"/>
        <v>95.837615621788274</v>
      </c>
      <c r="Y39" s="9"/>
    </row>
    <row r="40" spans="1:25" ht="14.1" customHeight="1">
      <c r="A40" s="4" t="s">
        <v>99</v>
      </c>
      <c r="B40" s="4" t="s">
        <v>114</v>
      </c>
      <c r="C40" s="23" t="s">
        <v>244</v>
      </c>
      <c r="D40" s="5" t="s">
        <v>54</v>
      </c>
      <c r="E40" s="6">
        <v>46</v>
      </c>
      <c r="F40" s="5"/>
      <c r="G40" s="5"/>
      <c r="H40" s="7">
        <v>50</v>
      </c>
      <c r="I40" s="8">
        <f>(H40/80)*100</f>
        <v>62.5</v>
      </c>
      <c r="J40" s="9" t="s">
        <v>71</v>
      </c>
      <c r="K40" s="10">
        <v>0.15502723884800002</v>
      </c>
      <c r="L40" s="8">
        <f t="shared" si="13"/>
        <v>105.46070669931976</v>
      </c>
      <c r="M40" s="9"/>
      <c r="N40" s="16">
        <v>0.82</v>
      </c>
      <c r="O40" s="8">
        <f t="shared" si="14"/>
        <v>59.85401459854014</v>
      </c>
      <c r="P40" s="12" t="s">
        <v>71</v>
      </c>
      <c r="Q40" s="7">
        <v>95</v>
      </c>
      <c r="R40" s="8">
        <f t="shared" si="15"/>
        <v>102.15053763440861</v>
      </c>
      <c r="S40" s="9"/>
      <c r="T40" s="15">
        <v>0.92388888888888865</v>
      </c>
      <c r="U40" s="8">
        <f t="shared" si="16"/>
        <v>89.697950377561995</v>
      </c>
      <c r="V40" s="9" t="s">
        <v>71</v>
      </c>
      <c r="W40" s="15">
        <v>8.7750000000000004</v>
      </c>
      <c r="X40" s="8">
        <f t="shared" si="17"/>
        <v>90.184994861253855</v>
      </c>
      <c r="Y40" s="9"/>
    </row>
    <row r="41" spans="1:25" ht="14.1" customHeight="1">
      <c r="A41" s="4" t="s">
        <v>99</v>
      </c>
      <c r="B41" s="4" t="s">
        <v>115</v>
      </c>
      <c r="C41" s="23" t="s">
        <v>245</v>
      </c>
      <c r="D41" s="5" t="s">
        <v>52</v>
      </c>
      <c r="E41" s="6">
        <v>48</v>
      </c>
      <c r="F41" s="5"/>
      <c r="G41" s="5"/>
      <c r="H41" s="7">
        <v>100</v>
      </c>
      <c r="I41" s="8">
        <f>(H41/80)*100</f>
        <v>125</v>
      </c>
      <c r="J41" s="9"/>
      <c r="K41" s="10">
        <v>0.15502723884800002</v>
      </c>
      <c r="L41" s="8">
        <f t="shared" si="13"/>
        <v>105.46070669931976</v>
      </c>
      <c r="M41" s="9"/>
      <c r="N41" s="16">
        <v>1.69</v>
      </c>
      <c r="O41" s="8">
        <f t="shared" si="14"/>
        <v>123.35766423357664</v>
      </c>
      <c r="P41" s="12"/>
      <c r="Q41" s="7">
        <v>80</v>
      </c>
      <c r="R41" s="8">
        <f t="shared" si="15"/>
        <v>86.021505376344081</v>
      </c>
      <c r="S41" s="12" t="s">
        <v>73</v>
      </c>
      <c r="T41" s="15">
        <v>1.682222222222223</v>
      </c>
      <c r="U41" s="8">
        <f t="shared" si="16"/>
        <v>163.32254584681775</v>
      </c>
      <c r="V41" s="9"/>
      <c r="W41" s="15">
        <v>10.7</v>
      </c>
      <c r="X41" s="8">
        <f t="shared" si="17"/>
        <v>109.96916752312436</v>
      </c>
      <c r="Y41" s="9"/>
    </row>
    <row r="42" spans="1:25" ht="14.1" customHeight="1">
      <c r="A42" s="4" t="s">
        <v>99</v>
      </c>
      <c r="B42" s="4" t="s">
        <v>116</v>
      </c>
      <c r="C42" s="23" t="s">
        <v>246</v>
      </c>
      <c r="D42" s="5" t="s">
        <v>50</v>
      </c>
      <c r="E42" s="6">
        <v>45</v>
      </c>
      <c r="F42" s="7" t="s">
        <v>91</v>
      </c>
      <c r="G42" s="7" t="s">
        <v>91</v>
      </c>
      <c r="H42" s="7">
        <v>80</v>
      </c>
      <c r="I42" s="8">
        <f>(H42/80)*100</f>
        <v>100</v>
      </c>
      <c r="J42" s="9"/>
      <c r="K42" s="10">
        <v>0.147490869282875</v>
      </c>
      <c r="L42" s="8">
        <f t="shared" si="13"/>
        <v>100.3339246822279</v>
      </c>
      <c r="M42" s="9"/>
      <c r="N42" s="15">
        <v>1.3140000000000001</v>
      </c>
      <c r="O42" s="8">
        <f t="shared" si="14"/>
        <v>95.912408759124077</v>
      </c>
      <c r="P42" s="12"/>
      <c r="Q42" s="7">
        <v>93</v>
      </c>
      <c r="R42" s="8">
        <f t="shared" si="15"/>
        <v>100</v>
      </c>
      <c r="S42" s="9"/>
      <c r="T42" s="15">
        <v>0.9506944444444444</v>
      </c>
      <c r="U42" s="8">
        <f t="shared" si="16"/>
        <v>92.300431499460629</v>
      </c>
      <c r="V42" s="9"/>
      <c r="W42" s="15">
        <v>8.75</v>
      </c>
      <c r="X42" s="8">
        <f t="shared" si="17"/>
        <v>89.928057553956833</v>
      </c>
      <c r="Y42" s="9"/>
    </row>
    <row r="43" spans="1:25" ht="14.1" customHeight="1">
      <c r="A43" s="4" t="s">
        <v>98</v>
      </c>
      <c r="B43" s="4" t="s">
        <v>171</v>
      </c>
      <c r="C43" s="23" t="s">
        <v>247</v>
      </c>
      <c r="D43" s="18" t="s">
        <v>102</v>
      </c>
      <c r="E43" s="6">
        <v>52</v>
      </c>
      <c r="F43" s="19"/>
      <c r="G43" s="19"/>
      <c r="H43" s="7">
        <v>85</v>
      </c>
      <c r="I43" s="8">
        <f t="shared" ref="I43:I55" si="18">(H43/95)*100</f>
        <v>89.473684210526315</v>
      </c>
      <c r="J43" s="9" t="s">
        <v>71</v>
      </c>
      <c r="K43" s="10">
        <v>0.20019135842549901</v>
      </c>
      <c r="L43" s="8">
        <f t="shared" ref="L43:L55" si="19">(K43/0.3328)*100</f>
        <v>60.153653373046581</v>
      </c>
      <c r="M43" s="9" t="s">
        <v>71</v>
      </c>
      <c r="N43" s="11">
        <v>1.92</v>
      </c>
      <c r="O43" s="8">
        <f t="shared" ref="O43:O55" si="20">(N43/3.21)*100</f>
        <v>59.813084112149525</v>
      </c>
      <c r="P43" s="12" t="s">
        <v>71</v>
      </c>
      <c r="Q43" s="7">
        <v>83</v>
      </c>
      <c r="R43" s="8">
        <f t="shared" ref="R43:R55" si="21">(Q43/90)*100</f>
        <v>92.222222222222229</v>
      </c>
      <c r="S43" s="9"/>
      <c r="T43" s="15">
        <v>1.6733333333333331</v>
      </c>
      <c r="U43" s="8">
        <f t="shared" ref="U43:U55" si="22">(T43/1.13)*100</f>
        <v>148.08259587020649</v>
      </c>
      <c r="V43" s="9"/>
      <c r="W43" s="15">
        <v>13.95</v>
      </c>
      <c r="X43" s="8">
        <f t="shared" ref="X43:X55" si="23">(W43/9.48)*100</f>
        <v>147.15189873417719</v>
      </c>
      <c r="Y43" s="9"/>
    </row>
    <row r="44" spans="1:25" ht="14.1" customHeight="1">
      <c r="A44" s="4" t="s">
        <v>98</v>
      </c>
      <c r="B44" s="4" t="s">
        <v>172</v>
      </c>
      <c r="C44" s="23" t="s">
        <v>248</v>
      </c>
      <c r="D44" s="18" t="s">
        <v>103</v>
      </c>
      <c r="E44" s="6">
        <v>49</v>
      </c>
      <c r="F44" s="7" t="s">
        <v>91</v>
      </c>
      <c r="G44" s="7" t="s">
        <v>91</v>
      </c>
      <c r="H44" s="7">
        <v>95</v>
      </c>
      <c r="I44" s="8">
        <f t="shared" si="18"/>
        <v>100</v>
      </c>
      <c r="J44" s="9"/>
      <c r="K44" s="10">
        <v>0.39777889897318397</v>
      </c>
      <c r="L44" s="8">
        <f t="shared" si="19"/>
        <v>119.52490954723076</v>
      </c>
      <c r="M44" s="9"/>
      <c r="N44" s="11">
        <v>4.01</v>
      </c>
      <c r="O44" s="8">
        <f t="shared" si="20"/>
        <v>124.9221183800623</v>
      </c>
      <c r="P44" s="12"/>
      <c r="Q44" s="7">
        <v>85</v>
      </c>
      <c r="R44" s="8">
        <f t="shared" si="21"/>
        <v>94.444444444444443</v>
      </c>
      <c r="S44" s="9"/>
      <c r="T44" s="15">
        <v>1.106597222222222</v>
      </c>
      <c r="U44" s="8">
        <f t="shared" si="22"/>
        <v>97.928957718780723</v>
      </c>
      <c r="V44" s="9"/>
      <c r="W44" s="15">
        <v>9.4749999999999996</v>
      </c>
      <c r="X44" s="8">
        <f t="shared" si="23"/>
        <v>99.947257383966232</v>
      </c>
      <c r="Y44" s="9"/>
    </row>
    <row r="45" spans="1:25" ht="14.1" customHeight="1">
      <c r="A45" s="4" t="s">
        <v>98</v>
      </c>
      <c r="B45" s="4" t="s">
        <v>173</v>
      </c>
      <c r="C45" s="23" t="s">
        <v>249</v>
      </c>
      <c r="D45" s="5" t="s">
        <v>39</v>
      </c>
      <c r="E45" s="6">
        <v>95</v>
      </c>
      <c r="F45" s="5"/>
      <c r="G45" s="5"/>
      <c r="H45" s="7">
        <v>100</v>
      </c>
      <c r="I45" s="8">
        <f t="shared" si="18"/>
        <v>105.26315789473684</v>
      </c>
      <c r="J45" s="9"/>
      <c r="K45" s="10">
        <v>0.23674012355592794</v>
      </c>
      <c r="L45" s="8">
        <f t="shared" si="19"/>
        <v>71.135854433872581</v>
      </c>
      <c r="M45" s="9"/>
      <c r="N45" s="11">
        <v>2.4300000000000002</v>
      </c>
      <c r="O45" s="8">
        <f t="shared" si="20"/>
        <v>75.700934579439263</v>
      </c>
      <c r="P45" s="12"/>
      <c r="Q45" s="7">
        <v>85</v>
      </c>
      <c r="R45" s="8">
        <f t="shared" si="21"/>
        <v>94.444444444444443</v>
      </c>
      <c r="S45" s="9"/>
      <c r="T45" s="15">
        <v>0.82642857142857129</v>
      </c>
      <c r="U45" s="8">
        <f t="shared" si="22"/>
        <v>73.13527180783818</v>
      </c>
      <c r="V45" s="9"/>
      <c r="W45" s="15">
        <v>7.1749999999999998</v>
      </c>
      <c r="X45" s="8">
        <f t="shared" si="23"/>
        <v>75.685654008438817</v>
      </c>
      <c r="Y45" s="9"/>
    </row>
    <row r="46" spans="1:25" ht="14.1" customHeight="1">
      <c r="A46" s="4" t="s">
        <v>98</v>
      </c>
      <c r="B46" s="4" t="s">
        <v>174</v>
      </c>
      <c r="C46" s="23" t="s">
        <v>305</v>
      </c>
      <c r="D46" s="5" t="s">
        <v>37</v>
      </c>
      <c r="E46" s="6">
        <v>98</v>
      </c>
      <c r="F46" s="7" t="s">
        <v>91</v>
      </c>
      <c r="G46" s="7" t="s">
        <v>91</v>
      </c>
      <c r="H46" s="7">
        <v>90</v>
      </c>
      <c r="I46" s="8">
        <f t="shared" si="18"/>
        <v>94.73684210526315</v>
      </c>
      <c r="J46" s="9"/>
      <c r="K46" s="10">
        <v>0.220852693596536</v>
      </c>
      <c r="L46" s="8">
        <f t="shared" si="19"/>
        <v>66.36198725857453</v>
      </c>
      <c r="M46" s="9"/>
      <c r="N46" s="11">
        <v>2.36</v>
      </c>
      <c r="O46" s="8">
        <f t="shared" si="20"/>
        <v>73.520249221183803</v>
      </c>
      <c r="P46" s="12"/>
      <c r="Q46" s="7">
        <v>83</v>
      </c>
      <c r="R46" s="8">
        <f t="shared" si="21"/>
        <v>92.222222222222229</v>
      </c>
      <c r="S46" s="9"/>
      <c r="T46" s="15">
        <v>0.61111111111111127</v>
      </c>
      <c r="U46" s="8">
        <f t="shared" si="22"/>
        <v>54.080629301868257</v>
      </c>
      <c r="V46" s="9"/>
      <c r="W46" s="15">
        <v>5.0250000000000004</v>
      </c>
      <c r="X46" s="8">
        <f t="shared" si="23"/>
        <v>53.006329113924053</v>
      </c>
      <c r="Y46" s="9"/>
    </row>
    <row r="47" spans="1:25" ht="14.1" customHeight="1">
      <c r="A47" s="4" t="s">
        <v>98</v>
      </c>
      <c r="B47" s="4" t="s">
        <v>175</v>
      </c>
      <c r="C47" s="23" t="s">
        <v>250</v>
      </c>
      <c r="D47" s="5" t="s">
        <v>34</v>
      </c>
      <c r="E47" s="6">
        <v>94</v>
      </c>
      <c r="F47" s="5"/>
      <c r="G47" s="5"/>
      <c r="H47" s="7">
        <v>98</v>
      </c>
      <c r="I47" s="8">
        <f t="shared" si="18"/>
        <v>103.15789473684211</v>
      </c>
      <c r="J47" s="9"/>
      <c r="K47" s="10">
        <v>0.41231254805558903</v>
      </c>
      <c r="L47" s="8">
        <f t="shared" si="19"/>
        <v>123.89199160324192</v>
      </c>
      <c r="M47" s="9"/>
      <c r="N47" s="11">
        <v>4.13</v>
      </c>
      <c r="O47" s="8">
        <f t="shared" si="20"/>
        <v>128.66043613707166</v>
      </c>
      <c r="P47" s="12"/>
      <c r="Q47" s="7">
        <v>98</v>
      </c>
      <c r="R47" s="8">
        <f t="shared" si="21"/>
        <v>108.88888888888889</v>
      </c>
      <c r="S47" s="9"/>
      <c r="T47" s="15">
        <v>0.61722222222222212</v>
      </c>
      <c r="U47" s="8">
        <f t="shared" si="22"/>
        <v>54.621435594886911</v>
      </c>
      <c r="V47" s="9"/>
      <c r="W47" s="15">
        <v>6.0250000000000004</v>
      </c>
      <c r="X47" s="8">
        <f t="shared" si="23"/>
        <v>63.554852320675103</v>
      </c>
      <c r="Y47" s="9"/>
    </row>
    <row r="48" spans="1:25" ht="14.1" customHeight="1">
      <c r="A48" s="4" t="s">
        <v>98</v>
      </c>
      <c r="B48" s="4" t="s">
        <v>176</v>
      </c>
      <c r="C48" s="23" t="s">
        <v>251</v>
      </c>
      <c r="D48" s="5" t="s">
        <v>42</v>
      </c>
      <c r="E48" s="6">
        <v>99</v>
      </c>
      <c r="F48" s="5"/>
      <c r="G48" s="5"/>
      <c r="H48" s="7">
        <v>93</v>
      </c>
      <c r="I48" s="8">
        <f t="shared" si="18"/>
        <v>97.894736842105274</v>
      </c>
      <c r="J48" s="9"/>
      <c r="K48" s="10">
        <v>0.54152273555522878</v>
      </c>
      <c r="L48" s="8">
        <f t="shared" si="19"/>
        <v>162.71716813558558</v>
      </c>
      <c r="M48" s="9"/>
      <c r="N48" s="11">
        <v>5.13</v>
      </c>
      <c r="O48" s="8">
        <f t="shared" si="20"/>
        <v>159.81308411214954</v>
      </c>
      <c r="P48" s="12"/>
      <c r="Q48" s="7">
        <v>90</v>
      </c>
      <c r="R48" s="8">
        <f t="shared" si="21"/>
        <v>100</v>
      </c>
      <c r="S48" s="9"/>
      <c r="T48" s="15">
        <v>1.5833333333333337</v>
      </c>
      <c r="U48" s="8">
        <f t="shared" si="22"/>
        <v>140.11799410029505</v>
      </c>
      <c r="V48" s="9"/>
      <c r="W48" s="15">
        <v>14.25</v>
      </c>
      <c r="X48" s="8">
        <f t="shared" si="23"/>
        <v>150.31645569620252</v>
      </c>
      <c r="Y48" s="9"/>
    </row>
    <row r="49" spans="1:25" ht="14.1" customHeight="1">
      <c r="A49" s="4" t="s">
        <v>98</v>
      </c>
      <c r="B49" s="4" t="s">
        <v>177</v>
      </c>
      <c r="C49" s="23" t="s">
        <v>252</v>
      </c>
      <c r="D49" s="5" t="s">
        <v>40</v>
      </c>
      <c r="E49" s="6">
        <v>93</v>
      </c>
      <c r="F49" s="5"/>
      <c r="G49" s="5"/>
      <c r="H49" s="7">
        <v>78</v>
      </c>
      <c r="I49" s="8">
        <f t="shared" si="18"/>
        <v>82.10526315789474</v>
      </c>
      <c r="J49" s="9" t="s">
        <v>71</v>
      </c>
      <c r="K49" s="10">
        <v>0.48047184268426696</v>
      </c>
      <c r="L49" s="8">
        <f t="shared" si="19"/>
        <v>144.37254888349369</v>
      </c>
      <c r="M49" s="9"/>
      <c r="N49" s="11">
        <v>3.82</v>
      </c>
      <c r="O49" s="8">
        <f t="shared" si="20"/>
        <v>119.0031152647975</v>
      </c>
      <c r="P49" s="12"/>
      <c r="Q49" s="7">
        <v>95</v>
      </c>
      <c r="R49" s="8">
        <f t="shared" si="21"/>
        <v>105.55555555555556</v>
      </c>
      <c r="S49" s="9"/>
      <c r="T49" s="15">
        <v>1.0194444444444442</v>
      </c>
      <c r="U49" s="8">
        <f t="shared" si="22"/>
        <v>90.216322517207459</v>
      </c>
      <c r="V49" s="9"/>
      <c r="W49" s="15">
        <v>9.6999999999999993</v>
      </c>
      <c r="X49" s="8">
        <f t="shared" si="23"/>
        <v>102.32067510548521</v>
      </c>
      <c r="Y49" s="9"/>
    </row>
    <row r="50" spans="1:25" ht="14.1" customHeight="1">
      <c r="A50" s="4" t="s">
        <v>98</v>
      </c>
      <c r="B50" s="4" t="s">
        <v>178</v>
      </c>
      <c r="C50" s="23" t="s">
        <v>253</v>
      </c>
      <c r="D50" s="5" t="s">
        <v>41</v>
      </c>
      <c r="E50" s="6">
        <v>96</v>
      </c>
      <c r="F50" s="5"/>
      <c r="G50" s="5"/>
      <c r="H50" s="7">
        <v>78</v>
      </c>
      <c r="I50" s="8">
        <f t="shared" si="18"/>
        <v>82.10526315789474</v>
      </c>
      <c r="J50" s="9" t="s">
        <v>71</v>
      </c>
      <c r="K50" s="10">
        <v>0.25550390692137492</v>
      </c>
      <c r="L50" s="8">
        <f t="shared" si="19"/>
        <v>76.774010493201601</v>
      </c>
      <c r="M50" s="9"/>
      <c r="N50" s="11">
        <v>2.08</v>
      </c>
      <c r="O50" s="8">
        <f t="shared" si="20"/>
        <v>64.797507788161994</v>
      </c>
      <c r="P50" s="12"/>
      <c r="Q50" s="7">
        <v>88</v>
      </c>
      <c r="R50" s="8">
        <f t="shared" si="21"/>
        <v>97.777777777777771</v>
      </c>
      <c r="S50" s="9"/>
      <c r="T50" s="15">
        <v>1.3872222222222219</v>
      </c>
      <c r="U50" s="8">
        <f t="shared" si="22"/>
        <v>122.76302851524088</v>
      </c>
      <c r="V50" s="9"/>
      <c r="W50" s="15">
        <v>11.925000000000001</v>
      </c>
      <c r="X50" s="8">
        <f t="shared" si="23"/>
        <v>125.79113924050634</v>
      </c>
      <c r="Y50" s="9"/>
    </row>
    <row r="51" spans="1:25" ht="14.1" customHeight="1">
      <c r="A51" s="4" t="s">
        <v>98</v>
      </c>
      <c r="B51" s="4" t="s">
        <v>179</v>
      </c>
      <c r="C51" s="23" t="s">
        <v>254</v>
      </c>
      <c r="D51" s="5" t="s">
        <v>35</v>
      </c>
      <c r="E51" s="6">
        <v>51</v>
      </c>
      <c r="F51" s="7" t="s">
        <v>91</v>
      </c>
      <c r="G51" s="7" t="s">
        <v>91</v>
      </c>
      <c r="H51" s="7">
        <v>95</v>
      </c>
      <c r="I51" s="8">
        <f t="shared" si="18"/>
        <v>100</v>
      </c>
      <c r="J51" s="9"/>
      <c r="K51" s="10">
        <v>0.33275493044633603</v>
      </c>
      <c r="L51" s="8">
        <f t="shared" si="19"/>
        <v>99.986457465846172</v>
      </c>
      <c r="M51" s="9"/>
      <c r="N51" s="11">
        <v>3.21</v>
      </c>
      <c r="O51" s="8">
        <f t="shared" si="20"/>
        <v>100</v>
      </c>
      <c r="P51" s="12"/>
      <c r="Q51" s="7">
        <v>80</v>
      </c>
      <c r="R51" s="8">
        <f t="shared" si="21"/>
        <v>88.888888888888886</v>
      </c>
      <c r="S51" s="9"/>
      <c r="T51" s="15">
        <v>1.1898214285714286</v>
      </c>
      <c r="U51" s="8">
        <f t="shared" si="22"/>
        <v>105.29393173198484</v>
      </c>
      <c r="V51" s="9"/>
      <c r="W51" s="15">
        <v>9.4250000000000007</v>
      </c>
      <c r="X51" s="8">
        <f t="shared" si="23"/>
        <v>99.419831223628691</v>
      </c>
      <c r="Y51" s="9"/>
    </row>
    <row r="52" spans="1:25" ht="14.1" customHeight="1">
      <c r="A52" s="4" t="s">
        <v>98</v>
      </c>
      <c r="B52" s="4" t="s">
        <v>117</v>
      </c>
      <c r="C52" s="23" t="s">
        <v>255</v>
      </c>
      <c r="D52" s="5" t="s">
        <v>43</v>
      </c>
      <c r="E52" s="6">
        <v>97</v>
      </c>
      <c r="F52" s="7" t="s">
        <v>91</v>
      </c>
      <c r="G52" s="7" t="s">
        <v>91</v>
      </c>
      <c r="H52" s="7">
        <v>95</v>
      </c>
      <c r="I52" s="8">
        <f t="shared" si="18"/>
        <v>100</v>
      </c>
      <c r="J52" s="9"/>
      <c r="K52" s="10">
        <v>0.42419110059635301</v>
      </c>
      <c r="L52" s="8">
        <f t="shared" si="19"/>
        <v>127.46126820803877</v>
      </c>
      <c r="M52" s="9"/>
      <c r="N52" s="11">
        <v>4.3600000000000003</v>
      </c>
      <c r="O52" s="8">
        <f t="shared" si="20"/>
        <v>135.82554517133957</v>
      </c>
      <c r="P52" s="12"/>
      <c r="Q52" s="7">
        <v>90</v>
      </c>
      <c r="R52" s="8">
        <f t="shared" si="21"/>
        <v>100</v>
      </c>
      <c r="S52" s="9"/>
      <c r="T52" s="15">
        <v>1.3158333333333332</v>
      </c>
      <c r="U52" s="8">
        <f t="shared" si="22"/>
        <v>116.44542772861357</v>
      </c>
      <c r="V52" s="9"/>
      <c r="W52" s="15">
        <v>11.8</v>
      </c>
      <c r="X52" s="8">
        <f t="shared" si="23"/>
        <v>124.47257383966246</v>
      </c>
      <c r="Y52" s="9"/>
    </row>
    <row r="53" spans="1:25" ht="14.1" customHeight="1">
      <c r="A53" s="4" t="s">
        <v>98</v>
      </c>
      <c r="B53" s="4" t="s">
        <v>118</v>
      </c>
      <c r="C53" s="23" t="s">
        <v>256</v>
      </c>
      <c r="D53" s="5" t="s">
        <v>38</v>
      </c>
      <c r="E53" s="6">
        <v>50</v>
      </c>
      <c r="F53" s="7" t="s">
        <v>91</v>
      </c>
      <c r="G53" s="7" t="s">
        <v>91</v>
      </c>
      <c r="H53" s="7">
        <v>98</v>
      </c>
      <c r="I53" s="8">
        <f t="shared" si="18"/>
        <v>103.15789473684211</v>
      </c>
      <c r="J53" s="9"/>
      <c r="K53" s="10">
        <v>0.31522336698119285</v>
      </c>
      <c r="L53" s="8">
        <f t="shared" si="19"/>
        <v>94.718559790021899</v>
      </c>
      <c r="M53" s="9"/>
      <c r="N53" s="11">
        <v>3.12</v>
      </c>
      <c r="O53" s="8">
        <f t="shared" si="20"/>
        <v>97.196261682242991</v>
      </c>
      <c r="P53" s="12"/>
      <c r="Q53" s="7">
        <v>95</v>
      </c>
      <c r="R53" s="8">
        <f t="shared" si="21"/>
        <v>105.55555555555556</v>
      </c>
      <c r="S53" s="9"/>
      <c r="T53" s="15">
        <v>0.53562500000000002</v>
      </c>
      <c r="U53" s="8">
        <f t="shared" si="22"/>
        <v>47.400442477876112</v>
      </c>
      <c r="V53" s="9"/>
      <c r="W53" s="15">
        <v>5.0999999999999996</v>
      </c>
      <c r="X53" s="8">
        <f t="shared" si="23"/>
        <v>53.797468354430379</v>
      </c>
      <c r="Y53" s="9"/>
    </row>
    <row r="54" spans="1:25" ht="14.1" customHeight="1">
      <c r="A54" s="4" t="s">
        <v>98</v>
      </c>
      <c r="B54" s="4" t="s">
        <v>119</v>
      </c>
      <c r="C54" s="23" t="s">
        <v>257</v>
      </c>
      <c r="D54" s="5" t="s">
        <v>36</v>
      </c>
      <c r="E54" s="6">
        <v>100</v>
      </c>
      <c r="F54" s="7" t="s">
        <v>91</v>
      </c>
      <c r="G54" s="7" t="s">
        <v>91</v>
      </c>
      <c r="H54" s="7">
        <v>100</v>
      </c>
      <c r="I54" s="8">
        <f t="shared" si="18"/>
        <v>105.26315789473684</v>
      </c>
      <c r="J54" s="9"/>
      <c r="K54" s="10">
        <v>0.30790239940757597</v>
      </c>
      <c r="L54" s="8">
        <f t="shared" si="19"/>
        <v>92.518749821987981</v>
      </c>
      <c r="M54" s="9"/>
      <c r="N54" s="11">
        <v>3.16</v>
      </c>
      <c r="O54" s="8">
        <f t="shared" si="20"/>
        <v>98.442367601246119</v>
      </c>
      <c r="P54" s="12"/>
      <c r="Q54" s="7">
        <v>98</v>
      </c>
      <c r="R54" s="8">
        <f t="shared" si="21"/>
        <v>108.88888888888889</v>
      </c>
      <c r="S54" s="9"/>
      <c r="T54" s="15">
        <v>1.1427777777777777</v>
      </c>
      <c r="U54" s="8">
        <f t="shared" si="22"/>
        <v>101.1307767944936</v>
      </c>
      <c r="V54" s="9"/>
      <c r="W54" s="15">
        <v>11.15</v>
      </c>
      <c r="X54" s="8">
        <f t="shared" si="23"/>
        <v>117.61603375527426</v>
      </c>
      <c r="Y54" s="9"/>
    </row>
    <row r="55" spans="1:25" ht="14.1" customHeight="1">
      <c r="A55" s="4" t="s">
        <v>98</v>
      </c>
      <c r="B55" s="4" t="s">
        <v>120</v>
      </c>
      <c r="C55" s="23" t="s">
        <v>258</v>
      </c>
      <c r="D55" s="5" t="s">
        <v>44</v>
      </c>
      <c r="E55" s="6">
        <v>53</v>
      </c>
      <c r="F55" s="7" t="s">
        <v>91</v>
      </c>
      <c r="G55" s="7" t="s">
        <v>91</v>
      </c>
      <c r="H55" s="7">
        <v>95</v>
      </c>
      <c r="I55" s="8">
        <f t="shared" si="18"/>
        <v>100</v>
      </c>
      <c r="J55" s="9"/>
      <c r="K55" s="10">
        <v>0.48701616327473291</v>
      </c>
      <c r="L55" s="8">
        <f t="shared" si="19"/>
        <v>146.33899136860967</v>
      </c>
      <c r="M55" s="9"/>
      <c r="N55" s="11">
        <v>4.99</v>
      </c>
      <c r="O55" s="8">
        <f t="shared" si="20"/>
        <v>155.45171339563865</v>
      </c>
      <c r="P55" s="12"/>
      <c r="Q55" s="7">
        <v>95</v>
      </c>
      <c r="R55" s="8">
        <f t="shared" si="21"/>
        <v>105.55555555555556</v>
      </c>
      <c r="S55" s="9"/>
      <c r="T55" s="15">
        <v>1.128125</v>
      </c>
      <c r="U55" s="8">
        <f t="shared" si="22"/>
        <v>99.834070796460196</v>
      </c>
      <c r="V55" s="9"/>
      <c r="W55" s="15">
        <v>10.75</v>
      </c>
      <c r="X55" s="8">
        <f t="shared" si="23"/>
        <v>113.39662447257383</v>
      </c>
      <c r="Y55" s="9"/>
    </row>
    <row r="56" spans="1:25" ht="14.1" customHeight="1">
      <c r="A56" s="4" t="s">
        <v>100</v>
      </c>
      <c r="B56" s="4" t="s">
        <v>180</v>
      </c>
      <c r="C56" s="23" t="s">
        <v>259</v>
      </c>
      <c r="D56" s="5" t="s">
        <v>30</v>
      </c>
      <c r="E56" s="6">
        <v>61</v>
      </c>
      <c r="F56" s="7" t="s">
        <v>91</v>
      </c>
      <c r="G56" s="7" t="s">
        <v>91</v>
      </c>
      <c r="H56" s="7">
        <v>93</v>
      </c>
      <c r="I56" s="8">
        <f t="shared" ref="I56:I88" si="24">(H56/93)*100</f>
        <v>100</v>
      </c>
      <c r="J56" s="9"/>
      <c r="K56" s="10">
        <v>0.41231254805558903</v>
      </c>
      <c r="L56" s="8">
        <f t="shared" ref="L56:L67" si="25">(K56/0.4242)*100</f>
        <v>97.197677523712628</v>
      </c>
      <c r="M56" s="9"/>
      <c r="N56" s="13">
        <v>3.9</v>
      </c>
      <c r="O56" s="8">
        <f t="shared" ref="O56:O67" si="26">(N56/4.11)*100</f>
        <v>94.890510948905103</v>
      </c>
      <c r="P56" s="12"/>
      <c r="Q56" s="7">
        <v>100</v>
      </c>
      <c r="R56" s="8">
        <f t="shared" ref="R56:R67" si="27">(Q56/91.5)*100</f>
        <v>109.28961748633881</v>
      </c>
      <c r="S56" s="9"/>
      <c r="T56" s="15">
        <v>1.36</v>
      </c>
      <c r="U56" s="8">
        <f t="shared" ref="U56:U67" si="28">(T56/1.11)*100</f>
        <v>122.52252252252251</v>
      </c>
      <c r="V56" s="9"/>
      <c r="W56" s="15">
        <v>13.6</v>
      </c>
      <c r="X56" s="8">
        <f t="shared" ref="X56:X67" si="29">(W56/9.74)*100</f>
        <v>139.63039014373715</v>
      </c>
      <c r="Y56" s="9"/>
    </row>
    <row r="57" spans="1:25" ht="14.1" customHeight="1">
      <c r="A57" s="4" t="s">
        <v>100</v>
      </c>
      <c r="B57" s="4" t="s">
        <v>181</v>
      </c>
      <c r="C57" s="23" t="s">
        <v>260</v>
      </c>
      <c r="D57" s="5" t="s">
        <v>25</v>
      </c>
      <c r="E57" s="6">
        <v>59</v>
      </c>
      <c r="F57" s="5"/>
      <c r="G57" s="5"/>
      <c r="H57" s="7">
        <v>75</v>
      </c>
      <c r="I57" s="8">
        <f t="shared" si="24"/>
        <v>80.645161290322577</v>
      </c>
      <c r="J57" s="9" t="s">
        <v>71</v>
      </c>
      <c r="K57" s="10">
        <v>0.220852693596536</v>
      </c>
      <c r="L57" s="8">
        <f t="shared" si="25"/>
        <v>52.063341253308813</v>
      </c>
      <c r="M57" s="9" t="s">
        <v>71</v>
      </c>
      <c r="N57" s="11">
        <v>2.2400000000000002</v>
      </c>
      <c r="O57" s="8">
        <f t="shared" si="26"/>
        <v>54.501216545012163</v>
      </c>
      <c r="P57" s="12" t="s">
        <v>71</v>
      </c>
      <c r="Q57" s="7">
        <v>93</v>
      </c>
      <c r="R57" s="8">
        <f t="shared" si="27"/>
        <v>101.63934426229508</v>
      </c>
      <c r="S57" s="9"/>
      <c r="T57" s="15">
        <v>0.53459595959595918</v>
      </c>
      <c r="U57" s="8">
        <f t="shared" si="28"/>
        <v>48.161798161798117</v>
      </c>
      <c r="V57" s="9" t="s">
        <v>71</v>
      </c>
      <c r="W57" s="15">
        <v>5.1749999999999998</v>
      </c>
      <c r="X57" s="8">
        <f t="shared" si="29"/>
        <v>53.131416837782339</v>
      </c>
      <c r="Y57" s="9" t="s">
        <v>71</v>
      </c>
    </row>
    <row r="58" spans="1:25" ht="14.1" customHeight="1">
      <c r="A58" s="4" t="s">
        <v>100</v>
      </c>
      <c r="B58" s="4" t="s">
        <v>182</v>
      </c>
      <c r="C58" s="23" t="s">
        <v>261</v>
      </c>
      <c r="D58" s="5" t="s">
        <v>29</v>
      </c>
      <c r="E58" s="6">
        <v>56</v>
      </c>
      <c r="F58" s="5"/>
      <c r="G58" s="5"/>
      <c r="H58" s="7">
        <v>78</v>
      </c>
      <c r="I58" s="8">
        <f t="shared" si="24"/>
        <v>83.870967741935488</v>
      </c>
      <c r="J58" s="9" t="s">
        <v>71</v>
      </c>
      <c r="K58" s="10">
        <v>0.32016792131053101</v>
      </c>
      <c r="L58" s="8">
        <f t="shared" si="25"/>
        <v>75.47570045038448</v>
      </c>
      <c r="M58" s="9"/>
      <c r="N58" s="11">
        <v>2.54</v>
      </c>
      <c r="O58" s="8">
        <f t="shared" si="26"/>
        <v>61.800486618004854</v>
      </c>
      <c r="P58" s="12"/>
      <c r="Q58" s="7">
        <v>88</v>
      </c>
      <c r="R58" s="8">
        <f t="shared" si="27"/>
        <v>96.174863387978135</v>
      </c>
      <c r="S58" s="9"/>
      <c r="T58" s="15">
        <v>0.58206349206349217</v>
      </c>
      <c r="U58" s="8">
        <f t="shared" si="28"/>
        <v>52.438152438152443</v>
      </c>
      <c r="V58" s="9" t="s">
        <v>71</v>
      </c>
      <c r="W58" s="15">
        <v>5.0999999999999996</v>
      </c>
      <c r="X58" s="8">
        <f t="shared" si="29"/>
        <v>52.361396303901429</v>
      </c>
      <c r="Y58" s="9" t="s">
        <v>71</v>
      </c>
    </row>
    <row r="59" spans="1:25" ht="14.1" customHeight="1">
      <c r="A59" s="4" t="s">
        <v>100</v>
      </c>
      <c r="B59" s="4" t="s">
        <v>183</v>
      </c>
      <c r="C59" s="23" t="s">
        <v>262</v>
      </c>
      <c r="D59" s="5" t="s">
        <v>31</v>
      </c>
      <c r="E59" s="6">
        <v>62</v>
      </c>
      <c r="F59" s="7" t="s">
        <v>91</v>
      </c>
      <c r="G59" s="7" t="s">
        <v>91</v>
      </c>
      <c r="H59" s="7">
        <v>93</v>
      </c>
      <c r="I59" s="8">
        <f t="shared" si="24"/>
        <v>100</v>
      </c>
      <c r="J59" s="9"/>
      <c r="K59" s="10">
        <v>0.43629563397612492</v>
      </c>
      <c r="L59" s="8">
        <f t="shared" si="25"/>
        <v>102.85139886283001</v>
      </c>
      <c r="M59" s="9"/>
      <c r="N59" s="11">
        <v>4.13</v>
      </c>
      <c r="O59" s="8">
        <f t="shared" si="26"/>
        <v>100.48661800486617</v>
      </c>
      <c r="P59" s="12"/>
      <c r="Q59" s="7">
        <v>95</v>
      </c>
      <c r="R59" s="8">
        <f t="shared" si="27"/>
        <v>103.82513661202186</v>
      </c>
      <c r="S59" s="9"/>
      <c r="T59" s="15">
        <v>1.1981250000000001</v>
      </c>
      <c r="U59" s="8">
        <f t="shared" si="28"/>
        <v>107.93918918918919</v>
      </c>
      <c r="V59" s="9"/>
      <c r="W59" s="15">
        <v>11.4</v>
      </c>
      <c r="X59" s="8">
        <f t="shared" si="29"/>
        <v>117.04312114989732</v>
      </c>
      <c r="Y59" s="9"/>
    </row>
    <row r="60" spans="1:25" ht="14.1" customHeight="1">
      <c r="A60" s="4" t="s">
        <v>100</v>
      </c>
      <c r="B60" s="4" t="s">
        <v>184</v>
      </c>
      <c r="C60" s="23" t="s">
        <v>263</v>
      </c>
      <c r="D60" s="5" t="s">
        <v>32</v>
      </c>
      <c r="E60" s="6">
        <v>64</v>
      </c>
      <c r="F60" s="7" t="s">
        <v>91</v>
      </c>
      <c r="G60" s="7" t="s">
        <v>91</v>
      </c>
      <c r="H60" s="7">
        <v>88</v>
      </c>
      <c r="I60" s="8">
        <f t="shared" si="24"/>
        <v>94.623655913978496</v>
      </c>
      <c r="J60" s="9"/>
      <c r="K60" s="10">
        <v>0.38640101781305597</v>
      </c>
      <c r="L60" s="8">
        <f t="shared" si="25"/>
        <v>91.08934884796227</v>
      </c>
      <c r="M60" s="9"/>
      <c r="N60" s="13">
        <v>3.8</v>
      </c>
      <c r="O60" s="8">
        <f t="shared" si="26"/>
        <v>92.457420924574194</v>
      </c>
      <c r="P60" s="12"/>
      <c r="Q60" s="7">
        <v>88</v>
      </c>
      <c r="R60" s="8">
        <f t="shared" si="27"/>
        <v>96.174863387978135</v>
      </c>
      <c r="S60" s="9"/>
      <c r="T60" s="15">
        <v>0.61920634920634943</v>
      </c>
      <c r="U60" s="8">
        <f t="shared" si="28"/>
        <v>55.784355784355796</v>
      </c>
      <c r="V60" s="9"/>
      <c r="W60" s="15">
        <v>5.4</v>
      </c>
      <c r="X60" s="8">
        <f t="shared" si="29"/>
        <v>55.441478439425055</v>
      </c>
      <c r="Y60" s="9"/>
    </row>
    <row r="61" spans="1:25" ht="14.1" customHeight="1">
      <c r="A61" s="4" t="s">
        <v>100</v>
      </c>
      <c r="B61" s="4" t="s">
        <v>185</v>
      </c>
      <c r="C61" s="23" t="s">
        <v>264</v>
      </c>
      <c r="D61" s="5" t="s">
        <v>72</v>
      </c>
      <c r="E61" s="6">
        <v>63</v>
      </c>
      <c r="F61" s="5"/>
      <c r="G61" s="5"/>
      <c r="H61" s="7">
        <v>93</v>
      </c>
      <c r="I61" s="8">
        <f t="shared" si="24"/>
        <v>100</v>
      </c>
      <c r="J61" s="9"/>
      <c r="K61" s="10">
        <v>0.343058803360064</v>
      </c>
      <c r="L61" s="8">
        <f t="shared" si="25"/>
        <v>80.871947986813765</v>
      </c>
      <c r="M61" s="9"/>
      <c r="N61" s="11">
        <v>3.29</v>
      </c>
      <c r="O61" s="8">
        <f t="shared" si="26"/>
        <v>80.048661800486613</v>
      </c>
      <c r="P61" s="12"/>
      <c r="Q61" s="7">
        <v>80</v>
      </c>
      <c r="R61" s="8">
        <f t="shared" si="27"/>
        <v>87.431693989071036</v>
      </c>
      <c r="S61" s="9"/>
      <c r="T61" s="15">
        <v>0.92857142857142816</v>
      </c>
      <c r="U61" s="8">
        <f t="shared" si="28"/>
        <v>83.655083655083601</v>
      </c>
      <c r="V61" s="9"/>
      <c r="W61" s="15">
        <v>7.5</v>
      </c>
      <c r="X61" s="8">
        <f t="shared" si="29"/>
        <v>77.002053388090346</v>
      </c>
      <c r="Y61" s="9"/>
    </row>
    <row r="62" spans="1:25" ht="14.1" customHeight="1">
      <c r="A62" s="4" t="s">
        <v>100</v>
      </c>
      <c r="B62" s="4" t="s">
        <v>186</v>
      </c>
      <c r="C62" s="23" t="s">
        <v>265</v>
      </c>
      <c r="D62" s="5" t="s">
        <v>0</v>
      </c>
      <c r="E62" s="6">
        <v>55</v>
      </c>
      <c r="F62" s="7" t="s">
        <v>91</v>
      </c>
      <c r="G62" s="7" t="s">
        <v>91</v>
      </c>
      <c r="H62" s="7">
        <v>98</v>
      </c>
      <c r="I62" s="8">
        <f t="shared" si="24"/>
        <v>105.3763440860215</v>
      </c>
      <c r="J62" s="9"/>
      <c r="K62" s="10">
        <v>0.45174733021699998</v>
      </c>
      <c r="L62" s="8">
        <f t="shared" si="25"/>
        <v>106.49394866030173</v>
      </c>
      <c r="M62" s="9"/>
      <c r="N62" s="11">
        <v>4.37</v>
      </c>
      <c r="O62" s="8">
        <f t="shared" si="26"/>
        <v>106.32603406326034</v>
      </c>
      <c r="P62" s="12"/>
      <c r="Q62" s="7">
        <v>93</v>
      </c>
      <c r="R62" s="8">
        <f t="shared" si="27"/>
        <v>101.63934426229508</v>
      </c>
      <c r="S62" s="9"/>
      <c r="T62" s="15">
        <v>1.0252525252525257</v>
      </c>
      <c r="U62" s="8">
        <f t="shared" si="28"/>
        <v>92.365092365092408</v>
      </c>
      <c r="V62" s="9"/>
      <c r="W62" s="15">
        <v>9.9</v>
      </c>
      <c r="X62" s="8">
        <f t="shared" si="29"/>
        <v>101.64271047227926</v>
      </c>
      <c r="Y62" s="9"/>
    </row>
    <row r="63" spans="1:25" ht="14.1" customHeight="1">
      <c r="A63" s="4" t="s">
        <v>100</v>
      </c>
      <c r="B63" s="4" t="s">
        <v>187</v>
      </c>
      <c r="C63" s="23" t="s">
        <v>266</v>
      </c>
      <c r="D63" s="5" t="s">
        <v>24</v>
      </c>
      <c r="E63" s="6">
        <v>58</v>
      </c>
      <c r="F63" s="7" t="s">
        <v>91</v>
      </c>
      <c r="G63" s="7" t="s">
        <v>91</v>
      </c>
      <c r="H63" s="7">
        <v>33</v>
      </c>
      <c r="I63" s="8">
        <f t="shared" si="24"/>
        <v>35.483870967741936</v>
      </c>
      <c r="J63" s="9" t="s">
        <v>71</v>
      </c>
      <c r="K63" s="10">
        <v>0.58496923619713681</v>
      </c>
      <c r="L63" s="8">
        <f t="shared" si="25"/>
        <v>137.89939561460085</v>
      </c>
      <c r="M63" s="9"/>
      <c r="N63" s="11">
        <v>2.38</v>
      </c>
      <c r="O63" s="8">
        <f t="shared" si="26"/>
        <v>57.907542579075425</v>
      </c>
      <c r="P63" s="12"/>
      <c r="Q63" s="7">
        <v>90</v>
      </c>
      <c r="R63" s="8">
        <f t="shared" si="27"/>
        <v>98.360655737704917</v>
      </c>
      <c r="S63" s="9"/>
      <c r="T63" s="15">
        <v>1.2779861111111108</v>
      </c>
      <c r="U63" s="8">
        <f t="shared" si="28"/>
        <v>115.13388388388385</v>
      </c>
      <c r="V63" s="9"/>
      <c r="W63" s="15">
        <v>11.525</v>
      </c>
      <c r="X63" s="8">
        <f t="shared" si="29"/>
        <v>118.32648870636551</v>
      </c>
      <c r="Y63" s="9"/>
    </row>
    <row r="64" spans="1:25" ht="14.1" customHeight="1">
      <c r="A64" s="4" t="s">
        <v>100</v>
      </c>
      <c r="B64" s="4" t="s">
        <v>188</v>
      </c>
      <c r="C64" s="23" t="s">
        <v>267</v>
      </c>
      <c r="D64" s="5" t="s">
        <v>28</v>
      </c>
      <c r="E64" s="6">
        <v>60</v>
      </c>
      <c r="F64" s="7" t="s">
        <v>91</v>
      </c>
      <c r="G64" s="7" t="s">
        <v>91</v>
      </c>
      <c r="H64" s="7">
        <v>90</v>
      </c>
      <c r="I64" s="8">
        <f t="shared" si="24"/>
        <v>96.774193548387103</v>
      </c>
      <c r="J64" s="9"/>
      <c r="K64" s="10">
        <v>0.25337177416095202</v>
      </c>
      <c r="L64" s="8">
        <f t="shared" si="25"/>
        <v>59.729319698479969</v>
      </c>
      <c r="M64" s="9"/>
      <c r="N64" s="11">
        <v>2.37</v>
      </c>
      <c r="O64" s="8">
        <f t="shared" si="26"/>
        <v>57.664233576642332</v>
      </c>
      <c r="P64" s="12"/>
      <c r="Q64" s="7">
        <v>93</v>
      </c>
      <c r="R64" s="8">
        <f t="shared" si="27"/>
        <v>101.63934426229508</v>
      </c>
      <c r="S64" s="9"/>
      <c r="T64" s="15">
        <v>0.83166666666666722</v>
      </c>
      <c r="U64" s="8">
        <f t="shared" si="28"/>
        <v>74.924924924924966</v>
      </c>
      <c r="V64" s="9"/>
      <c r="W64" s="15">
        <v>7.4249999999999998</v>
      </c>
      <c r="X64" s="8">
        <f t="shared" si="29"/>
        <v>76.232032854209436</v>
      </c>
      <c r="Y64" s="9"/>
    </row>
    <row r="65" spans="1:25" ht="14.1" customHeight="1">
      <c r="A65" s="4" t="s">
        <v>100</v>
      </c>
      <c r="B65" s="4" t="s">
        <v>121</v>
      </c>
      <c r="C65" s="23" t="s">
        <v>302</v>
      </c>
      <c r="D65" s="5" t="s">
        <v>33</v>
      </c>
      <c r="E65" s="6">
        <v>57</v>
      </c>
      <c r="F65" s="7" t="s">
        <v>91</v>
      </c>
      <c r="G65" s="7" t="s">
        <v>91</v>
      </c>
      <c r="H65" s="7">
        <v>98</v>
      </c>
      <c r="I65" s="8">
        <f t="shared" si="24"/>
        <v>105.3763440860215</v>
      </c>
      <c r="J65" s="9"/>
      <c r="K65" s="10">
        <v>0.45802873852870374</v>
      </c>
      <c r="L65" s="8">
        <f t="shared" si="25"/>
        <v>107.97471441034976</v>
      </c>
      <c r="M65" s="9"/>
      <c r="N65" s="11">
        <v>4.53</v>
      </c>
      <c r="O65" s="8">
        <f t="shared" si="26"/>
        <v>110.21897810218977</v>
      </c>
      <c r="P65" s="12"/>
      <c r="Q65" s="7">
        <v>73</v>
      </c>
      <c r="R65" s="8">
        <f t="shared" si="27"/>
        <v>79.78142076502732</v>
      </c>
      <c r="S65" s="9"/>
      <c r="T65" s="15">
        <v>1.2625180375180374</v>
      </c>
      <c r="U65" s="8">
        <f t="shared" si="28"/>
        <v>113.74036374036372</v>
      </c>
      <c r="V65" s="9"/>
      <c r="W65" s="15">
        <v>9.5749999999999993</v>
      </c>
      <c r="X65" s="8">
        <f t="shared" si="29"/>
        <v>98.30595482546201</v>
      </c>
      <c r="Y65" s="9"/>
    </row>
    <row r="66" spans="1:25" ht="14.1" customHeight="1">
      <c r="A66" s="4" t="s">
        <v>100</v>
      </c>
      <c r="B66" s="4" t="s">
        <v>122</v>
      </c>
      <c r="C66" s="23" t="s">
        <v>268</v>
      </c>
      <c r="D66" s="5" t="s">
        <v>26</v>
      </c>
      <c r="E66" s="6">
        <v>65</v>
      </c>
      <c r="F66" s="5"/>
      <c r="G66" s="5"/>
      <c r="H66" s="7">
        <v>53</v>
      </c>
      <c r="I66" s="8">
        <f t="shared" si="24"/>
        <v>56.98924731182796</v>
      </c>
      <c r="J66" s="9" t="s">
        <v>71</v>
      </c>
      <c r="K66" s="10">
        <v>0.33531127672681693</v>
      </c>
      <c r="L66" s="8">
        <f t="shared" si="25"/>
        <v>79.045562641871044</v>
      </c>
      <c r="M66" s="9"/>
      <c r="N66" s="13">
        <v>2</v>
      </c>
      <c r="O66" s="8">
        <f t="shared" si="26"/>
        <v>48.661800486617999</v>
      </c>
      <c r="P66" s="12" t="s">
        <v>71</v>
      </c>
      <c r="Q66" s="7">
        <v>75</v>
      </c>
      <c r="R66" s="8">
        <f t="shared" si="27"/>
        <v>81.967213114754102</v>
      </c>
      <c r="S66" s="9"/>
      <c r="T66" s="15">
        <v>0.77118055555555642</v>
      </c>
      <c r="U66" s="8">
        <f t="shared" si="28"/>
        <v>69.475725725725795</v>
      </c>
      <c r="V66" s="9"/>
      <c r="W66" s="15">
        <v>6.0000000000000062</v>
      </c>
      <c r="X66" s="8">
        <f t="shared" si="29"/>
        <v>61.601642710472341</v>
      </c>
      <c r="Y66" s="9"/>
    </row>
    <row r="67" spans="1:25" ht="14.1" customHeight="1">
      <c r="A67" s="4" t="s">
        <v>100</v>
      </c>
      <c r="B67" s="4" t="s">
        <v>123</v>
      </c>
      <c r="C67" s="23" t="s">
        <v>269</v>
      </c>
      <c r="D67" s="5" t="s">
        <v>27</v>
      </c>
      <c r="E67" s="6">
        <v>54</v>
      </c>
      <c r="F67" s="5"/>
      <c r="G67" s="5"/>
      <c r="H67" s="7">
        <v>93</v>
      </c>
      <c r="I67" s="8">
        <f t="shared" si="24"/>
        <v>100</v>
      </c>
      <c r="J67" s="9"/>
      <c r="K67" s="10">
        <v>0.42419110059635301</v>
      </c>
      <c r="L67" s="8">
        <f t="shared" si="25"/>
        <v>99.997902073633426</v>
      </c>
      <c r="M67" s="9"/>
      <c r="N67" s="11">
        <v>4.1100000000000003</v>
      </c>
      <c r="O67" s="8">
        <f t="shared" si="26"/>
        <v>100</v>
      </c>
      <c r="P67" s="12"/>
      <c r="Q67" s="7">
        <v>70</v>
      </c>
      <c r="R67" s="8">
        <f t="shared" si="27"/>
        <v>76.502732240437155</v>
      </c>
      <c r="S67" s="9"/>
      <c r="T67" s="15">
        <v>0.738148148148148</v>
      </c>
      <c r="U67" s="8">
        <f t="shared" si="28"/>
        <v>66.499833166499812</v>
      </c>
      <c r="V67" s="9"/>
      <c r="W67" s="15">
        <v>5.2</v>
      </c>
      <c r="X67" s="8">
        <f t="shared" si="29"/>
        <v>53.388090349075981</v>
      </c>
      <c r="Y67" s="9"/>
    </row>
    <row r="68" spans="1:25" ht="14.1" customHeight="1">
      <c r="A68" s="4" t="s">
        <v>97</v>
      </c>
      <c r="B68" s="4" t="s">
        <v>189</v>
      </c>
      <c r="C68" s="23" t="s">
        <v>270</v>
      </c>
      <c r="D68" s="19">
        <v>12069550</v>
      </c>
      <c r="E68" s="6">
        <v>4</v>
      </c>
      <c r="F68" s="7" t="s">
        <v>91</v>
      </c>
      <c r="G68" s="7" t="s">
        <v>91</v>
      </c>
      <c r="H68" s="7">
        <v>99</v>
      </c>
      <c r="I68" s="8">
        <f t="shared" si="24"/>
        <v>106.45161290322579</v>
      </c>
      <c r="J68" s="9"/>
      <c r="K68" s="10">
        <v>0.26415204957874688</v>
      </c>
      <c r="L68" s="8">
        <f t="shared" ref="L68:L88" si="30">(K68/0.273)*100</f>
        <v>96.758992519687496</v>
      </c>
      <c r="M68" s="9"/>
      <c r="N68" s="11">
        <v>3.89</v>
      </c>
      <c r="O68" s="8">
        <f t="shared" ref="O68:O88" si="31">(N68/3.31)*100</f>
        <v>117.52265861027192</v>
      </c>
      <c r="P68" s="12"/>
      <c r="Q68" s="7">
        <v>73</v>
      </c>
      <c r="R68" s="8">
        <f t="shared" ref="R68:R88" si="32">(Q68/78)*100</f>
        <v>93.589743589743591</v>
      </c>
      <c r="S68" s="9"/>
      <c r="T68" s="15">
        <v>1.9341666666666666</v>
      </c>
      <c r="U68" s="8">
        <f t="shared" ref="U68:U88" si="33">(T68/1.83)*100</f>
        <v>105.69216757741347</v>
      </c>
      <c r="V68" s="9"/>
      <c r="W68" s="15">
        <v>12.2</v>
      </c>
      <c r="X68" s="8">
        <f t="shared" ref="X68:X88" si="34">(W68/12.63)*100</f>
        <v>96.595407759303228</v>
      </c>
      <c r="Y68" s="9"/>
    </row>
    <row r="69" spans="1:25" ht="14.1" customHeight="1">
      <c r="A69" s="4" t="s">
        <v>97</v>
      </c>
      <c r="B69" s="4" t="s">
        <v>190</v>
      </c>
      <c r="C69" s="23" t="s">
        <v>271</v>
      </c>
      <c r="D69" s="19">
        <v>12070000</v>
      </c>
      <c r="E69" s="6">
        <v>19</v>
      </c>
      <c r="F69" s="19"/>
      <c r="G69" s="7" t="s">
        <v>91</v>
      </c>
      <c r="H69" s="7">
        <v>75</v>
      </c>
      <c r="I69" s="8">
        <f t="shared" si="24"/>
        <v>80.645161290322577</v>
      </c>
      <c r="J69" s="9" t="s">
        <v>71</v>
      </c>
      <c r="K69" s="10">
        <v>0.29595420581272092</v>
      </c>
      <c r="L69" s="8">
        <f t="shared" si="30"/>
        <v>108.40813399733366</v>
      </c>
      <c r="M69" s="9"/>
      <c r="N69" s="11">
        <v>2.27</v>
      </c>
      <c r="O69" s="8">
        <f t="shared" si="31"/>
        <v>68.580060422960713</v>
      </c>
      <c r="P69" s="12"/>
      <c r="Q69" s="7">
        <v>78</v>
      </c>
      <c r="R69" s="8">
        <f t="shared" si="32"/>
        <v>100</v>
      </c>
      <c r="S69" s="9"/>
      <c r="T69" s="15">
        <v>1.4435714285714289</v>
      </c>
      <c r="U69" s="8">
        <f t="shared" si="33"/>
        <v>78.883684621389563</v>
      </c>
      <c r="V69" s="9"/>
      <c r="W69" s="16">
        <v>11.05</v>
      </c>
      <c r="X69" s="8">
        <f t="shared" si="34"/>
        <v>87.490102929532853</v>
      </c>
      <c r="Y69" s="9"/>
    </row>
    <row r="70" spans="1:25" ht="14.1" customHeight="1">
      <c r="A70" s="4" t="s">
        <v>97</v>
      </c>
      <c r="B70" s="4" t="s">
        <v>191</v>
      </c>
      <c r="C70" s="23" t="s">
        <v>272</v>
      </c>
      <c r="D70" s="19">
        <v>12072380</v>
      </c>
      <c r="E70" s="6">
        <v>8</v>
      </c>
      <c r="F70" s="7" t="s">
        <v>91</v>
      </c>
      <c r="G70" s="19"/>
      <c r="H70" s="7">
        <v>93</v>
      </c>
      <c r="I70" s="8">
        <f t="shared" si="24"/>
        <v>100</v>
      </c>
      <c r="J70" s="9"/>
      <c r="K70" s="10">
        <v>0.45802873852870374</v>
      </c>
      <c r="L70" s="8">
        <f t="shared" si="30"/>
        <v>167.77609469915888</v>
      </c>
      <c r="M70" s="9"/>
      <c r="N70" s="11">
        <v>4.3899999999999997</v>
      </c>
      <c r="O70" s="8">
        <f t="shared" si="31"/>
        <v>132.62839879154077</v>
      </c>
      <c r="P70" s="12"/>
      <c r="Q70" s="7">
        <v>63</v>
      </c>
      <c r="R70" s="8">
        <f t="shared" si="32"/>
        <v>80.769230769230774</v>
      </c>
      <c r="S70" s="12" t="s">
        <v>73</v>
      </c>
      <c r="T70" s="15">
        <v>2.6726190476190483</v>
      </c>
      <c r="U70" s="8">
        <f t="shared" si="33"/>
        <v>146.04475670049445</v>
      </c>
      <c r="V70" s="9"/>
      <c r="W70" s="15">
        <v>15.175000000000001</v>
      </c>
      <c r="X70" s="8">
        <f t="shared" si="34"/>
        <v>120.15043547110056</v>
      </c>
      <c r="Y70" s="9"/>
    </row>
    <row r="71" spans="1:25" ht="14.1" customHeight="1">
      <c r="A71" s="4" t="s">
        <v>97</v>
      </c>
      <c r="B71" s="4" t="s">
        <v>192</v>
      </c>
      <c r="C71" s="23" t="s">
        <v>273</v>
      </c>
      <c r="D71" s="19">
        <v>12072660</v>
      </c>
      <c r="E71" s="6">
        <v>16</v>
      </c>
      <c r="F71" s="7" t="s">
        <v>91</v>
      </c>
      <c r="G71" s="7" t="s">
        <v>91</v>
      </c>
      <c r="H71" s="7">
        <v>98</v>
      </c>
      <c r="I71" s="8">
        <f t="shared" si="24"/>
        <v>105.3763440860215</v>
      </c>
      <c r="J71" s="9"/>
      <c r="K71" s="10">
        <v>0.21318273793527204</v>
      </c>
      <c r="L71" s="8">
        <f t="shared" si="30"/>
        <v>78.088914994605148</v>
      </c>
      <c r="M71" s="9"/>
      <c r="N71" s="11">
        <v>2.16</v>
      </c>
      <c r="O71" s="8">
        <f t="shared" si="31"/>
        <v>65.256797583081578</v>
      </c>
      <c r="P71" s="12"/>
      <c r="Q71" s="7">
        <v>85</v>
      </c>
      <c r="R71" s="8">
        <f t="shared" si="32"/>
        <v>108.97435897435896</v>
      </c>
      <c r="S71" s="9"/>
      <c r="T71" s="15">
        <v>1.8166666666666664</v>
      </c>
      <c r="U71" s="8">
        <f t="shared" si="33"/>
        <v>99.271402550091054</v>
      </c>
      <c r="V71" s="9"/>
      <c r="W71" s="15">
        <v>15.074999999999999</v>
      </c>
      <c r="X71" s="8">
        <f t="shared" si="34"/>
        <v>119.35866983372921</v>
      </c>
      <c r="Y71" s="9"/>
    </row>
    <row r="72" spans="1:25" ht="14.1" customHeight="1">
      <c r="A72" s="4" t="s">
        <v>97</v>
      </c>
      <c r="B72" s="4" t="s">
        <v>193</v>
      </c>
      <c r="C72" s="23" t="s">
        <v>274</v>
      </c>
      <c r="D72" s="19">
        <v>12073520</v>
      </c>
      <c r="E72" s="6">
        <v>11</v>
      </c>
      <c r="F72" s="7" t="s">
        <v>91</v>
      </c>
      <c r="G72" s="19"/>
      <c r="H72" s="7">
        <v>88</v>
      </c>
      <c r="I72" s="8">
        <f t="shared" si="24"/>
        <v>94.623655913978496</v>
      </c>
      <c r="J72" s="9"/>
      <c r="K72" s="10">
        <v>0.29595420581272092</v>
      </c>
      <c r="L72" s="8">
        <f t="shared" si="30"/>
        <v>108.40813399733366</v>
      </c>
      <c r="M72" s="9"/>
      <c r="N72" s="11">
        <v>2.65</v>
      </c>
      <c r="O72" s="8">
        <f t="shared" si="31"/>
        <v>80.060422960725077</v>
      </c>
      <c r="P72" s="12"/>
      <c r="Q72" s="7">
        <v>68</v>
      </c>
      <c r="R72" s="8">
        <f t="shared" si="32"/>
        <v>87.179487179487182</v>
      </c>
      <c r="S72" s="12" t="s">
        <v>73</v>
      </c>
      <c r="T72" s="15">
        <v>2.1065476190476184</v>
      </c>
      <c r="U72" s="8">
        <f t="shared" si="33"/>
        <v>115.11189175123597</v>
      </c>
      <c r="V72" s="9"/>
      <c r="W72" s="15">
        <v>10.725</v>
      </c>
      <c r="X72" s="8">
        <f t="shared" si="34"/>
        <v>84.916864608075997</v>
      </c>
      <c r="Y72" s="9"/>
    </row>
    <row r="73" spans="1:25" ht="14.1" customHeight="1">
      <c r="A73" s="4" t="s">
        <v>97</v>
      </c>
      <c r="B73" s="4" t="s">
        <v>194</v>
      </c>
      <c r="C73" s="23" t="s">
        <v>275</v>
      </c>
      <c r="D73" s="19">
        <v>12073895</v>
      </c>
      <c r="E73" s="6">
        <v>21</v>
      </c>
      <c r="F73" s="7" t="s">
        <v>91</v>
      </c>
      <c r="G73" s="7" t="s">
        <v>91</v>
      </c>
      <c r="H73" s="7">
        <v>83</v>
      </c>
      <c r="I73" s="8">
        <f t="shared" si="24"/>
        <v>89.247311827956992</v>
      </c>
      <c r="J73" s="9"/>
      <c r="K73" s="10">
        <v>0.5629666042554109</v>
      </c>
      <c r="L73" s="8">
        <f t="shared" si="30"/>
        <v>206.21487335363034</v>
      </c>
      <c r="M73" s="9"/>
      <c r="N73" s="11">
        <v>4.7699999999999996</v>
      </c>
      <c r="O73" s="8">
        <f t="shared" si="31"/>
        <v>144.10876132930511</v>
      </c>
      <c r="P73" s="12"/>
      <c r="Q73" s="7">
        <v>85</v>
      </c>
      <c r="R73" s="8">
        <f t="shared" si="32"/>
        <v>108.97435897435896</v>
      </c>
      <c r="S73" s="9"/>
      <c r="T73" s="15">
        <v>2.0010416666666657</v>
      </c>
      <c r="U73" s="8">
        <f t="shared" si="33"/>
        <v>109.34653916211288</v>
      </c>
      <c r="V73" s="9"/>
      <c r="W73" s="15">
        <v>13.725</v>
      </c>
      <c r="X73" s="8">
        <f t="shared" si="34"/>
        <v>108.66983372921615</v>
      </c>
      <c r="Y73" s="9"/>
    </row>
    <row r="74" spans="1:25" ht="14.1" customHeight="1">
      <c r="A74" s="4" t="s">
        <v>97</v>
      </c>
      <c r="B74" s="4" t="s">
        <v>195</v>
      </c>
      <c r="C74" s="23" t="s">
        <v>276</v>
      </c>
      <c r="D74" s="19">
        <v>12080800</v>
      </c>
      <c r="E74" s="6">
        <v>18</v>
      </c>
      <c r="F74" s="7" t="s">
        <v>91</v>
      </c>
      <c r="G74" s="7" t="s">
        <v>91</v>
      </c>
      <c r="H74" s="7">
        <v>95</v>
      </c>
      <c r="I74" s="8">
        <f t="shared" si="24"/>
        <v>102.15053763440861</v>
      </c>
      <c r="J74" s="9"/>
      <c r="K74" s="10">
        <v>0.42419110059635301</v>
      </c>
      <c r="L74" s="8">
        <f t="shared" si="30"/>
        <v>155.38135552979963</v>
      </c>
      <c r="M74" s="9"/>
      <c r="N74" s="11">
        <v>4.21</v>
      </c>
      <c r="O74" s="8">
        <f t="shared" si="31"/>
        <v>127.19033232628398</v>
      </c>
      <c r="P74" s="12"/>
      <c r="Q74" s="7">
        <v>70</v>
      </c>
      <c r="R74" s="8">
        <f t="shared" si="32"/>
        <v>89.743589743589752</v>
      </c>
      <c r="S74" s="9"/>
      <c r="T74" s="15">
        <v>1.8341964285714287</v>
      </c>
      <c r="U74" s="8">
        <f t="shared" si="33"/>
        <v>100.22931303669009</v>
      </c>
      <c r="V74" s="9"/>
      <c r="W74" s="15">
        <v>12.5</v>
      </c>
      <c r="X74" s="8">
        <f t="shared" si="34"/>
        <v>98.970704671417252</v>
      </c>
      <c r="Y74" s="9"/>
    </row>
    <row r="75" spans="1:25" ht="14.1" customHeight="1">
      <c r="A75" s="4" t="s">
        <v>97</v>
      </c>
      <c r="B75" s="4" t="s">
        <v>196</v>
      </c>
      <c r="C75" s="23" t="s">
        <v>277</v>
      </c>
      <c r="D75" s="19">
        <v>12090452</v>
      </c>
      <c r="E75" s="6">
        <v>7</v>
      </c>
      <c r="F75" s="19"/>
      <c r="G75" s="7" t="s">
        <v>91</v>
      </c>
      <c r="H75" s="7">
        <v>78</v>
      </c>
      <c r="I75" s="8">
        <f t="shared" si="24"/>
        <v>83.870967741935488</v>
      </c>
      <c r="J75" s="9" t="s">
        <v>71</v>
      </c>
      <c r="K75" s="10">
        <v>0.70361537629780713</v>
      </c>
      <c r="L75" s="8">
        <f t="shared" si="30"/>
        <v>257.73457007245679</v>
      </c>
      <c r="M75" s="9"/>
      <c r="N75" s="11">
        <v>5.56</v>
      </c>
      <c r="O75" s="8">
        <f t="shared" si="31"/>
        <v>167.97583081570994</v>
      </c>
      <c r="P75" s="12"/>
      <c r="Q75" s="7">
        <v>85</v>
      </c>
      <c r="R75" s="8">
        <f t="shared" si="32"/>
        <v>108.97435897435896</v>
      </c>
      <c r="S75" s="9"/>
      <c r="T75" s="15">
        <v>2.5719742063492057</v>
      </c>
      <c r="U75" s="8">
        <f t="shared" si="33"/>
        <v>140.54503859831723</v>
      </c>
      <c r="V75" s="9"/>
      <c r="W75" s="15">
        <v>16.100000000000001</v>
      </c>
      <c r="X75" s="8">
        <f t="shared" si="34"/>
        <v>127.47426761678544</v>
      </c>
      <c r="Y75" s="9"/>
    </row>
    <row r="76" spans="1:25" ht="14.1" customHeight="1">
      <c r="A76" s="4" t="s">
        <v>97</v>
      </c>
      <c r="B76" s="4" t="s">
        <v>197</v>
      </c>
      <c r="C76" s="23" t="s">
        <v>278</v>
      </c>
      <c r="D76" s="19">
        <v>12102000</v>
      </c>
      <c r="E76" s="6">
        <v>15</v>
      </c>
      <c r="F76" s="7" t="s">
        <v>91</v>
      </c>
      <c r="G76" s="7" t="s">
        <v>91</v>
      </c>
      <c r="H76" s="7">
        <v>83</v>
      </c>
      <c r="I76" s="8">
        <f t="shared" si="24"/>
        <v>89.247311827956992</v>
      </c>
      <c r="J76" s="9"/>
      <c r="K76" s="10">
        <v>0.27299316784831101</v>
      </c>
      <c r="L76" s="8">
        <f t="shared" si="30"/>
        <v>99.997497380333698</v>
      </c>
      <c r="M76" s="9"/>
      <c r="N76" s="11">
        <v>2.44</v>
      </c>
      <c r="O76" s="8">
        <f t="shared" si="31"/>
        <v>73.716012084592137</v>
      </c>
      <c r="P76" s="12"/>
      <c r="Q76" s="7">
        <v>85</v>
      </c>
      <c r="R76" s="8">
        <f t="shared" si="32"/>
        <v>108.97435897435896</v>
      </c>
      <c r="S76" s="9"/>
      <c r="T76" s="15">
        <v>1.6885714285714286</v>
      </c>
      <c r="U76" s="8">
        <f t="shared" si="33"/>
        <v>92.27166276346604</v>
      </c>
      <c r="V76" s="9"/>
      <c r="W76" s="15">
        <v>14.324999999999999</v>
      </c>
      <c r="X76" s="8">
        <f t="shared" si="34"/>
        <v>113.42042755344417</v>
      </c>
      <c r="Y76" s="9"/>
    </row>
    <row r="77" spans="1:25" ht="14.1" customHeight="1">
      <c r="A77" s="4" t="s">
        <v>97</v>
      </c>
      <c r="B77" s="4" t="s">
        <v>124</v>
      </c>
      <c r="C77" s="23" t="s">
        <v>279</v>
      </c>
      <c r="D77" s="19">
        <v>12102212</v>
      </c>
      <c r="E77" s="6">
        <v>2</v>
      </c>
      <c r="F77" s="7" t="s">
        <v>91</v>
      </c>
      <c r="G77" s="7" t="s">
        <v>91</v>
      </c>
      <c r="H77" s="7">
        <v>100</v>
      </c>
      <c r="I77" s="8">
        <f t="shared" si="24"/>
        <v>107.5268817204301</v>
      </c>
      <c r="J77" s="9"/>
      <c r="K77" s="10">
        <v>0.367015558893173</v>
      </c>
      <c r="L77" s="8">
        <f t="shared" si="30"/>
        <v>134.43793366050292</v>
      </c>
      <c r="M77" s="9"/>
      <c r="N77" s="11">
        <v>3.78</v>
      </c>
      <c r="O77" s="8">
        <f t="shared" si="31"/>
        <v>114.19939577039273</v>
      </c>
      <c r="P77" s="12"/>
      <c r="Q77" s="7">
        <v>73</v>
      </c>
      <c r="R77" s="8">
        <f t="shared" si="32"/>
        <v>93.589743589743591</v>
      </c>
      <c r="S77" s="9"/>
      <c r="T77" s="15">
        <v>1.728958333333334</v>
      </c>
      <c r="U77" s="8">
        <f t="shared" si="33"/>
        <v>94.47859744990896</v>
      </c>
      <c r="V77" s="9"/>
      <c r="W77" s="15">
        <v>11.475</v>
      </c>
      <c r="X77" s="8">
        <f t="shared" si="34"/>
        <v>90.855106888361036</v>
      </c>
      <c r="Y77" s="9"/>
    </row>
    <row r="78" spans="1:25" ht="14.1" customHeight="1">
      <c r="A78" s="4" t="s">
        <v>97</v>
      </c>
      <c r="B78" s="4" t="s">
        <v>125</v>
      </c>
      <c r="C78" s="23" t="s">
        <v>280</v>
      </c>
      <c r="D78" s="19">
        <v>12112600</v>
      </c>
      <c r="E78" s="6">
        <v>20</v>
      </c>
      <c r="F78" s="7" t="s">
        <v>91</v>
      </c>
      <c r="G78" s="19"/>
      <c r="H78" s="7">
        <v>90</v>
      </c>
      <c r="I78" s="8">
        <f t="shared" si="24"/>
        <v>96.774193548387103</v>
      </c>
      <c r="J78" s="9"/>
      <c r="K78" s="10">
        <v>0.24914315922502403</v>
      </c>
      <c r="L78" s="8">
        <f t="shared" si="30"/>
        <v>91.261230485356776</v>
      </c>
      <c r="M78" s="9"/>
      <c r="N78" s="15">
        <v>2.2999999999999998</v>
      </c>
      <c r="O78" s="8">
        <f t="shared" si="31"/>
        <v>69.486404833836858</v>
      </c>
      <c r="P78" s="12"/>
      <c r="Q78" s="7">
        <v>65</v>
      </c>
      <c r="R78" s="8">
        <f t="shared" si="32"/>
        <v>83.333333333333343</v>
      </c>
      <c r="S78" s="12" t="s">
        <v>73</v>
      </c>
      <c r="T78" s="15">
        <v>1.902698412698413</v>
      </c>
      <c r="U78" s="8">
        <f t="shared" si="33"/>
        <v>103.97259085783676</v>
      </c>
      <c r="V78" s="9"/>
      <c r="W78" s="15">
        <v>11.8</v>
      </c>
      <c r="X78" s="8">
        <f t="shared" si="34"/>
        <v>93.428345209817891</v>
      </c>
      <c r="Y78" s="9"/>
    </row>
    <row r="79" spans="1:25" ht="14.1" customHeight="1">
      <c r="A79" s="4" t="s">
        <v>97</v>
      </c>
      <c r="B79" s="4" t="s">
        <v>126</v>
      </c>
      <c r="C79" s="25" t="s">
        <v>281</v>
      </c>
      <c r="D79" s="19">
        <v>12119495</v>
      </c>
      <c r="E79" s="6">
        <v>6</v>
      </c>
      <c r="F79" s="19"/>
      <c r="G79" s="7" t="s">
        <v>91</v>
      </c>
      <c r="H79" s="7">
        <v>38</v>
      </c>
      <c r="I79" s="8">
        <f t="shared" si="24"/>
        <v>40.86021505376344</v>
      </c>
      <c r="J79" s="9" t="s">
        <v>71</v>
      </c>
      <c r="K79" s="10">
        <v>0.73775854413827868</v>
      </c>
      <c r="L79" s="8">
        <f t="shared" si="30"/>
        <v>270.24122495907642</v>
      </c>
      <c r="M79" s="9"/>
      <c r="N79" s="11">
        <v>2.85</v>
      </c>
      <c r="O79" s="8">
        <f t="shared" si="31"/>
        <v>86.102719033232631</v>
      </c>
      <c r="P79" s="12"/>
      <c r="Q79" s="7">
        <v>75</v>
      </c>
      <c r="R79" s="8">
        <f t="shared" si="32"/>
        <v>96.15384615384616</v>
      </c>
      <c r="S79" s="9"/>
      <c r="T79" s="15">
        <v>2.4327777777777775</v>
      </c>
      <c r="U79" s="8">
        <f t="shared" si="33"/>
        <v>132.9386763812993</v>
      </c>
      <c r="V79" s="9"/>
      <c r="W79" s="15">
        <v>15.025</v>
      </c>
      <c r="X79" s="8">
        <f t="shared" si="34"/>
        <v>118.96278701504355</v>
      </c>
      <c r="Y79" s="9"/>
    </row>
    <row r="80" spans="1:25" ht="14.1" customHeight="1">
      <c r="A80" s="4" t="s">
        <v>97</v>
      </c>
      <c r="B80" s="4" t="s">
        <v>127</v>
      </c>
      <c r="C80" s="23" t="s">
        <v>282</v>
      </c>
      <c r="D80" s="19">
        <v>12119705</v>
      </c>
      <c r="E80" s="6">
        <v>14</v>
      </c>
      <c r="F80" s="7" t="s">
        <v>91</v>
      </c>
      <c r="G80" s="19"/>
      <c r="H80" s="7">
        <v>95</v>
      </c>
      <c r="I80" s="8">
        <f t="shared" si="24"/>
        <v>102.15053763440861</v>
      </c>
      <c r="J80" s="9"/>
      <c r="K80" s="10">
        <v>0.39206244275899982</v>
      </c>
      <c r="L80" s="8">
        <f t="shared" si="30"/>
        <v>143.61261639523801</v>
      </c>
      <c r="M80" s="9"/>
      <c r="N80" s="11">
        <v>3.84</v>
      </c>
      <c r="O80" s="8">
        <f t="shared" si="31"/>
        <v>116.012084592145</v>
      </c>
      <c r="P80" s="12"/>
      <c r="Q80" s="7">
        <v>63</v>
      </c>
      <c r="R80" s="8">
        <f t="shared" si="32"/>
        <v>80.769230769230774</v>
      </c>
      <c r="S80" s="12" t="s">
        <v>73</v>
      </c>
      <c r="T80" s="15">
        <v>2.8297619047619049</v>
      </c>
      <c r="U80" s="8">
        <f t="shared" si="33"/>
        <v>154.63179807442103</v>
      </c>
      <c r="V80" s="9"/>
      <c r="W80" s="15">
        <v>13.625</v>
      </c>
      <c r="X80" s="8">
        <f t="shared" si="34"/>
        <v>107.87806809184481</v>
      </c>
      <c r="Y80" s="9"/>
    </row>
    <row r="81" spans="1:25" ht="14.1" customHeight="1">
      <c r="A81" s="4" t="s">
        <v>97</v>
      </c>
      <c r="B81" s="4" t="s">
        <v>128</v>
      </c>
      <c r="C81" s="23" t="s">
        <v>283</v>
      </c>
      <c r="D81" s="19">
        <v>12120500</v>
      </c>
      <c r="E81" s="6">
        <v>10</v>
      </c>
      <c r="F81" s="19"/>
      <c r="G81" s="19"/>
      <c r="H81" s="7">
        <v>68</v>
      </c>
      <c r="I81" s="8">
        <f t="shared" si="24"/>
        <v>73.118279569892479</v>
      </c>
      <c r="J81" s="9" t="s">
        <v>71</v>
      </c>
      <c r="K81" s="10">
        <v>0.49361964078679094</v>
      </c>
      <c r="L81" s="8">
        <f t="shared" si="30"/>
        <v>180.81305523325676</v>
      </c>
      <c r="M81" s="9"/>
      <c r="N81" s="11">
        <v>3.49</v>
      </c>
      <c r="O81" s="8">
        <f t="shared" si="31"/>
        <v>105.4380664652568</v>
      </c>
      <c r="P81" s="12"/>
      <c r="Q81" s="7">
        <v>60</v>
      </c>
      <c r="R81" s="8">
        <f t="shared" si="32"/>
        <v>76.923076923076934</v>
      </c>
      <c r="S81" s="12" t="s">
        <v>73</v>
      </c>
      <c r="T81" s="15">
        <v>2.5100595238095238</v>
      </c>
      <c r="U81" s="8">
        <f t="shared" si="33"/>
        <v>137.16172261254226</v>
      </c>
      <c r="V81" s="9"/>
      <c r="W81" s="15">
        <v>13.4</v>
      </c>
      <c r="X81" s="8">
        <f t="shared" si="34"/>
        <v>106.09659540775931</v>
      </c>
      <c r="Y81" s="9"/>
    </row>
    <row r="82" spans="1:25" ht="14.1" customHeight="1">
      <c r="A82" s="4" t="s">
        <v>97</v>
      </c>
      <c r="B82" s="4" t="s">
        <v>129</v>
      </c>
      <c r="C82" s="23" t="s">
        <v>284</v>
      </c>
      <c r="D82" s="19">
        <v>12121600</v>
      </c>
      <c r="E82" s="6">
        <v>1</v>
      </c>
      <c r="F82" s="19"/>
      <c r="G82" s="19"/>
      <c r="H82" s="7">
        <v>93</v>
      </c>
      <c r="I82" s="8">
        <f t="shared" si="24"/>
        <v>100</v>
      </c>
      <c r="J82" s="9"/>
      <c r="K82" s="10">
        <v>0.31277029587199995</v>
      </c>
      <c r="L82" s="8">
        <f t="shared" si="30"/>
        <v>114.56787394578751</v>
      </c>
      <c r="M82" s="9"/>
      <c r="N82" s="11">
        <v>3.03</v>
      </c>
      <c r="O82" s="8">
        <f t="shared" si="31"/>
        <v>91.540785498489413</v>
      </c>
      <c r="P82" s="12"/>
      <c r="Q82" s="7">
        <v>68</v>
      </c>
      <c r="R82" s="8">
        <f t="shared" si="32"/>
        <v>87.179487179487182</v>
      </c>
      <c r="S82" s="12" t="s">
        <v>73</v>
      </c>
      <c r="T82" s="15">
        <v>1.4916666666666658</v>
      </c>
      <c r="U82" s="8">
        <f t="shared" si="33"/>
        <v>81.51183970856097</v>
      </c>
      <c r="V82" s="9"/>
      <c r="W82" s="15">
        <v>9.5250000000000004</v>
      </c>
      <c r="X82" s="8">
        <f t="shared" si="34"/>
        <v>75.415676959619944</v>
      </c>
      <c r="Y82" s="9" t="s">
        <v>71</v>
      </c>
    </row>
    <row r="83" spans="1:25" ht="14.1" customHeight="1">
      <c r="A83" s="4" t="s">
        <v>97</v>
      </c>
      <c r="B83" s="4" t="s">
        <v>130</v>
      </c>
      <c r="C83" s="26" t="s">
        <v>285</v>
      </c>
      <c r="D83" s="19">
        <v>12125880</v>
      </c>
      <c r="E83" s="6">
        <v>5</v>
      </c>
      <c r="F83" s="7" t="s">
        <v>91</v>
      </c>
      <c r="G83" s="7" t="s">
        <v>91</v>
      </c>
      <c r="H83" s="7">
        <v>95</v>
      </c>
      <c r="I83" s="8">
        <f t="shared" si="24"/>
        <v>102.15053763440861</v>
      </c>
      <c r="J83" s="9"/>
      <c r="K83" s="10">
        <v>0.25980398938412891</v>
      </c>
      <c r="L83" s="8">
        <f t="shared" si="30"/>
        <v>95.1662964777029</v>
      </c>
      <c r="M83" s="9"/>
      <c r="N83" s="11">
        <v>2.94</v>
      </c>
      <c r="O83" s="8">
        <f t="shared" si="31"/>
        <v>88.821752265861022</v>
      </c>
      <c r="P83" s="12"/>
      <c r="Q83" s="7">
        <v>85</v>
      </c>
      <c r="R83" s="8">
        <f t="shared" si="32"/>
        <v>108.97435897435896</v>
      </c>
      <c r="S83" s="9"/>
      <c r="T83" s="15">
        <v>1.975625</v>
      </c>
      <c r="U83" s="8">
        <f t="shared" si="33"/>
        <v>107.95765027322403</v>
      </c>
      <c r="V83" s="9"/>
      <c r="W83" s="16">
        <v>12.75</v>
      </c>
      <c r="X83" s="8">
        <f t="shared" si="34"/>
        <v>100.95011876484561</v>
      </c>
      <c r="Y83" s="9"/>
    </row>
    <row r="84" spans="1:25" ht="14.1" customHeight="1">
      <c r="A84" s="4" t="s">
        <v>97</v>
      </c>
      <c r="B84" s="4" t="s">
        <v>131</v>
      </c>
      <c r="C84" s="23" t="s">
        <v>286</v>
      </c>
      <c r="D84" s="19">
        <v>12127100</v>
      </c>
      <c r="E84" s="6">
        <v>12</v>
      </c>
      <c r="F84" s="7" t="s">
        <v>91</v>
      </c>
      <c r="G84" s="7" t="s">
        <v>91</v>
      </c>
      <c r="H84" s="7">
        <v>88</v>
      </c>
      <c r="I84" s="8">
        <f t="shared" si="24"/>
        <v>94.623655913978496</v>
      </c>
      <c r="J84" s="9"/>
      <c r="K84" s="10">
        <v>0.19837969840224795</v>
      </c>
      <c r="L84" s="8">
        <f t="shared" si="30"/>
        <v>72.66655619129962</v>
      </c>
      <c r="M84" s="9"/>
      <c r="N84" s="11">
        <v>1.81</v>
      </c>
      <c r="O84" s="8">
        <f t="shared" si="31"/>
        <v>54.682779456193352</v>
      </c>
      <c r="P84" s="12"/>
      <c r="Q84" s="7">
        <v>78</v>
      </c>
      <c r="R84" s="8">
        <f t="shared" si="32"/>
        <v>100</v>
      </c>
      <c r="S84" s="9"/>
      <c r="T84" s="15">
        <v>1.5821428571428571</v>
      </c>
      <c r="U84" s="8">
        <f t="shared" si="33"/>
        <v>86.455893832943005</v>
      </c>
      <c r="V84" s="9"/>
      <c r="W84" s="15">
        <v>10.625</v>
      </c>
      <c r="X84" s="8">
        <f t="shared" si="34"/>
        <v>84.12509897070467</v>
      </c>
      <c r="Y84" s="9"/>
    </row>
    <row r="85" spans="1:25" ht="14.1" customHeight="1">
      <c r="A85" s="4" t="s">
        <v>97</v>
      </c>
      <c r="B85" s="4" t="s">
        <v>132</v>
      </c>
      <c r="C85" s="23" t="s">
        <v>287</v>
      </c>
      <c r="D85" s="19">
        <v>12128000</v>
      </c>
      <c r="E85" s="6">
        <v>13</v>
      </c>
      <c r="F85" s="19"/>
      <c r="G85" s="19"/>
      <c r="H85" s="7">
        <v>98</v>
      </c>
      <c r="I85" s="8">
        <f t="shared" si="24"/>
        <v>105.3763440860215</v>
      </c>
      <c r="J85" s="9"/>
      <c r="K85" s="10">
        <v>0.24496185659300004</v>
      </c>
      <c r="L85" s="8">
        <f t="shared" si="30"/>
        <v>89.729617799633715</v>
      </c>
      <c r="M85" s="9"/>
      <c r="N85" s="11">
        <v>2.64</v>
      </c>
      <c r="O85" s="8">
        <f t="shared" si="31"/>
        <v>79.758308157099705</v>
      </c>
      <c r="P85" s="12"/>
      <c r="Q85" s="7">
        <v>85</v>
      </c>
      <c r="R85" s="8">
        <f t="shared" si="32"/>
        <v>108.97435897435896</v>
      </c>
      <c r="S85" s="9"/>
      <c r="T85" s="15">
        <v>1.6208333333333325</v>
      </c>
      <c r="U85" s="8">
        <f t="shared" si="33"/>
        <v>88.570127504553682</v>
      </c>
      <c r="V85" s="9"/>
      <c r="W85" s="16">
        <v>12.25</v>
      </c>
      <c r="X85" s="8">
        <f t="shared" si="34"/>
        <v>96.991290577988906</v>
      </c>
      <c r="Y85" s="9"/>
    </row>
    <row r="86" spans="1:25" ht="14.1" customHeight="1">
      <c r="A86" s="4" t="s">
        <v>97</v>
      </c>
      <c r="B86" s="4" t="s">
        <v>133</v>
      </c>
      <c r="C86" s="23" t="s">
        <v>288</v>
      </c>
      <c r="D86" s="19">
        <v>12150495</v>
      </c>
      <c r="E86" s="6">
        <v>17</v>
      </c>
      <c r="F86" s="7" t="s">
        <v>91</v>
      </c>
      <c r="G86" s="7" t="s">
        <v>91</v>
      </c>
      <c r="H86" s="7">
        <v>93</v>
      </c>
      <c r="I86" s="8">
        <f t="shared" si="24"/>
        <v>100</v>
      </c>
      <c r="J86" s="9"/>
      <c r="K86" s="10">
        <v>0.51378767656435698</v>
      </c>
      <c r="L86" s="8">
        <f t="shared" si="30"/>
        <v>188.20061412613808</v>
      </c>
      <c r="M86" s="9"/>
      <c r="N86" s="11">
        <v>4.93</v>
      </c>
      <c r="O86" s="8">
        <f t="shared" si="31"/>
        <v>148.94259818731118</v>
      </c>
      <c r="P86" s="12"/>
      <c r="Q86" s="7">
        <v>73</v>
      </c>
      <c r="R86" s="8">
        <f t="shared" si="32"/>
        <v>93.589743589743591</v>
      </c>
      <c r="S86" s="9"/>
      <c r="T86" s="15">
        <v>2.556111111111111</v>
      </c>
      <c r="U86" s="8">
        <f t="shared" si="33"/>
        <v>139.67820279295688</v>
      </c>
      <c r="V86" s="9"/>
      <c r="W86" s="15">
        <v>12.225</v>
      </c>
      <c r="X86" s="8">
        <f t="shared" si="34"/>
        <v>96.793349168646074</v>
      </c>
      <c r="Y86" s="9"/>
    </row>
    <row r="87" spans="1:25" ht="14.1" customHeight="1">
      <c r="A87" s="4" t="s">
        <v>97</v>
      </c>
      <c r="B87" s="4" t="s">
        <v>134</v>
      </c>
      <c r="C87" s="23" t="s">
        <v>289</v>
      </c>
      <c r="D87" s="19">
        <v>12154000</v>
      </c>
      <c r="E87" s="6">
        <v>9</v>
      </c>
      <c r="F87" s="7" t="s">
        <v>91</v>
      </c>
      <c r="G87" s="7" t="s">
        <v>91</v>
      </c>
      <c r="H87" s="7">
        <v>100</v>
      </c>
      <c r="I87" s="8">
        <f t="shared" si="24"/>
        <v>107.5268817204301</v>
      </c>
      <c r="J87" s="9"/>
      <c r="K87" s="10">
        <v>0.25125153601930095</v>
      </c>
      <c r="L87" s="8">
        <f t="shared" si="30"/>
        <v>92.033529677399599</v>
      </c>
      <c r="M87" s="9"/>
      <c r="N87" s="11">
        <v>3.31</v>
      </c>
      <c r="O87" s="8">
        <f t="shared" si="31"/>
        <v>100</v>
      </c>
      <c r="P87" s="12"/>
      <c r="Q87" s="7">
        <v>85</v>
      </c>
      <c r="R87" s="8">
        <f t="shared" si="32"/>
        <v>108.97435897435896</v>
      </c>
      <c r="S87" s="9"/>
      <c r="T87" s="15">
        <v>1.7159126984126982</v>
      </c>
      <c r="U87" s="8">
        <f t="shared" si="33"/>
        <v>93.765721224737604</v>
      </c>
      <c r="V87" s="9"/>
      <c r="W87" s="15">
        <v>13.5</v>
      </c>
      <c r="X87" s="8">
        <f t="shared" si="34"/>
        <v>106.88836104513064</v>
      </c>
      <c r="Y87" s="9"/>
    </row>
    <row r="88" spans="1:25" ht="14.1" customHeight="1">
      <c r="A88" s="4" t="s">
        <v>97</v>
      </c>
      <c r="B88" s="4" t="s">
        <v>135</v>
      </c>
      <c r="C88" s="23" t="s">
        <v>290</v>
      </c>
      <c r="D88" s="19">
        <v>12155050</v>
      </c>
      <c r="E88" s="6">
        <v>3</v>
      </c>
      <c r="F88" s="7" t="s">
        <v>91</v>
      </c>
      <c r="G88" s="7" t="s">
        <v>91</v>
      </c>
      <c r="H88" s="7">
        <v>90</v>
      </c>
      <c r="I88" s="8">
        <f t="shared" si="24"/>
        <v>96.774193548387103</v>
      </c>
      <c r="J88" s="9"/>
      <c r="K88" s="10">
        <v>0.16281605749512496</v>
      </c>
      <c r="L88" s="8">
        <f t="shared" si="30"/>
        <v>59.639581500045772</v>
      </c>
      <c r="M88" s="9"/>
      <c r="N88" s="11">
        <v>1.53</v>
      </c>
      <c r="O88" s="8">
        <f t="shared" si="31"/>
        <v>46.223564954682779</v>
      </c>
      <c r="P88" s="12"/>
      <c r="Q88" s="7">
        <v>73</v>
      </c>
      <c r="R88" s="8">
        <f t="shared" si="32"/>
        <v>93.589743589743591</v>
      </c>
      <c r="S88" s="9"/>
      <c r="T88" s="15">
        <v>1.5516369047619043</v>
      </c>
      <c r="U88" s="8">
        <f t="shared" si="33"/>
        <v>84.788901899557615</v>
      </c>
      <c r="V88" s="9"/>
      <c r="W88" s="15">
        <v>10.824999999999999</v>
      </c>
      <c r="X88" s="8">
        <f t="shared" si="34"/>
        <v>85.708630245447338</v>
      </c>
      <c r="Y88" s="9"/>
    </row>
    <row r="89" spans="1:25" ht="14.1" customHeight="1">
      <c r="A89" s="4" t="s">
        <v>95</v>
      </c>
      <c r="B89" s="4" t="s">
        <v>198</v>
      </c>
      <c r="C89" s="23" t="s">
        <v>303</v>
      </c>
      <c r="D89" s="19">
        <v>10168000</v>
      </c>
      <c r="E89" s="6">
        <v>68</v>
      </c>
      <c r="F89" s="19"/>
      <c r="G89" s="19"/>
      <c r="H89" s="7">
        <v>88</v>
      </c>
      <c r="I89" s="8">
        <f t="shared" ref="I89:I100" si="35">(H89/95)*100</f>
        <v>92.631578947368425</v>
      </c>
      <c r="J89" s="9"/>
      <c r="K89" s="10">
        <v>0.55217527366399977</v>
      </c>
      <c r="L89" s="8">
        <f t="shared" ref="L89:L100" si="36">(K89/0.3949)*100</f>
        <v>139.82660766371228</v>
      </c>
      <c r="M89" s="9"/>
      <c r="N89" s="11">
        <v>5.0199999999999996</v>
      </c>
      <c r="O89" s="8">
        <f t="shared" ref="O89:O100" si="37">(N89/3.85)*100</f>
        <v>130.38961038961037</v>
      </c>
      <c r="P89" s="12"/>
      <c r="Q89" s="7">
        <v>95</v>
      </c>
      <c r="R89" s="8">
        <f t="shared" ref="R89:R100" si="38">(Q89/83)*100</f>
        <v>114.45783132530121</v>
      </c>
      <c r="S89" s="9"/>
      <c r="T89" s="15">
        <v>1.66</v>
      </c>
      <c r="U89" s="8">
        <f t="shared" ref="U89:U100" si="39">(T89/0.94)*100</f>
        <v>176.59574468085106</v>
      </c>
      <c r="V89" s="9"/>
      <c r="W89" s="15">
        <v>15.775</v>
      </c>
      <c r="X89" s="8">
        <f t="shared" ref="X89:X100" si="40">(W89/7.33)*100</f>
        <v>215.21145975443386</v>
      </c>
      <c r="Y89" s="9"/>
    </row>
    <row r="90" spans="1:25" ht="14.1" customHeight="1">
      <c r="A90" s="4" t="s">
        <v>95</v>
      </c>
      <c r="B90" s="4" t="s">
        <v>199</v>
      </c>
      <c r="C90" s="27" t="s">
        <v>304</v>
      </c>
      <c r="D90" s="19">
        <v>10171000</v>
      </c>
      <c r="E90" s="6">
        <v>78</v>
      </c>
      <c r="F90" s="19"/>
      <c r="G90" s="19"/>
      <c r="H90" s="7">
        <v>85</v>
      </c>
      <c r="I90" s="8">
        <f t="shared" si="35"/>
        <v>89.473684210526315</v>
      </c>
      <c r="J90" s="9"/>
      <c r="K90" s="10">
        <v>0.59242885858580296</v>
      </c>
      <c r="L90" s="8">
        <f t="shared" si="36"/>
        <v>150.01996925444493</v>
      </c>
      <c r="M90" s="11"/>
      <c r="N90" s="11">
        <v>5.18</v>
      </c>
      <c r="O90" s="8">
        <f t="shared" si="37"/>
        <v>134.54545454545453</v>
      </c>
      <c r="P90" s="16"/>
      <c r="Q90" s="7">
        <v>98</v>
      </c>
      <c r="R90" s="8">
        <f t="shared" si="38"/>
        <v>118.07228915662651</v>
      </c>
      <c r="S90" s="11"/>
      <c r="T90" s="15">
        <v>0.9063888888888888</v>
      </c>
      <c r="U90" s="8">
        <f t="shared" si="39"/>
        <v>96.424349881796687</v>
      </c>
      <c r="V90" s="11"/>
      <c r="W90" s="15">
        <v>8.7249999999999996</v>
      </c>
      <c r="X90" s="8">
        <f t="shared" si="40"/>
        <v>119.03137789904501</v>
      </c>
      <c r="Y90" s="11"/>
    </row>
    <row r="91" spans="1:25" ht="14.1" customHeight="1">
      <c r="A91" s="4" t="s">
        <v>95</v>
      </c>
      <c r="B91" s="4" t="s">
        <v>200</v>
      </c>
      <c r="C91" s="27" t="s">
        <v>291</v>
      </c>
      <c r="D91" s="19">
        <v>10172200</v>
      </c>
      <c r="E91" s="6">
        <v>77</v>
      </c>
      <c r="F91" s="7" t="s">
        <v>91</v>
      </c>
      <c r="G91" s="7" t="s">
        <v>91</v>
      </c>
      <c r="H91" s="7">
        <v>98</v>
      </c>
      <c r="I91" s="8">
        <f t="shared" si="35"/>
        <v>103.15789473684211</v>
      </c>
      <c r="J91" s="9"/>
      <c r="K91" s="10">
        <v>0.79556723309599986</v>
      </c>
      <c r="L91" s="8">
        <f t="shared" si="36"/>
        <v>201.46042874044059</v>
      </c>
      <c r="M91" s="9"/>
      <c r="N91" s="11">
        <v>7.94</v>
      </c>
      <c r="O91" s="8">
        <f t="shared" si="37"/>
        <v>206.23376623376623</v>
      </c>
      <c r="P91" s="12"/>
      <c r="Q91" s="7">
        <v>83</v>
      </c>
      <c r="R91" s="8">
        <f t="shared" si="38"/>
        <v>100</v>
      </c>
      <c r="S91" s="9"/>
      <c r="T91" s="15">
        <v>0.91187499999999999</v>
      </c>
      <c r="U91" s="8">
        <f t="shared" si="39"/>
        <v>97.007978723404264</v>
      </c>
      <c r="V91" s="9"/>
      <c r="W91" s="15">
        <v>7.3250000000000002</v>
      </c>
      <c r="X91" s="8">
        <f t="shared" si="40"/>
        <v>99.931787175989086</v>
      </c>
      <c r="Y91" s="9"/>
    </row>
    <row r="92" spans="1:25" ht="14.1" customHeight="1">
      <c r="A92" s="4" t="s">
        <v>95</v>
      </c>
      <c r="B92" s="4" t="s">
        <v>201</v>
      </c>
      <c r="C92" s="23" t="s">
        <v>292</v>
      </c>
      <c r="D92" s="5" t="s">
        <v>23</v>
      </c>
      <c r="E92" s="6">
        <v>70</v>
      </c>
      <c r="F92" s="5"/>
      <c r="G92" s="5"/>
      <c r="H92" s="7">
        <v>68</v>
      </c>
      <c r="I92" s="8">
        <f t="shared" si="35"/>
        <v>71.578947368421055</v>
      </c>
      <c r="J92" s="9" t="s">
        <v>71</v>
      </c>
      <c r="K92" s="10">
        <v>0.63852204818563119</v>
      </c>
      <c r="L92" s="8">
        <f t="shared" si="36"/>
        <v>161.6920861447534</v>
      </c>
      <c r="M92" s="9"/>
      <c r="N92" s="11">
        <v>4.43</v>
      </c>
      <c r="O92" s="8">
        <f t="shared" si="37"/>
        <v>115.06493506493504</v>
      </c>
      <c r="P92" s="12"/>
      <c r="Q92" s="7">
        <v>100</v>
      </c>
      <c r="R92" s="8">
        <f t="shared" si="38"/>
        <v>120.48192771084338</v>
      </c>
      <c r="S92" s="9"/>
      <c r="T92" s="15">
        <v>1.8149999999999999</v>
      </c>
      <c r="U92" s="8">
        <f t="shared" si="39"/>
        <v>193.08510638297872</v>
      </c>
      <c r="V92" s="9"/>
      <c r="W92" s="15">
        <v>18.975000000000001</v>
      </c>
      <c r="X92" s="8">
        <f t="shared" si="40"/>
        <v>258.86766712141889</v>
      </c>
      <c r="Y92" s="9"/>
    </row>
    <row r="93" spans="1:25" ht="14.1" customHeight="1">
      <c r="A93" s="4" t="s">
        <v>95</v>
      </c>
      <c r="B93" s="4" t="s">
        <v>202</v>
      </c>
      <c r="C93" s="23" t="s">
        <v>293</v>
      </c>
      <c r="D93" s="5" t="s">
        <v>19</v>
      </c>
      <c r="E93" s="6">
        <v>75</v>
      </c>
      <c r="F93" s="7" t="s">
        <v>91</v>
      </c>
      <c r="G93" s="7" t="s">
        <v>91</v>
      </c>
      <c r="H93" s="7">
        <v>95</v>
      </c>
      <c r="I93" s="8">
        <f t="shared" si="35"/>
        <v>100</v>
      </c>
      <c r="J93" s="9"/>
      <c r="K93" s="10">
        <v>0.39491377532186289</v>
      </c>
      <c r="L93" s="8">
        <f t="shared" si="36"/>
        <v>100.00348830637198</v>
      </c>
      <c r="M93" s="9"/>
      <c r="N93" s="11">
        <v>3.85</v>
      </c>
      <c r="O93" s="8">
        <f t="shared" si="37"/>
        <v>100</v>
      </c>
      <c r="P93" s="12"/>
      <c r="Q93" s="7">
        <v>83</v>
      </c>
      <c r="R93" s="8">
        <f t="shared" si="38"/>
        <v>100</v>
      </c>
      <c r="S93" s="9"/>
      <c r="T93" s="15">
        <v>1.1232142857142864</v>
      </c>
      <c r="U93" s="8">
        <f t="shared" si="39"/>
        <v>119.49088145896664</v>
      </c>
      <c r="V93" s="9"/>
      <c r="W93" s="15">
        <v>9.1500000000000057</v>
      </c>
      <c r="X93" s="8">
        <f t="shared" si="40"/>
        <v>124.82946793997279</v>
      </c>
      <c r="Y93" s="9"/>
    </row>
    <row r="94" spans="1:25" ht="14.1" customHeight="1">
      <c r="A94" s="4" t="s">
        <v>95</v>
      </c>
      <c r="B94" s="4" t="s">
        <v>203</v>
      </c>
      <c r="C94" s="23" t="s">
        <v>294</v>
      </c>
      <c r="D94" s="5" t="s">
        <v>18</v>
      </c>
      <c r="E94" s="6">
        <v>66</v>
      </c>
      <c r="F94" s="7" t="s">
        <v>91</v>
      </c>
      <c r="G94" s="7" t="s">
        <v>91</v>
      </c>
      <c r="H94" s="7">
        <v>98</v>
      </c>
      <c r="I94" s="8">
        <f t="shared" si="35"/>
        <v>103.15789473684211</v>
      </c>
      <c r="J94" s="9"/>
      <c r="K94" s="10">
        <v>0.35623497000536886</v>
      </c>
      <c r="L94" s="8">
        <f t="shared" si="36"/>
        <v>90.208906053524657</v>
      </c>
      <c r="M94" s="9"/>
      <c r="N94" s="11">
        <v>3.65</v>
      </c>
      <c r="O94" s="8">
        <f t="shared" si="37"/>
        <v>94.805194805194802</v>
      </c>
      <c r="P94" s="12"/>
      <c r="Q94" s="7">
        <v>78</v>
      </c>
      <c r="R94" s="8">
        <f t="shared" si="38"/>
        <v>93.975903614457835</v>
      </c>
      <c r="S94" s="9"/>
      <c r="T94" s="15">
        <v>0.93789682539682584</v>
      </c>
      <c r="U94" s="8">
        <f t="shared" si="39"/>
        <v>99.776258020938926</v>
      </c>
      <c r="V94" s="9"/>
      <c r="W94" s="15">
        <v>7.125</v>
      </c>
      <c r="X94" s="8">
        <f t="shared" si="40"/>
        <v>97.203274215552526</v>
      </c>
      <c r="Y94" s="9"/>
    </row>
    <row r="95" spans="1:25" ht="14.1" customHeight="1">
      <c r="A95" s="4" t="s">
        <v>95</v>
      </c>
      <c r="B95" s="4" t="s">
        <v>204</v>
      </c>
      <c r="C95" s="23" t="s">
        <v>295</v>
      </c>
      <c r="D95" s="5" t="s">
        <v>16</v>
      </c>
      <c r="E95" s="6">
        <v>69</v>
      </c>
      <c r="F95" s="7" t="s">
        <v>91</v>
      </c>
      <c r="G95" s="7" t="s">
        <v>91</v>
      </c>
      <c r="H95" s="7">
        <v>88</v>
      </c>
      <c r="I95" s="8">
        <f t="shared" si="35"/>
        <v>92.631578947368425</v>
      </c>
      <c r="J95" s="9"/>
      <c r="K95" s="10">
        <v>0.31522336698119285</v>
      </c>
      <c r="L95" s="8">
        <f t="shared" si="36"/>
        <v>79.823592550314743</v>
      </c>
      <c r="M95" s="9"/>
      <c r="N95" s="11">
        <v>2.88</v>
      </c>
      <c r="O95" s="8">
        <f t="shared" si="37"/>
        <v>74.805194805194802</v>
      </c>
      <c r="P95" s="12"/>
      <c r="Q95" s="7">
        <v>93</v>
      </c>
      <c r="R95" s="8">
        <f t="shared" si="38"/>
        <v>112.04819277108433</v>
      </c>
      <c r="S95" s="9"/>
      <c r="T95" s="15">
        <v>1.9118055555555558</v>
      </c>
      <c r="U95" s="8">
        <f t="shared" si="39"/>
        <v>203.38356973995272</v>
      </c>
      <c r="V95" s="9"/>
      <c r="W95" s="15">
        <v>17.225000000000001</v>
      </c>
      <c r="X95" s="8">
        <f t="shared" si="40"/>
        <v>234.99317871759891</v>
      </c>
      <c r="Y95" s="9"/>
    </row>
    <row r="96" spans="1:25" ht="14.1" customHeight="1">
      <c r="A96" s="4" t="s">
        <v>95</v>
      </c>
      <c r="B96" s="4" t="s">
        <v>205</v>
      </c>
      <c r="C96" s="27" t="s">
        <v>296</v>
      </c>
      <c r="D96" s="5" t="s">
        <v>21</v>
      </c>
      <c r="E96" s="6">
        <v>76</v>
      </c>
      <c r="F96" s="5"/>
      <c r="G96" s="5"/>
      <c r="H96" s="7">
        <v>73</v>
      </c>
      <c r="I96" s="8">
        <f t="shared" si="35"/>
        <v>76.84210526315789</v>
      </c>
      <c r="J96" s="9" t="s">
        <v>71</v>
      </c>
      <c r="K96" s="10">
        <v>0.224755712</v>
      </c>
      <c r="L96" s="8">
        <f t="shared" si="36"/>
        <v>56.914589009875918</v>
      </c>
      <c r="M96" s="9" t="s">
        <v>71</v>
      </c>
      <c r="N96" s="11">
        <v>1.82</v>
      </c>
      <c r="O96" s="8">
        <f t="shared" si="37"/>
        <v>47.272727272727273</v>
      </c>
      <c r="P96" s="12" t="s">
        <v>71</v>
      </c>
      <c r="Q96" s="7">
        <v>85</v>
      </c>
      <c r="R96" s="8">
        <f t="shared" si="38"/>
        <v>102.40963855421687</v>
      </c>
      <c r="S96" s="9"/>
      <c r="T96" s="15">
        <v>0.63624999999999998</v>
      </c>
      <c r="U96" s="8">
        <f t="shared" si="39"/>
        <v>67.686170212765958</v>
      </c>
      <c r="V96" s="9" t="s">
        <v>71</v>
      </c>
      <c r="W96" s="15">
        <v>5.4249999999999998</v>
      </c>
      <c r="X96" s="8">
        <f t="shared" si="40"/>
        <v>74.010914051841752</v>
      </c>
      <c r="Y96" s="9" t="s">
        <v>71</v>
      </c>
    </row>
    <row r="97" spans="1:25" ht="14.1" customHeight="1">
      <c r="A97" s="4" t="s">
        <v>95</v>
      </c>
      <c r="B97" s="4" t="s">
        <v>206</v>
      </c>
      <c r="C97" s="23" t="s">
        <v>297</v>
      </c>
      <c r="D97" s="20" t="s">
        <v>15</v>
      </c>
      <c r="E97" s="6">
        <v>74</v>
      </c>
      <c r="F97" s="20"/>
      <c r="G97" s="20"/>
      <c r="H97" s="7">
        <v>78</v>
      </c>
      <c r="I97" s="8">
        <f t="shared" si="35"/>
        <v>82.10526315789474</v>
      </c>
      <c r="J97" s="9" t="s">
        <v>71</v>
      </c>
      <c r="K97" s="10">
        <v>0.23069603892769089</v>
      </c>
      <c r="L97" s="8">
        <f t="shared" si="36"/>
        <v>58.418850070319294</v>
      </c>
      <c r="M97" s="9" t="s">
        <v>71</v>
      </c>
      <c r="N97" s="11">
        <v>1.98</v>
      </c>
      <c r="O97" s="8">
        <f t="shared" si="37"/>
        <v>51.428571428571423</v>
      </c>
      <c r="P97" s="12" t="s">
        <v>71</v>
      </c>
      <c r="Q97" s="7">
        <v>80</v>
      </c>
      <c r="R97" s="8">
        <f t="shared" si="38"/>
        <v>96.385542168674704</v>
      </c>
      <c r="S97" s="9"/>
      <c r="T97" s="15">
        <v>0.75333333333333263</v>
      </c>
      <c r="U97" s="8">
        <f t="shared" si="39"/>
        <v>80.141843971631133</v>
      </c>
      <c r="V97" s="9" t="s">
        <v>71</v>
      </c>
      <c r="W97" s="15">
        <v>5.9</v>
      </c>
      <c r="X97" s="8">
        <f t="shared" si="40"/>
        <v>80.491132332878593</v>
      </c>
      <c r="Y97" s="9" t="s">
        <v>71</v>
      </c>
    </row>
    <row r="98" spans="1:25" ht="14.1" customHeight="1">
      <c r="A98" s="4" t="s">
        <v>95</v>
      </c>
      <c r="B98" s="4" t="s">
        <v>136</v>
      </c>
      <c r="C98" s="23" t="s">
        <v>298</v>
      </c>
      <c r="D98" s="5" t="s">
        <v>22</v>
      </c>
      <c r="E98" s="6">
        <v>67</v>
      </c>
      <c r="F98" s="5"/>
      <c r="G98" s="7" t="s">
        <v>91</v>
      </c>
      <c r="H98" s="7">
        <v>70</v>
      </c>
      <c r="I98" s="8">
        <f t="shared" si="35"/>
        <v>73.68421052631578</v>
      </c>
      <c r="J98" s="9" t="s">
        <v>71</v>
      </c>
      <c r="K98" s="10">
        <v>0.31522336698119285</v>
      </c>
      <c r="L98" s="8">
        <f t="shared" si="36"/>
        <v>79.823592550314743</v>
      </c>
      <c r="M98" s="9"/>
      <c r="N98" s="11">
        <v>2.2799999999999998</v>
      </c>
      <c r="O98" s="8">
        <f t="shared" si="37"/>
        <v>59.220779220779221</v>
      </c>
      <c r="P98" s="12" t="s">
        <v>71</v>
      </c>
      <c r="Q98" s="7">
        <v>78</v>
      </c>
      <c r="R98" s="8">
        <f t="shared" si="38"/>
        <v>93.975903614457835</v>
      </c>
      <c r="S98" s="9"/>
      <c r="T98" s="15">
        <v>0.82493055555555661</v>
      </c>
      <c r="U98" s="8">
        <f t="shared" si="39"/>
        <v>87.758569739952847</v>
      </c>
      <c r="V98" s="9"/>
      <c r="W98" s="15">
        <v>6.3000000000000078</v>
      </c>
      <c r="X98" s="8">
        <f t="shared" si="40"/>
        <v>85.948158253751814</v>
      </c>
      <c r="Y98" s="9"/>
    </row>
    <row r="99" spans="1:25" ht="14.1" customHeight="1">
      <c r="A99" s="4" t="s">
        <v>95</v>
      </c>
      <c r="B99" s="4" t="s">
        <v>137</v>
      </c>
      <c r="C99" s="23" t="s">
        <v>299</v>
      </c>
      <c r="D99" s="5" t="s">
        <v>17</v>
      </c>
      <c r="E99" s="6">
        <v>72</v>
      </c>
      <c r="F99" s="5"/>
      <c r="G99" s="5"/>
      <c r="H99" s="7">
        <v>88</v>
      </c>
      <c r="I99" s="8">
        <f t="shared" si="35"/>
        <v>92.631578947368425</v>
      </c>
      <c r="J99" s="9"/>
      <c r="K99" s="10">
        <v>0.51720151568299999</v>
      </c>
      <c r="L99" s="8">
        <f t="shared" si="36"/>
        <v>130.97024960319067</v>
      </c>
      <c r="M99" s="9"/>
      <c r="N99" s="11">
        <v>4.66</v>
      </c>
      <c r="O99" s="8">
        <f t="shared" si="37"/>
        <v>121.03896103896103</v>
      </c>
      <c r="P99" s="12"/>
      <c r="Q99" s="7">
        <v>33</v>
      </c>
      <c r="R99" s="8">
        <f t="shared" si="38"/>
        <v>39.75903614457831</v>
      </c>
      <c r="S99" s="12" t="s">
        <v>73</v>
      </c>
      <c r="T99" s="15">
        <v>2.0440476190476198</v>
      </c>
      <c r="U99" s="8">
        <f t="shared" si="39"/>
        <v>217.45187436676807</v>
      </c>
      <c r="V99" s="9"/>
      <c r="W99" s="15">
        <v>7.9333333333333336</v>
      </c>
      <c r="X99" s="8">
        <f t="shared" si="40"/>
        <v>108.23101409731697</v>
      </c>
      <c r="Y99" s="9"/>
    </row>
    <row r="100" spans="1:25" ht="14.1" customHeight="1">
      <c r="A100" s="37" t="s">
        <v>95</v>
      </c>
      <c r="B100" s="37" t="s">
        <v>138</v>
      </c>
      <c r="C100" s="38" t="s">
        <v>300</v>
      </c>
      <c r="D100" s="39" t="s">
        <v>20</v>
      </c>
      <c r="E100" s="40">
        <v>73</v>
      </c>
      <c r="F100" s="41" t="s">
        <v>91</v>
      </c>
      <c r="G100" s="39"/>
      <c r="H100" s="41">
        <v>90</v>
      </c>
      <c r="I100" s="42">
        <f t="shared" si="35"/>
        <v>94.73684210526315</v>
      </c>
      <c r="J100" s="43"/>
      <c r="K100" s="44">
        <v>0.46119116073058108</v>
      </c>
      <c r="L100" s="42">
        <f t="shared" si="36"/>
        <v>116.78682216525225</v>
      </c>
      <c r="M100" s="43"/>
      <c r="N100" s="45">
        <v>4.28</v>
      </c>
      <c r="O100" s="42">
        <f t="shared" si="37"/>
        <v>111.16883116883119</v>
      </c>
      <c r="P100" s="46"/>
      <c r="Q100" s="41">
        <v>63</v>
      </c>
      <c r="R100" s="42">
        <f t="shared" si="38"/>
        <v>75.903614457831324</v>
      </c>
      <c r="S100" s="46" t="s">
        <v>73</v>
      </c>
      <c r="T100" s="47">
        <v>1.6929365079365086</v>
      </c>
      <c r="U100" s="42">
        <f t="shared" si="39"/>
        <v>180.09962850388391</v>
      </c>
      <c r="V100" s="43"/>
      <c r="W100" s="47">
        <v>10.025</v>
      </c>
      <c r="X100" s="42">
        <f t="shared" si="40"/>
        <v>136.76671214188266</v>
      </c>
      <c r="Y100" s="43"/>
    </row>
  </sheetData>
  <sortState ref="A3:Y100">
    <sortCondition ref="A3:A100"/>
    <sortCondition ref="D3:D100"/>
  </sortState>
  <customSheetViews>
    <customSheetView guid="{5B0A72D4-F349-43CA-8DC5-1F720B99EEC4}" fitToPage="1">
      <selection activeCell="A3" sqref="A3"/>
      <pageMargins left="0.75" right="0.75" top="1" bottom="1" header="0.5" footer="0.5"/>
      <pageSetup scale="70" fitToWidth="2" fitToHeight="0" orientation="landscape" r:id="rId1"/>
      <headerFooter alignWithMargins="0">
        <oddFooter>&amp;L&amp;P of &amp;N</oddFooter>
      </headerFooter>
    </customSheetView>
    <customSheetView guid="{4F39AA36-3F31-4FD8-9779-41E7BE6BE617}" fitToPage="1">
      <pageMargins left="0.75" right="0.75" top="1" bottom="1" header="0.5" footer="0.5"/>
      <pageSetup scale="70" fitToWidth="2" fitToHeight="0" orientation="landscape" r:id="rId2"/>
      <headerFooter alignWithMargins="0">
        <oddFooter>&amp;L&amp;P of &amp;N</oddFooter>
      </headerFooter>
    </customSheetView>
    <customSheetView guid="{A1DE11B6-D5DD-4014-8313-7C8B9EA66700}" fitToPage="1" printArea="1">
      <selection activeCell="A2" sqref="A2"/>
      <pageMargins left="0.75" right="0.75" top="1" bottom="1" header="0.5" footer="0.5"/>
      <pageSetup scale="84" fitToWidth="2" fitToHeight="0" orientation="landscape" r:id="rId3"/>
      <headerFooter alignWithMargins="0">
        <oddFooter>&amp;L&amp;P of &amp;N</oddFooter>
      </headerFooter>
    </customSheetView>
  </customSheetViews>
  <phoneticPr fontId="1" type="noConversion"/>
  <pageMargins left="0.75" right="0.75" top="1" bottom="1" header="0.5" footer="0.5"/>
  <pageSetup scale="78" fitToWidth="2" fitToHeight="0" orientation="landscape" r:id="rId4"/>
  <headerFooter alignWithMargins="0">
    <oddFooter>&amp;L&amp;P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Table10d</vt:lpstr>
      <vt:lpstr>Table10d!Print_Area</vt:lpstr>
      <vt:lpstr>Table10d!Print_Titles</vt:lpstr>
    </vt:vector>
  </TitlesOfParts>
  <Company>USDI USGS BRD CERC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nkemble</dc:creator>
  <cp:lastModifiedBy>Grillo, Debra</cp:lastModifiedBy>
  <cp:lastPrinted>2011-03-09T13:23:27Z</cp:lastPrinted>
  <dcterms:created xsi:type="dcterms:W3CDTF">2008-02-26T15:50:43Z</dcterms:created>
  <dcterms:modified xsi:type="dcterms:W3CDTF">2012-01-25T20:49:46Z</dcterms:modified>
</cp:coreProperties>
</file>