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  <sheet name="47-131-133" sheetId="2" r:id="rId2"/>
    <sheet name="47-119-121" sheetId="3" r:id="rId3"/>
    <sheet name="47-107-109" sheetId="4" r:id="rId4"/>
    <sheet name="47-095-097" sheetId="5" r:id="rId5"/>
    <sheet name="47-093-095" sheetId="6" r:id="rId6"/>
    <sheet name="47-083-085" sheetId="7" r:id="rId7"/>
    <sheet name="47-071-073" sheetId="8" r:id="rId8"/>
    <sheet name="47-059-061" sheetId="9" r:id="rId9"/>
    <sheet name="47-047-049" sheetId="10" r:id="rId10"/>
    <sheet name="47-035-037" sheetId="11" r:id="rId11"/>
    <sheet name="47-023-025" sheetId="12" r:id="rId12"/>
    <sheet name="47-011-013" sheetId="13" r:id="rId13"/>
    <sheet name="47-000-002" sheetId="14" r:id="rId14"/>
  </sheets>
  <definedNames/>
  <calcPr fullCalcOnLoad="1"/>
</workbook>
</file>

<file path=xl/sharedStrings.xml><?xml version="1.0" encoding="utf-8"?>
<sst xmlns="http://schemas.openxmlformats.org/spreadsheetml/2006/main" count="746" uniqueCount="98">
  <si>
    <t>COULTER LS</t>
  </si>
  <si>
    <t xml:space="preserve"> 9:31   5 Jun 2000</t>
  </si>
  <si>
    <t>File name:</t>
  </si>
  <si>
    <t>47-000-002.$01</t>
  </si>
  <si>
    <t>Group ID:</t>
  </si>
  <si>
    <t>47-000-002</t>
  </si>
  <si>
    <t>Sample ID:</t>
  </si>
  <si>
    <t>000-002</t>
  </si>
  <si>
    <t>Operator:</t>
  </si>
  <si>
    <t>Matthew Sheridan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</si>
  <si>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</si>
  <si>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</si>
  <si>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</si>
  <si>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</si>
  <si>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</si>
  <si>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</si>
  <si>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</si>
  <si>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</si>
  <si>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</si>
  <si>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</si>
  <si>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</si>
  <si>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</si>
  <si>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</si>
  <si>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</si>
  <si>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µm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</si>
  <si>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</si>
  <si>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</si>
  <si>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</si>
  <si>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</si>
  <si>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</si>
  <si>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</si>
  <si>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</si>
  <si>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</si>
  <si>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</si>
  <si>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</si>
  <si>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</si>
  <si>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µm &lt;</t>
  </si>
  <si>
    <t>midpt depth (ft)</t>
  </si>
  <si>
    <t>depth intervals (ft)</t>
  </si>
  <si>
    <t>Cum &gt;</t>
  </si>
  <si>
    <t>Phi</t>
  </si>
  <si>
    <t>Frequency</t>
  </si>
  <si>
    <t>%sand</t>
  </si>
  <si>
    <t>%silt</t>
  </si>
  <si>
    <t>% clay</t>
  </si>
  <si>
    <t>47-011-013.$01</t>
  </si>
  <si>
    <t>47-011-013</t>
  </si>
  <si>
    <t>011-013</t>
  </si>
  <si>
    <t>47-023-025.$01</t>
  </si>
  <si>
    <t>47-023-025</t>
  </si>
  <si>
    <t>023-025</t>
  </si>
  <si>
    <t>47-035-037.$01</t>
  </si>
  <si>
    <t>47-035-037</t>
  </si>
  <si>
    <t>035-037</t>
  </si>
  <si>
    <t>47-047-049.$01</t>
  </si>
  <si>
    <t>47-047-049</t>
  </si>
  <si>
    <t>047-049</t>
  </si>
  <si>
    <t>47-059-061.$01</t>
  </si>
  <si>
    <t>47-059-061</t>
  </si>
  <si>
    <t>059-061</t>
  </si>
  <si>
    <t>47-071-073.$01</t>
  </si>
  <si>
    <t>47-071-073</t>
  </si>
  <si>
    <t>071-073</t>
  </si>
  <si>
    <t>47-083-085.$01</t>
  </si>
  <si>
    <t>47-083-085</t>
  </si>
  <si>
    <t>083-085</t>
  </si>
  <si>
    <t xml:space="preserve"> 9:34   5 Jun 2000</t>
  </si>
  <si>
    <t>47-093-095.$01</t>
  </si>
  <si>
    <t>47-093-095</t>
  </si>
  <si>
    <t>093-095</t>
  </si>
  <si>
    <t>47-095-097.$01</t>
  </si>
  <si>
    <t>47-095-097</t>
  </si>
  <si>
    <t>095-097</t>
  </si>
  <si>
    <t>47-107-109.$01</t>
  </si>
  <si>
    <t>47-107-109</t>
  </si>
  <si>
    <t>107-109</t>
  </si>
  <si>
    <t>47-119-121.$01</t>
  </si>
  <si>
    <t>47-119-121</t>
  </si>
  <si>
    <t>119-121</t>
  </si>
  <si>
    <t>47-131-133.$01</t>
  </si>
  <si>
    <t>47-131-133</t>
  </si>
  <si>
    <t>131-133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</si>
  <si>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</si>
  <si>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</si>
  <si>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</si>
  <si>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</si>
  <si>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</si>
  <si>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</si>
  <si>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</si>
  <si>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</si>
  <si>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</si>
  <si>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 xml:space="preserve">% finer than </t>
  </si>
  <si>
    <t>BSS00_47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</si>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</sst>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61.2195</c:v>
                </c:pt>
                <c:pt idx="1">
                  <c:v>9.11791</c:v>
                </c:pt>
                <c:pt idx="2">
                  <c:v>11.186558</c:v>
                </c:pt>
                <c:pt idx="3">
                  <c:v>15.131636</c:v>
                </c:pt>
                <c:pt idx="4">
                  <c:v>8.803</c:v>
                </c:pt>
                <c:pt idx="5">
                  <c:v>6.4751</c:v>
                </c:pt>
                <c:pt idx="6">
                  <c:v>13.5323</c:v>
                </c:pt>
                <c:pt idx="7">
                  <c:v>74.1345</c:v>
                </c:pt>
                <c:pt idx="8">
                  <c:v>68.788</c:v>
                </c:pt>
                <c:pt idx="9">
                  <c:v>84.918</c:v>
                </c:pt>
                <c:pt idx="10">
                  <c:v>95.908</c:v>
                </c:pt>
                <c:pt idx="11">
                  <c:v>95.407</c:v>
                </c:pt>
                <c:pt idx="12">
                  <c:v>94.85600000000001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7.833333333333334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403784"/>
        <c:crosses val="autoZero"/>
        <c:crossBetween val="midCat"/>
        <c:dispUnits/>
        <c:majorUnit val="10"/>
        <c:minorUnit val="5"/>
      </c:valAx>
      <c:valAx>
        <c:axId val="454037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3275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61.2195</c:v>
                </c:pt>
                <c:pt idx="1">
                  <c:v>9.11791</c:v>
                </c:pt>
                <c:pt idx="2">
                  <c:v>11.186558</c:v>
                </c:pt>
                <c:pt idx="3">
                  <c:v>15.131636</c:v>
                </c:pt>
                <c:pt idx="4">
                  <c:v>8.803</c:v>
                </c:pt>
                <c:pt idx="5">
                  <c:v>6.4751</c:v>
                </c:pt>
                <c:pt idx="6">
                  <c:v>13.5323</c:v>
                </c:pt>
                <c:pt idx="7">
                  <c:v>74.1345</c:v>
                </c:pt>
                <c:pt idx="8">
                  <c:v>68.788</c:v>
                </c:pt>
                <c:pt idx="9">
                  <c:v>84.918</c:v>
                </c:pt>
                <c:pt idx="10">
                  <c:v>95.908</c:v>
                </c:pt>
                <c:pt idx="11">
                  <c:v>95.407</c:v>
                </c:pt>
                <c:pt idx="12">
                  <c:v>94.85600000000001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2.3876290335690484</c:v>
                </c:pt>
                <c:pt idx="9">
                  <c:v>2.43842965130456</c:v>
                </c:pt>
                <c:pt idx="10">
                  <c:v>2.7432333577176298</c:v>
                </c:pt>
                <c:pt idx="11">
                  <c:v>3.0480370641306997</c:v>
                </c:pt>
                <c:pt idx="12">
                  <c:v>3.3528407705437697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3827858"/>
        <c:crosses val="autoZero"/>
        <c:crossBetween val="midCat"/>
        <c:dispUnits/>
        <c:majorUnit val="10"/>
        <c:minorUnit val="5"/>
      </c:valAx>
      <c:valAx>
        <c:axId val="538278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808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31</xdr:row>
      <xdr:rowOff>38100</xdr:rowOff>
    </xdr:from>
    <xdr:to>
      <xdr:col>13</xdr:col>
      <xdr:colOff>457200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2647950" y="4791075"/>
        <a:ext cx="2381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6</xdr:col>
      <xdr:colOff>161925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0" y="4781550"/>
        <a:ext cx="2562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3" width="6.33203125" style="0" customWidth="1"/>
    <col min="4" max="5" width="6.66015625" style="0" bestFit="1" customWidth="1"/>
    <col min="6" max="12" width="5.66015625" style="0" bestFit="1" customWidth="1"/>
    <col min="13" max="13" width="4" style="0" customWidth="1"/>
    <col min="14" max="14" width="8.16015625" style="0" customWidth="1"/>
    <col min="15" max="15" width="4.16015625" style="0" bestFit="1" customWidth="1"/>
    <col min="16" max="17" width="5.66015625" style="0" customWidth="1"/>
    <col min="18" max="18" width="6" style="0" customWidth="1"/>
    <col min="19" max="19" width="9" style="0" customWidth="1"/>
    <col min="20" max="20" width="10.33203125" style="0" bestFit="1" customWidth="1"/>
    <col min="21" max="22" width="6.16015625" style="0" customWidth="1"/>
    <col min="23" max="23" width="5.33203125" style="0" customWidth="1"/>
    <col min="24" max="25" width="6.16015625" style="0" bestFit="1" customWidth="1"/>
    <col min="26" max="16384" width="9" style="0" customWidth="1"/>
  </cols>
  <sheetData>
    <row r="1" spans="1:29" ht="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2">
      <c r="A4" s="19" t="s">
        <v>92</v>
      </c>
      <c r="B4" s="14"/>
      <c r="C4" s="14"/>
      <c r="D4" s="14"/>
      <c r="E4" s="14"/>
      <c r="F4" s="14"/>
      <c r="G4" s="20" t="s">
        <v>91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Z4" s="14"/>
      <c r="AA4" s="14"/>
      <c r="AB4" s="14"/>
      <c r="AC4" s="14"/>
    </row>
    <row r="5" spans="1:29" ht="12.75" thickBot="1">
      <c r="A5" s="16" t="s">
        <v>84</v>
      </c>
      <c r="B5" s="16" t="s">
        <v>85</v>
      </c>
      <c r="C5" s="16"/>
      <c r="D5" s="17">
        <v>0.05</v>
      </c>
      <c r="E5" s="17">
        <v>0.1</v>
      </c>
      <c r="F5" s="17">
        <v>0.16</v>
      </c>
      <c r="G5" s="17">
        <v>0.25</v>
      </c>
      <c r="H5" s="17">
        <v>0.5</v>
      </c>
      <c r="I5" s="17">
        <v>0.75</v>
      </c>
      <c r="J5" s="17">
        <v>0.84</v>
      </c>
      <c r="K5" s="17">
        <v>0.9</v>
      </c>
      <c r="L5" s="17">
        <v>0.95</v>
      </c>
      <c r="M5" s="16"/>
      <c r="N5" s="16" t="s">
        <v>89</v>
      </c>
      <c r="O5" s="16" t="s">
        <v>90</v>
      </c>
      <c r="P5" s="16" t="s">
        <v>86</v>
      </c>
      <c r="Q5" s="16" t="s">
        <v>87</v>
      </c>
      <c r="R5" s="16" t="s">
        <v>88</v>
      </c>
      <c r="T5" s="19" t="s">
        <v>93</v>
      </c>
      <c r="U5" s="14"/>
      <c r="V5" s="14"/>
      <c r="W5" s="14"/>
      <c r="X5" s="14"/>
      <c r="Y5" s="14"/>
      <c r="Z5" s="14"/>
      <c r="AA5" s="14"/>
      <c r="AB5" s="14"/>
      <c r="AC5" s="14"/>
    </row>
    <row r="6" spans="1:29" ht="12.75" thickTop="1">
      <c r="A6" s="15" t="s">
        <v>5</v>
      </c>
      <c r="B6" s="15">
        <v>0.08333333333333333</v>
      </c>
      <c r="C6" s="15">
        <f>B6/3.2808</f>
        <v>0.02540030886775583</v>
      </c>
      <c r="D6" s="15">
        <v>0.00384</v>
      </c>
      <c r="E6" s="15">
        <v>0.01278</v>
      </c>
      <c r="F6" s="15">
        <v>0.03147</v>
      </c>
      <c r="G6" s="15">
        <v>0.04855</v>
      </c>
      <c r="H6" s="15">
        <v>0.07212</v>
      </c>
      <c r="I6" s="15">
        <v>0.09631999999999999</v>
      </c>
      <c r="J6" s="15">
        <v>0.1087</v>
      </c>
      <c r="K6" s="15">
        <v>0.1201</v>
      </c>
      <c r="L6" s="15">
        <v>0.1348</v>
      </c>
      <c r="M6" s="15" t="s">
        <v>82</v>
      </c>
      <c r="N6" s="18">
        <f>(F6+J6)/2</f>
        <v>0.07008500000000001</v>
      </c>
      <c r="O6" s="18"/>
      <c r="P6" s="18">
        <v>61.2195</v>
      </c>
      <c r="Q6" s="18">
        <v>33.78</v>
      </c>
      <c r="R6" s="18">
        <v>5.067</v>
      </c>
      <c r="T6" s="21" t="s">
        <v>94</v>
      </c>
      <c r="U6" s="22" t="s">
        <v>95</v>
      </c>
      <c r="V6" s="22" t="s">
        <v>96</v>
      </c>
      <c r="W6" s="22" t="s">
        <v>86</v>
      </c>
      <c r="X6" s="22" t="s">
        <v>97</v>
      </c>
      <c r="Y6" s="23" t="s">
        <v>88</v>
      </c>
      <c r="Z6" s="15"/>
      <c r="AA6" s="15"/>
      <c r="AB6" s="15"/>
      <c r="AC6" s="15"/>
    </row>
    <row r="7" spans="1:29" ht="12">
      <c r="A7" s="15"/>
      <c r="B7" s="15"/>
      <c r="C7" s="15"/>
      <c r="D7" s="15">
        <v>8.024677973715656</v>
      </c>
      <c r="E7" s="15">
        <v>6.289968353489818</v>
      </c>
      <c r="F7" s="15">
        <v>4.989879011138388</v>
      </c>
      <c r="G7" s="15">
        <v>4.364384894130257</v>
      </c>
      <c r="H7" s="15">
        <v>3.79345679300447</v>
      </c>
      <c r="I7" s="15">
        <v>3.3760207976771097</v>
      </c>
      <c r="J7" s="15">
        <v>3.20157615452214</v>
      </c>
      <c r="K7" s="15">
        <v>3.0576919438438153</v>
      </c>
      <c r="L7" s="15">
        <v>2.891107598367591</v>
      </c>
      <c r="M7" s="15" t="s">
        <v>83</v>
      </c>
      <c r="N7" s="18">
        <f aca="true" t="shared" si="0" ref="N7:N30">(F7+J7)/2</f>
        <v>4.095727582830264</v>
      </c>
      <c r="O7" s="18">
        <f>(F7-J7)/2</f>
        <v>0.894151428308124</v>
      </c>
      <c r="P7" s="18"/>
      <c r="Q7" s="18"/>
      <c r="R7" s="18"/>
      <c r="T7" s="24" t="s">
        <v>5</v>
      </c>
      <c r="U7" s="25">
        <v>0.08333333333333333</v>
      </c>
      <c r="V7" s="25">
        <f>U7/3.2808</f>
        <v>0.02540030886775583</v>
      </c>
      <c r="W7" s="26">
        <v>61.2195</v>
      </c>
      <c r="X7" s="26">
        <v>33.78</v>
      </c>
      <c r="Y7" s="27">
        <v>5.067</v>
      </c>
      <c r="Z7" s="15"/>
      <c r="AA7" s="15"/>
      <c r="AB7" s="15"/>
      <c r="AC7" s="15"/>
    </row>
    <row r="8" spans="1:29" ht="12">
      <c r="A8" s="15" t="s">
        <v>46</v>
      </c>
      <c r="B8" s="15">
        <v>1</v>
      </c>
      <c r="C8" s="15">
        <f>B8/3.2808</f>
        <v>0.30480370641307</v>
      </c>
      <c r="D8" s="15">
        <v>0.000641</v>
      </c>
      <c r="E8" s="15">
        <v>0.000885</v>
      </c>
      <c r="F8" s="15">
        <v>0.001526</v>
      </c>
      <c r="G8" s="15">
        <v>0.0025830000000000002</v>
      </c>
      <c r="H8" s="15">
        <v>0.006078</v>
      </c>
      <c r="I8" s="15">
        <v>0.01864</v>
      </c>
      <c r="J8" s="15">
        <v>0.03524</v>
      </c>
      <c r="K8" s="15">
        <v>0.05859</v>
      </c>
      <c r="L8" s="15">
        <v>0.09751</v>
      </c>
      <c r="M8" s="15"/>
      <c r="N8" s="18">
        <f t="shared" si="0"/>
        <v>0.018383</v>
      </c>
      <c r="O8" s="18"/>
      <c r="P8" s="18">
        <v>9.11791</v>
      </c>
      <c r="Q8" s="18">
        <v>52.5</v>
      </c>
      <c r="R8" s="18">
        <v>38.29</v>
      </c>
      <c r="T8" s="24" t="s">
        <v>46</v>
      </c>
      <c r="U8" s="25">
        <v>1</v>
      </c>
      <c r="V8" s="25">
        <f aca="true" t="shared" si="1" ref="V8:V19">U8/3.2808</f>
        <v>0.30480370641307</v>
      </c>
      <c r="W8" s="26">
        <v>9.11791</v>
      </c>
      <c r="X8" s="26">
        <v>52.5</v>
      </c>
      <c r="Y8" s="27">
        <v>38.29</v>
      </c>
      <c r="Z8" s="15"/>
      <c r="AA8" s="15"/>
      <c r="AB8" s="15"/>
      <c r="AC8" s="15"/>
    </row>
    <row r="9" spans="1:29" ht="12">
      <c r="A9" s="15"/>
      <c r="B9" s="15"/>
      <c r="C9" s="15"/>
      <c r="D9" s="15">
        <v>10.607388022705432</v>
      </c>
      <c r="E9" s="15">
        <v>10.142034924353814</v>
      </c>
      <c r="F9" s="15">
        <v>9.356029322489645</v>
      </c>
      <c r="G9" s="15">
        <v>8.596736641206174</v>
      </c>
      <c r="H9" s="15">
        <v>7.362187609801881</v>
      </c>
      <c r="I9" s="15">
        <v>5.745454329782532</v>
      </c>
      <c r="J9" s="15">
        <v>4.826642265516399</v>
      </c>
      <c r="K9" s="15">
        <v>4.093201739828864</v>
      </c>
      <c r="L9" s="15">
        <v>3.3583060097779547</v>
      </c>
      <c r="M9" s="15"/>
      <c r="N9" s="18">
        <f t="shared" si="0"/>
        <v>7.091335794003022</v>
      </c>
      <c r="O9" s="18">
        <f>(F9-J9)/2</f>
        <v>2.264693528486623</v>
      </c>
      <c r="P9" s="18"/>
      <c r="Q9" s="18"/>
      <c r="R9" s="18"/>
      <c r="T9" s="24" t="s">
        <v>49</v>
      </c>
      <c r="U9" s="25">
        <v>2</v>
      </c>
      <c r="V9" s="25">
        <f t="shared" si="1"/>
        <v>0.60960741282614</v>
      </c>
      <c r="W9" s="26">
        <v>11.186558</v>
      </c>
      <c r="X9" s="26">
        <v>72.91</v>
      </c>
      <c r="Y9" s="27">
        <v>15.94</v>
      </c>
      <c r="Z9" s="15"/>
      <c r="AA9" s="15"/>
      <c r="AB9" s="15"/>
      <c r="AC9" s="15"/>
    </row>
    <row r="10" spans="1:29" ht="12">
      <c r="A10" s="15" t="s">
        <v>49</v>
      </c>
      <c r="B10" s="15">
        <v>2</v>
      </c>
      <c r="C10" s="15">
        <f>B10/3.2808</f>
        <v>0.60960741282614</v>
      </c>
      <c r="D10" s="15">
        <v>0.001121</v>
      </c>
      <c r="E10" s="15">
        <v>0.002086</v>
      </c>
      <c r="F10" s="15">
        <v>0.003922</v>
      </c>
      <c r="G10" s="15">
        <v>0.009938</v>
      </c>
      <c r="H10" s="15">
        <v>0.02686</v>
      </c>
      <c r="I10" s="15">
        <v>0.04465999999999999</v>
      </c>
      <c r="J10" s="15">
        <v>0.05459</v>
      </c>
      <c r="K10" s="15">
        <v>0.06506</v>
      </c>
      <c r="L10" s="15">
        <v>0.08155</v>
      </c>
      <c r="M10" s="15"/>
      <c r="N10" s="18">
        <f t="shared" si="0"/>
        <v>0.029256</v>
      </c>
      <c r="O10" s="18"/>
      <c r="P10" s="18">
        <v>11.186558</v>
      </c>
      <c r="Q10" s="18">
        <v>72.91</v>
      </c>
      <c r="R10" s="18">
        <v>15.94</v>
      </c>
      <c r="T10" s="24" t="s">
        <v>52</v>
      </c>
      <c r="U10" s="25">
        <v>3</v>
      </c>
      <c r="V10" s="25">
        <f t="shared" si="1"/>
        <v>0.9144111192392099</v>
      </c>
      <c r="W10" s="26">
        <v>15.131636</v>
      </c>
      <c r="X10" s="26">
        <v>57.18</v>
      </c>
      <c r="Y10" s="27">
        <v>27.66</v>
      </c>
      <c r="Z10" s="15"/>
      <c r="AA10" s="15"/>
      <c r="AB10" s="15"/>
      <c r="AC10" s="15"/>
    </row>
    <row r="11" spans="1:29" ht="12">
      <c r="A11" s="15"/>
      <c r="B11" s="15"/>
      <c r="C11" s="15"/>
      <c r="D11" s="15">
        <v>9.800998006518748</v>
      </c>
      <c r="E11" s="15">
        <v>8.905045126804408</v>
      </c>
      <c r="F11" s="15">
        <v>7.994194749132026</v>
      </c>
      <c r="G11" s="15">
        <v>6.652828742774065</v>
      </c>
      <c r="H11" s="15">
        <v>5.21839688500937</v>
      </c>
      <c r="I11" s="15">
        <v>4.4848729386143384</v>
      </c>
      <c r="J11" s="15">
        <v>4.195219492690394</v>
      </c>
      <c r="K11" s="15">
        <v>3.9420853673956797</v>
      </c>
      <c r="L11" s="15">
        <v>3.616171312837565</v>
      </c>
      <c r="M11" s="15"/>
      <c r="N11" s="18">
        <f t="shared" si="0"/>
        <v>6.09470712091121</v>
      </c>
      <c r="O11" s="18">
        <f>(F11-J11)/2</f>
        <v>1.899487628220816</v>
      </c>
      <c r="P11" s="18"/>
      <c r="Q11" s="18"/>
      <c r="R11" s="18"/>
      <c r="T11" s="24" t="s">
        <v>55</v>
      </c>
      <c r="U11" s="25">
        <v>4</v>
      </c>
      <c r="V11" s="25">
        <f t="shared" si="1"/>
        <v>1.21921482565228</v>
      </c>
      <c r="W11" s="26">
        <v>8.803</v>
      </c>
      <c r="X11" s="26">
        <v>73.42</v>
      </c>
      <c r="Y11" s="27">
        <v>17.71</v>
      </c>
      <c r="Z11" s="15"/>
      <c r="AA11" s="15"/>
      <c r="AB11" s="15"/>
      <c r="AC11" s="15"/>
    </row>
    <row r="12" spans="1:29" ht="12">
      <c r="A12" s="15" t="s">
        <v>52</v>
      </c>
      <c r="B12" s="15">
        <v>3</v>
      </c>
      <c r="C12" s="15">
        <f>B12/3.2808</f>
        <v>0.9144111192392099</v>
      </c>
      <c r="D12" s="15">
        <v>0.000839</v>
      </c>
      <c r="E12" s="15">
        <v>0.001302</v>
      </c>
      <c r="F12" s="15">
        <v>0.002036</v>
      </c>
      <c r="G12" s="15">
        <v>0.003403</v>
      </c>
      <c r="H12" s="15">
        <v>0.01556</v>
      </c>
      <c r="I12" s="15">
        <v>0.0465</v>
      </c>
      <c r="J12" s="15">
        <v>0.06092</v>
      </c>
      <c r="K12" s="15">
        <v>0.07514</v>
      </c>
      <c r="L12" s="15">
        <v>0.09742</v>
      </c>
      <c r="M12" s="15"/>
      <c r="N12" s="18">
        <f t="shared" si="0"/>
        <v>0.031478</v>
      </c>
      <c r="O12" s="18"/>
      <c r="P12" s="18">
        <v>15.131636</v>
      </c>
      <c r="Q12" s="18">
        <v>57.18</v>
      </c>
      <c r="R12" s="18">
        <v>27.66</v>
      </c>
      <c r="T12" s="24" t="s">
        <v>58</v>
      </c>
      <c r="U12" s="25">
        <v>5</v>
      </c>
      <c r="V12" s="25">
        <f t="shared" si="1"/>
        <v>1.5240185320653499</v>
      </c>
      <c r="W12" s="26">
        <v>6.4751</v>
      </c>
      <c r="X12" s="26">
        <v>75.9</v>
      </c>
      <c r="Y12" s="27">
        <v>17.58</v>
      </c>
      <c r="Z12" s="15"/>
      <c r="AA12" s="15"/>
      <c r="AB12" s="15"/>
      <c r="AC12" s="15"/>
    </row>
    <row r="13" spans="1:29" ht="12">
      <c r="A13" s="15"/>
      <c r="B13" s="15"/>
      <c r="C13" s="15"/>
      <c r="D13" s="15">
        <v>10.21904156888435</v>
      </c>
      <c r="E13" s="15">
        <v>9.58505483615854</v>
      </c>
      <c r="F13" s="15">
        <v>8.940046723248479</v>
      </c>
      <c r="G13" s="15">
        <v>8.198977133359167</v>
      </c>
      <c r="H13" s="15">
        <v>6.00601412945062</v>
      </c>
      <c r="I13" s="15">
        <v>4.426625473554056</v>
      </c>
      <c r="J13" s="15">
        <v>4.036940247949519</v>
      </c>
      <c r="K13" s="15">
        <v>3.734275073795041</v>
      </c>
      <c r="L13" s="15">
        <v>3.359638206596364</v>
      </c>
      <c r="M13" s="15"/>
      <c r="N13" s="18">
        <f t="shared" si="0"/>
        <v>6.488493485598999</v>
      </c>
      <c r="O13" s="18">
        <f>(F13-J13)/2</f>
        <v>2.4515532376494797</v>
      </c>
      <c r="P13" s="18"/>
      <c r="Q13" s="18"/>
      <c r="R13" s="18"/>
      <c r="T13" s="24" t="s">
        <v>61</v>
      </c>
      <c r="U13" s="25">
        <v>6</v>
      </c>
      <c r="V13" s="25">
        <f t="shared" si="1"/>
        <v>1.8288222384784198</v>
      </c>
      <c r="W13" s="26">
        <v>13.5323</v>
      </c>
      <c r="X13" s="26">
        <v>45.34</v>
      </c>
      <c r="Y13" s="27">
        <v>41.15</v>
      </c>
      <c r="Z13" s="15"/>
      <c r="AA13" s="15"/>
      <c r="AB13" s="15"/>
      <c r="AC13" s="15"/>
    </row>
    <row r="14" spans="1:29" ht="12">
      <c r="A14" s="15" t="s">
        <v>55</v>
      </c>
      <c r="B14" s="15">
        <v>4</v>
      </c>
      <c r="C14" s="15">
        <f>B14/3.2808</f>
        <v>1.21921482565228</v>
      </c>
      <c r="D14" s="15">
        <v>0.00086</v>
      </c>
      <c r="E14" s="15">
        <v>0.001905</v>
      </c>
      <c r="F14" s="15">
        <v>0.003399</v>
      </c>
      <c r="G14" s="15">
        <v>0.01015</v>
      </c>
      <c r="H14" s="15">
        <v>0.03163</v>
      </c>
      <c r="I14" s="15">
        <v>0.04564</v>
      </c>
      <c r="J14" s="15">
        <v>0.0529</v>
      </c>
      <c r="K14" s="15">
        <v>0.06054</v>
      </c>
      <c r="L14" s="15">
        <v>0.07362</v>
      </c>
      <c r="M14" s="15"/>
      <c r="N14" s="18">
        <f t="shared" si="0"/>
        <v>0.0281495</v>
      </c>
      <c r="O14" s="18"/>
      <c r="P14" s="18">
        <v>8.803</v>
      </c>
      <c r="Q14" s="18">
        <v>73.42</v>
      </c>
      <c r="R14" s="18">
        <v>17.71</v>
      </c>
      <c r="T14" s="24" t="s">
        <v>64</v>
      </c>
      <c r="U14" s="25">
        <v>7</v>
      </c>
      <c r="V14" s="25">
        <f t="shared" si="1"/>
        <v>2.13362594489149</v>
      </c>
      <c r="W14" s="26">
        <v>74.1345</v>
      </c>
      <c r="X14" s="26">
        <v>21.96</v>
      </c>
      <c r="Y14" s="27">
        <v>3.88</v>
      </c>
      <c r="Z14" s="15"/>
      <c r="AA14" s="15"/>
      <c r="AB14" s="15"/>
      <c r="AC14" s="15"/>
    </row>
    <row r="15" spans="1:29" ht="12">
      <c r="A15" s="15"/>
      <c r="B15" s="15"/>
      <c r="C15" s="15"/>
      <c r="D15" s="15">
        <v>10.183375719734714</v>
      </c>
      <c r="E15" s="15">
        <v>9.03599328694349</v>
      </c>
      <c r="F15" s="15">
        <v>8.200673922782503</v>
      </c>
      <c r="G15" s="15">
        <v>6.622376462364274</v>
      </c>
      <c r="H15" s="15">
        <v>4.982562633919418</v>
      </c>
      <c r="I15" s="15">
        <v>4.4535573981481305</v>
      </c>
      <c r="J15" s="15">
        <v>4.2405884674354235</v>
      </c>
      <c r="K15" s="15">
        <v>4.045967514609298</v>
      </c>
      <c r="L15" s="15">
        <v>3.763758440052751</v>
      </c>
      <c r="M15" s="15"/>
      <c r="N15" s="18">
        <f t="shared" si="0"/>
        <v>6.220631195108963</v>
      </c>
      <c r="O15" s="18">
        <f>(F15-J15)/2</f>
        <v>1.9800427276735397</v>
      </c>
      <c r="P15" s="18"/>
      <c r="Q15" s="18"/>
      <c r="R15" s="18"/>
      <c r="T15" s="24" t="s">
        <v>68</v>
      </c>
      <c r="U15" s="25">
        <v>7.833333333333334</v>
      </c>
      <c r="V15" s="25">
        <f t="shared" si="1"/>
        <v>2.3876290335690484</v>
      </c>
      <c r="W15" s="26">
        <v>68.788</v>
      </c>
      <c r="X15" s="26">
        <v>27.14</v>
      </c>
      <c r="Y15" s="27">
        <v>4.15</v>
      </c>
      <c r="Z15" s="15"/>
      <c r="AA15" s="15"/>
      <c r="AB15" s="15"/>
      <c r="AC15" s="15"/>
    </row>
    <row r="16" spans="1:29" ht="12">
      <c r="A16" s="15" t="s">
        <v>58</v>
      </c>
      <c r="B16" s="15">
        <v>5</v>
      </c>
      <c r="C16" s="15">
        <f>B16/3.2808</f>
        <v>1.5240185320653499</v>
      </c>
      <c r="D16" s="15">
        <v>0.00107</v>
      </c>
      <c r="E16" s="15">
        <v>0.001903</v>
      </c>
      <c r="F16" s="15">
        <v>0.00338</v>
      </c>
      <c r="G16" s="15">
        <v>0.008051</v>
      </c>
      <c r="H16" s="15">
        <v>0.025010000000000004</v>
      </c>
      <c r="I16" s="15">
        <v>0.04093</v>
      </c>
      <c r="J16" s="15">
        <v>0.04838</v>
      </c>
      <c r="K16" s="15">
        <v>0.05577</v>
      </c>
      <c r="L16" s="15">
        <v>0.06699</v>
      </c>
      <c r="M16" s="15"/>
      <c r="N16" s="18">
        <f t="shared" si="0"/>
        <v>0.02588</v>
      </c>
      <c r="O16" s="18"/>
      <c r="P16" s="18">
        <v>6.4751</v>
      </c>
      <c r="Q16" s="18">
        <v>75.9</v>
      </c>
      <c r="R16" s="18">
        <v>17.58</v>
      </c>
      <c r="T16" s="24" t="s">
        <v>71</v>
      </c>
      <c r="U16" s="25">
        <v>8</v>
      </c>
      <c r="V16" s="25">
        <f t="shared" si="1"/>
        <v>2.43842965130456</v>
      </c>
      <c r="W16" s="26">
        <v>84.918</v>
      </c>
      <c r="X16" s="26">
        <v>13.19</v>
      </c>
      <c r="Y16" s="27">
        <v>1.892</v>
      </c>
      <c r="Z16" s="15"/>
      <c r="AA16" s="15"/>
      <c r="AB16" s="15"/>
      <c r="AC16" s="15"/>
    </row>
    <row r="17" spans="1:29" ht="12">
      <c r="A17" s="15"/>
      <c r="B17" s="15"/>
      <c r="C17" s="15"/>
      <c r="D17" s="15">
        <v>9.868173488035664</v>
      </c>
      <c r="E17" s="15">
        <v>9.037508723050152</v>
      </c>
      <c r="F17" s="15">
        <v>8.208761038154627</v>
      </c>
      <c r="G17" s="15">
        <v>6.956616295790122</v>
      </c>
      <c r="H17" s="15">
        <v>5.321351132255842</v>
      </c>
      <c r="I17" s="15">
        <v>4.6106975229937275</v>
      </c>
      <c r="J17" s="15">
        <v>4.369445420456887</v>
      </c>
      <c r="K17" s="15">
        <v>4.1643669187961745</v>
      </c>
      <c r="L17" s="15">
        <v>3.899910437893182</v>
      </c>
      <c r="M17" s="15"/>
      <c r="N17" s="18">
        <f t="shared" si="0"/>
        <v>6.289103229305757</v>
      </c>
      <c r="O17" s="18">
        <f>(F17-J17)/2</f>
        <v>1.91965780884887</v>
      </c>
      <c r="P17" s="18"/>
      <c r="Q17" s="18"/>
      <c r="R17" s="18"/>
      <c r="T17" s="24" t="s">
        <v>74</v>
      </c>
      <c r="U17" s="25">
        <v>9</v>
      </c>
      <c r="V17" s="25">
        <f t="shared" si="1"/>
        <v>2.7432333577176298</v>
      </c>
      <c r="W17" s="26">
        <v>95.908</v>
      </c>
      <c r="X17" s="26">
        <v>3.14</v>
      </c>
      <c r="Y17" s="27">
        <v>0.9</v>
      </c>
      <c r="Z17" s="15"/>
      <c r="AA17" s="15"/>
      <c r="AB17" s="15"/>
      <c r="AC17" s="15"/>
    </row>
    <row r="18" spans="1:29" ht="12">
      <c r="A18" s="15" t="s">
        <v>61</v>
      </c>
      <c r="B18" s="15">
        <v>6</v>
      </c>
      <c r="C18" s="15">
        <f>B18/3.2808</f>
        <v>1.8288222384784198</v>
      </c>
      <c r="D18" s="15">
        <v>0.000701</v>
      </c>
      <c r="E18" s="15">
        <v>0.00099</v>
      </c>
      <c r="F18" s="15">
        <v>0.001464</v>
      </c>
      <c r="G18" s="15">
        <v>0.002298</v>
      </c>
      <c r="H18" s="15">
        <v>0.005154</v>
      </c>
      <c r="I18" s="15">
        <v>0.01879</v>
      </c>
      <c r="J18" s="15">
        <v>0.04776</v>
      </c>
      <c r="K18" s="15">
        <v>0.09222</v>
      </c>
      <c r="L18" s="15">
        <v>0.1355</v>
      </c>
      <c r="M18" s="15"/>
      <c r="N18" s="18">
        <f t="shared" si="0"/>
        <v>0.024612</v>
      </c>
      <c r="O18" s="18"/>
      <c r="P18" s="18">
        <v>13.5323</v>
      </c>
      <c r="Q18" s="18">
        <v>45.34</v>
      </c>
      <c r="R18" s="18">
        <v>41.15</v>
      </c>
      <c r="T18" s="24" t="s">
        <v>77</v>
      </c>
      <c r="U18" s="25">
        <v>10</v>
      </c>
      <c r="V18" s="25">
        <f t="shared" si="1"/>
        <v>3.0480370641306997</v>
      </c>
      <c r="W18" s="26">
        <v>95.407</v>
      </c>
      <c r="X18" s="26">
        <v>3.74</v>
      </c>
      <c r="Y18" s="27">
        <v>0.94</v>
      </c>
      <c r="Z18" s="15"/>
      <c r="AA18" s="15"/>
      <c r="AB18" s="15"/>
      <c r="AC18" s="15"/>
    </row>
    <row r="19" spans="1:29" ht="12.75" thickBot="1">
      <c r="A19" s="15"/>
      <c r="B19" s="15"/>
      <c r="C19" s="15"/>
      <c r="D19" s="15">
        <v>10.47829793531355</v>
      </c>
      <c r="E19" s="15">
        <v>9.980283854357204</v>
      </c>
      <c r="F19" s="15">
        <v>9.415868731040131</v>
      </c>
      <c r="G19" s="15">
        <v>8.76540548667806</v>
      </c>
      <c r="H19" s="15">
        <v>7.600091747464555</v>
      </c>
      <c r="I19" s="15">
        <v>5.733891123016756</v>
      </c>
      <c r="J19" s="15">
        <v>4.388053353172007</v>
      </c>
      <c r="K19" s="15">
        <v>3.438776524024884</v>
      </c>
      <c r="L19" s="15">
        <v>2.8836352433082153</v>
      </c>
      <c r="M19" s="15"/>
      <c r="N19" s="18">
        <f t="shared" si="0"/>
        <v>6.90196104210607</v>
      </c>
      <c r="O19" s="18">
        <f>(F19-J19)/2</f>
        <v>2.513907688934062</v>
      </c>
      <c r="P19" s="18"/>
      <c r="Q19" s="18"/>
      <c r="R19" s="18"/>
      <c r="T19" s="28" t="s">
        <v>80</v>
      </c>
      <c r="U19" s="29">
        <v>11</v>
      </c>
      <c r="V19" s="29">
        <f t="shared" si="1"/>
        <v>3.3528407705437697</v>
      </c>
      <c r="W19" s="30">
        <v>94.85600000000001</v>
      </c>
      <c r="X19" s="30">
        <v>3.79</v>
      </c>
      <c r="Y19" s="31">
        <v>1.327</v>
      </c>
      <c r="Z19" s="15"/>
      <c r="AA19" s="15"/>
      <c r="AB19" s="15"/>
      <c r="AC19" s="15"/>
    </row>
    <row r="20" spans="1:29" ht="12">
      <c r="A20" s="15" t="s">
        <v>64</v>
      </c>
      <c r="B20" s="15">
        <v>7</v>
      </c>
      <c r="C20" s="15">
        <f>B20/3.2808</f>
        <v>2.13362594489149</v>
      </c>
      <c r="D20" s="15">
        <v>0.006728</v>
      </c>
      <c r="E20" s="15">
        <v>0.0239</v>
      </c>
      <c r="F20" s="15">
        <v>0.03837</v>
      </c>
      <c r="G20" s="15">
        <v>0.06054</v>
      </c>
      <c r="H20" s="15">
        <v>0.1023</v>
      </c>
      <c r="I20" s="15">
        <v>0.1367</v>
      </c>
      <c r="J20" s="15">
        <v>0.1546</v>
      </c>
      <c r="K20" s="15">
        <v>0.172</v>
      </c>
      <c r="L20" s="15">
        <v>0.197</v>
      </c>
      <c r="M20" s="15"/>
      <c r="N20" s="18">
        <f t="shared" si="0"/>
        <v>0.09648499999999999</v>
      </c>
      <c r="O20" s="18"/>
      <c r="P20" s="18">
        <v>74.1345</v>
      </c>
      <c r="Q20" s="18">
        <v>21.96</v>
      </c>
      <c r="R20" s="18">
        <v>3.88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">
      <c r="A21" s="15"/>
      <c r="B21" s="15"/>
      <c r="C21" s="15"/>
      <c r="D21" s="15">
        <v>7.21560657906903</v>
      </c>
      <c r="E21" s="15">
        <v>5.386845571568701</v>
      </c>
      <c r="F21" s="15">
        <v>4.703877424834019</v>
      </c>
      <c r="G21" s="15">
        <v>4.045967514609298</v>
      </c>
      <c r="H21" s="15">
        <v>3.289121949804121</v>
      </c>
      <c r="I21" s="15">
        <v>2.8709148519433896</v>
      </c>
      <c r="J21" s="15">
        <v>2.6933877756246023</v>
      </c>
      <c r="K21" s="15">
        <v>2.539519529959989</v>
      </c>
      <c r="L21" s="15">
        <v>2.343732465205711</v>
      </c>
      <c r="M21" s="15"/>
      <c r="N21" s="18">
        <f t="shared" si="0"/>
        <v>3.6986326002293106</v>
      </c>
      <c r="O21" s="18">
        <f>(F21-J21)/2</f>
        <v>1.0052448246047083</v>
      </c>
      <c r="P21" s="18"/>
      <c r="Q21" s="18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2">
      <c r="A22" s="15" t="s">
        <v>68</v>
      </c>
      <c r="B22" s="15">
        <v>7.833333333333334</v>
      </c>
      <c r="C22" s="15">
        <f>B22/3.2808</f>
        <v>2.3876290335690484</v>
      </c>
      <c r="D22" s="15">
        <v>0.00585</v>
      </c>
      <c r="E22" s="15">
        <v>0.02054</v>
      </c>
      <c r="F22" s="15">
        <v>0.03095</v>
      </c>
      <c r="G22" s="15">
        <v>0.04768</v>
      </c>
      <c r="H22" s="15">
        <v>0.09599</v>
      </c>
      <c r="I22" s="15">
        <v>0.1311</v>
      </c>
      <c r="J22" s="15">
        <v>0.1487</v>
      </c>
      <c r="K22" s="15">
        <v>0.1666</v>
      </c>
      <c r="L22" s="15">
        <v>0.1925</v>
      </c>
      <c r="M22" s="15"/>
      <c r="N22" s="18">
        <f t="shared" si="0"/>
        <v>0.089825</v>
      </c>
      <c r="O22" s="18"/>
      <c r="P22" s="18">
        <v>68.788</v>
      </c>
      <c r="Q22" s="18">
        <v>27.14</v>
      </c>
      <c r="R22" s="18">
        <v>4.15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2">
      <c r="A23" s="15"/>
      <c r="B23" s="15"/>
      <c r="C23" s="15"/>
      <c r="D23" s="15">
        <v>7.417347659966045</v>
      </c>
      <c r="E23" s="15">
        <v>5.605420008118617</v>
      </c>
      <c r="F23" s="15">
        <v>5.013916780335185</v>
      </c>
      <c r="G23" s="15">
        <v>4.39047195397465</v>
      </c>
      <c r="H23" s="15">
        <v>3.380972072502022</v>
      </c>
      <c r="I23" s="15">
        <v>2.931260409327695</v>
      </c>
      <c r="J23" s="15">
        <v>2.749523447497031</v>
      </c>
      <c r="K23" s="15">
        <v>2.5855396941839017</v>
      </c>
      <c r="L23" s="15">
        <v>2.3770696490798233</v>
      </c>
      <c r="M23" s="15"/>
      <c r="N23" s="18">
        <f t="shared" si="0"/>
        <v>3.881720113916108</v>
      </c>
      <c r="O23" s="18">
        <f>(F23-J23)/2</f>
        <v>1.132196666419077</v>
      </c>
      <c r="P23" s="18"/>
      <c r="Q23" s="18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2">
      <c r="A24" s="15" t="s">
        <v>71</v>
      </c>
      <c r="B24" s="15">
        <v>8</v>
      </c>
      <c r="C24" s="15">
        <f>B24/3.2808</f>
        <v>2.43842965130456</v>
      </c>
      <c r="D24" s="15">
        <v>0.02811</v>
      </c>
      <c r="E24" s="15">
        <v>0.0448</v>
      </c>
      <c r="F24" s="15">
        <v>0.06591</v>
      </c>
      <c r="G24" s="15">
        <v>0.08953</v>
      </c>
      <c r="H24" s="15">
        <v>0.1256</v>
      </c>
      <c r="I24" s="15">
        <v>0.1649</v>
      </c>
      <c r="J24" s="15">
        <v>0.1885</v>
      </c>
      <c r="K24" s="15">
        <v>0.2145</v>
      </c>
      <c r="L24" s="15">
        <v>0.2621</v>
      </c>
      <c r="M24" s="15"/>
      <c r="N24" s="18">
        <f t="shared" si="0"/>
        <v>0.127205</v>
      </c>
      <c r="O24" s="18"/>
      <c r="P24" s="18">
        <v>84.918</v>
      </c>
      <c r="Q24" s="18">
        <v>13.19</v>
      </c>
      <c r="R24" s="18">
        <v>1.892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2">
      <c r="A25" s="15"/>
      <c r="B25" s="15"/>
      <c r="C25" s="15"/>
      <c r="D25" s="15">
        <v>5.152772736056469</v>
      </c>
      <c r="E25" s="15">
        <v>4.480357457491846</v>
      </c>
      <c r="F25" s="15">
        <v>3.923358819292379</v>
      </c>
      <c r="G25" s="15">
        <v>3.4814850034975713</v>
      </c>
      <c r="H25" s="15">
        <v>2.9930916306578226</v>
      </c>
      <c r="I25" s="15">
        <v>2.6003366961119827</v>
      </c>
      <c r="J25" s="15">
        <v>2.407363571393423</v>
      </c>
      <c r="K25" s="15">
        <v>2.2209504471625414</v>
      </c>
      <c r="L25" s="15">
        <v>1.9318107412210321</v>
      </c>
      <c r="M25" s="15"/>
      <c r="N25" s="18">
        <f t="shared" si="0"/>
        <v>3.165361195342901</v>
      </c>
      <c r="O25" s="18">
        <f>(F25-J25)/2</f>
        <v>0.7579976239494781</v>
      </c>
      <c r="P25" s="18"/>
      <c r="Q25" s="18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2">
      <c r="A26" s="15" t="s">
        <v>74</v>
      </c>
      <c r="B26" s="15">
        <v>9</v>
      </c>
      <c r="C26" s="15">
        <f>B26/3.2808</f>
        <v>2.7432333577176298</v>
      </c>
      <c r="D26" s="15">
        <v>0.07095</v>
      </c>
      <c r="E26" s="15">
        <v>0.09243000000000001</v>
      </c>
      <c r="F26" s="15">
        <v>0.106</v>
      </c>
      <c r="G26" s="15">
        <v>0.1217</v>
      </c>
      <c r="H26" s="15">
        <v>0.1592</v>
      </c>
      <c r="I26" s="15">
        <v>0.208</v>
      </c>
      <c r="J26" s="15">
        <v>0.2362</v>
      </c>
      <c r="K26" s="15">
        <v>0.2666</v>
      </c>
      <c r="L26" s="15">
        <v>0.3105</v>
      </c>
      <c r="M26" s="15"/>
      <c r="N26" s="18">
        <f t="shared" si="0"/>
        <v>0.1711</v>
      </c>
      <c r="O26" s="18"/>
      <c r="P26" s="18">
        <v>95.908</v>
      </c>
      <c r="Q26" s="18">
        <v>3.14</v>
      </c>
      <c r="R26" s="18">
        <v>0.9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">
      <c r="A27" s="15"/>
      <c r="B27" s="15"/>
      <c r="C27" s="15"/>
      <c r="D27" s="15">
        <v>3.8170535054888983</v>
      </c>
      <c r="E27" s="15">
        <v>3.4354950066763044</v>
      </c>
      <c r="F27" s="15">
        <v>3.237863830098888</v>
      </c>
      <c r="G27" s="15">
        <v>3.038598926835721</v>
      </c>
      <c r="H27" s="15">
        <v>2.6510877590058004</v>
      </c>
      <c r="I27" s="15">
        <v>2.2653445665209953</v>
      </c>
      <c r="J27" s="15">
        <v>2.081919130152292</v>
      </c>
      <c r="K27" s="15">
        <v>1.9072513144604761</v>
      </c>
      <c r="L27" s="15">
        <v>1.6873348264416057</v>
      </c>
      <c r="M27" s="15"/>
      <c r="N27" s="18">
        <f t="shared" si="0"/>
        <v>2.65989148012559</v>
      </c>
      <c r="O27" s="18">
        <f>(F27-J27)/2</f>
        <v>0.5779723499732978</v>
      </c>
      <c r="P27" s="18"/>
      <c r="Q27" s="18"/>
      <c r="R27" s="1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">
      <c r="A28" s="15" t="s">
        <v>77</v>
      </c>
      <c r="B28" s="15">
        <v>10</v>
      </c>
      <c r="C28" s="15">
        <f>B28/3.2808</f>
        <v>3.0480370641306997</v>
      </c>
      <c r="D28" s="15">
        <v>0.06486</v>
      </c>
      <c r="E28" s="15">
        <v>0.08567</v>
      </c>
      <c r="F28" s="15">
        <v>0.09787</v>
      </c>
      <c r="G28" s="15">
        <v>0.1113</v>
      </c>
      <c r="H28" s="15">
        <v>0.142</v>
      </c>
      <c r="I28" s="15">
        <v>0.1803</v>
      </c>
      <c r="J28" s="15">
        <v>0.2027</v>
      </c>
      <c r="K28" s="15">
        <v>0.2255</v>
      </c>
      <c r="L28" s="15">
        <v>0.2586</v>
      </c>
      <c r="M28" s="15"/>
      <c r="N28" s="18">
        <f t="shared" si="0"/>
        <v>0.150285</v>
      </c>
      <c r="O28" s="18"/>
      <c r="P28" s="18">
        <v>95.407</v>
      </c>
      <c r="Q28" s="18">
        <v>3.74</v>
      </c>
      <c r="R28" s="18">
        <v>0.94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">
      <c r="A29" s="15"/>
      <c r="B29" s="15"/>
      <c r="C29" s="15"/>
      <c r="D29" s="15">
        <v>3.9465271659810055</v>
      </c>
      <c r="E29" s="15">
        <v>3.5450661012876683</v>
      </c>
      <c r="F29" s="15">
        <v>3.352989490149723</v>
      </c>
      <c r="G29" s="15">
        <v>3.1674745022074897</v>
      </c>
      <c r="H29" s="15">
        <v>2.816037165157405</v>
      </c>
      <c r="I29" s="15">
        <v>2.471528698117108</v>
      </c>
      <c r="J29" s="15">
        <v>2.3025820060825506</v>
      </c>
      <c r="K29" s="15">
        <v>2.1488006614067063</v>
      </c>
      <c r="L29" s="15">
        <v>1.951205819739195</v>
      </c>
      <c r="M29" s="15"/>
      <c r="N29" s="18">
        <f t="shared" si="0"/>
        <v>2.8277857481161366</v>
      </c>
      <c r="O29" s="18">
        <f>(F29-J29)/2</f>
        <v>0.5252037420335862</v>
      </c>
      <c r="P29" s="18"/>
      <c r="Q29" s="18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">
      <c r="A30" s="15" t="s">
        <v>80</v>
      </c>
      <c r="B30" s="15">
        <v>11</v>
      </c>
      <c r="C30" s="15">
        <f>B30/3.2808</f>
        <v>3.3528407705437697</v>
      </c>
      <c r="D30" s="15">
        <v>0.06109</v>
      </c>
      <c r="E30" s="15">
        <v>0.09198</v>
      </c>
      <c r="F30" s="15">
        <v>0.1073</v>
      </c>
      <c r="G30" s="15">
        <v>0.1237</v>
      </c>
      <c r="H30" s="15">
        <v>0.1611</v>
      </c>
      <c r="I30" s="15">
        <v>0.208</v>
      </c>
      <c r="J30" s="15">
        <v>0.2343</v>
      </c>
      <c r="K30" s="15">
        <v>0.2623</v>
      </c>
      <c r="L30" s="15">
        <v>0.3029</v>
      </c>
      <c r="M30" s="15"/>
      <c r="N30" s="18">
        <f t="shared" si="0"/>
        <v>0.1708</v>
      </c>
      <c r="O30" s="18"/>
      <c r="P30" s="18">
        <v>94.85600000000001</v>
      </c>
      <c r="Q30" s="18">
        <v>3.79</v>
      </c>
      <c r="R30" s="18">
        <v>1.327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">
      <c r="A31" s="15"/>
      <c r="B31" s="15"/>
      <c r="C31" s="15"/>
      <c r="D31" s="15">
        <v>4.032919949356566</v>
      </c>
      <c r="E31" s="15">
        <v>3.442535992056878</v>
      </c>
      <c r="F31" s="15">
        <v>3.2202780187929276</v>
      </c>
      <c r="G31" s="15">
        <v>3.0150825945730797</v>
      </c>
      <c r="H31" s="15">
        <v>2.6339716008428806</v>
      </c>
      <c r="I31" s="15">
        <v>2.2653445665209953</v>
      </c>
      <c r="J31" s="15">
        <v>2.093571140686314</v>
      </c>
      <c r="K31" s="15">
        <v>1.9307102872844655</v>
      </c>
      <c r="L31" s="15">
        <v>1.723086516754077</v>
      </c>
      <c r="M31" s="15"/>
      <c r="N31" s="18">
        <f>(F31+J31)/2</f>
        <v>2.656924579739621</v>
      </c>
      <c r="O31" s="1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8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8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8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54</v>
      </c>
      <c r="C2" s="1" t="s">
        <v>37</v>
      </c>
      <c r="D2" s="1" t="s">
        <v>38</v>
      </c>
    </row>
    <row r="3" spans="1:5" ht="9">
      <c r="A3" s="1" t="s">
        <v>4</v>
      </c>
      <c r="B3" s="1" t="s">
        <v>55</v>
      </c>
      <c r="C3" s="1">
        <f>AVERAGE(D3:E3)</f>
        <v>4</v>
      </c>
      <c r="D3" s="1">
        <f>CONVERT(VALUE(LEFT(B4,3)),"in","ft")</f>
        <v>3.9166666666666665</v>
      </c>
      <c r="E3" s="1">
        <f>CONVERT(VALUE(RIGHT(B4,3)),"in","ft")</f>
        <v>4.083333333333333</v>
      </c>
    </row>
    <row r="4" spans="1:2" ht="9">
      <c r="A4" s="1" t="s">
        <v>6</v>
      </c>
      <c r="B4" s="1" t="s">
        <v>56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0.86</v>
      </c>
      <c r="V10" s="1">
        <f>CONVERT(U10,"um","mm")</f>
        <v>0.00086</v>
      </c>
      <c r="W10" s="1">
        <f>-LOG(V10/1,2)</f>
        <v>10.183375719734714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1.905</v>
      </c>
      <c r="V11" s="1">
        <f>CONVERT(U11,"um","mm")</f>
        <v>0.001905</v>
      </c>
      <c r="W11" s="1">
        <f aca="true" t="shared" si="2" ref="W11:W18">-LOG(V11/1,2)</f>
        <v>9.03599328694349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0.75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0.75</v>
      </c>
      <c r="L12" s="6"/>
      <c r="M12" s="7"/>
      <c r="O12" s="1" t="s">
        <v>13</v>
      </c>
      <c r="P12" s="1">
        <v>31.71</v>
      </c>
      <c r="Q12" s="1">
        <f>CONVERT(P12,"um","mm")</f>
        <v>0.03171</v>
      </c>
      <c r="R12" s="1">
        <f t="shared" si="0"/>
        <v>4.978918312332972</v>
      </c>
      <c r="T12" s="1">
        <v>16</v>
      </c>
      <c r="U12" s="1">
        <v>3.399</v>
      </c>
      <c r="V12" s="1">
        <f>CONVERT(U12,"um","mm")</f>
        <v>0.003399</v>
      </c>
      <c r="W12" s="1">
        <f t="shared" si="2"/>
        <v>8.200673922782503</v>
      </c>
    </row>
    <row r="13" spans="1:23" ht="9">
      <c r="A13" s="10">
        <v>0.49</v>
      </c>
      <c r="B13" s="11">
        <v>1100</v>
      </c>
      <c r="C13" s="6">
        <v>0.75</v>
      </c>
      <c r="D13" s="6">
        <v>99.3</v>
      </c>
      <c r="E13" s="6">
        <v>5.26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6">
        <v>5.26</v>
      </c>
      <c r="L13" s="6"/>
      <c r="M13" s="7"/>
      <c r="O13" s="1" t="s">
        <v>14</v>
      </c>
      <c r="P13" s="1">
        <v>31.63</v>
      </c>
      <c r="Q13" s="1">
        <f>CONVERT(P13,"um","mm")</f>
        <v>0.03163</v>
      </c>
      <c r="R13" s="1">
        <f t="shared" si="0"/>
        <v>4.982562633919418</v>
      </c>
      <c r="T13" s="1">
        <v>25</v>
      </c>
      <c r="U13" s="1">
        <v>10.15</v>
      </c>
      <c r="V13" s="1">
        <f>CONVERT(U13,"um","mm")</f>
        <v>0.01015</v>
      </c>
      <c r="W13" s="1">
        <f t="shared" si="2"/>
        <v>6.622376462364274</v>
      </c>
    </row>
    <row r="14" spans="1:23" ht="9">
      <c r="A14" s="10">
        <v>0.98</v>
      </c>
      <c r="B14" s="11">
        <v>1000</v>
      </c>
      <c r="C14" s="6">
        <v>6</v>
      </c>
      <c r="D14" s="6">
        <v>94</v>
      </c>
      <c r="E14" s="6">
        <v>4.16</v>
      </c>
      <c r="F14" s="6"/>
      <c r="G14" s="6">
        <f>CONVERT(A14,"um","mm")</f>
        <v>0.00098</v>
      </c>
      <c r="H14" s="6">
        <f t="shared" si="1"/>
        <v>9.994930630321603</v>
      </c>
      <c r="I14" s="6">
        <v>94</v>
      </c>
      <c r="J14" s="6">
        <v>10</v>
      </c>
      <c r="K14" s="6">
        <v>4.16</v>
      </c>
      <c r="L14" s="6"/>
      <c r="M14" s="7"/>
      <c r="O14" s="1" t="s">
        <v>31</v>
      </c>
      <c r="P14" s="1">
        <v>63.62</v>
      </c>
      <c r="Q14" s="1">
        <f>CONVERT(P14,"um","mm")</f>
        <v>0.06362</v>
      </c>
      <c r="R14" s="1">
        <f t="shared" si="0"/>
        <v>3.974375817897298</v>
      </c>
      <c r="T14" s="1">
        <v>50</v>
      </c>
      <c r="U14" s="1">
        <v>31.63</v>
      </c>
      <c r="V14" s="1">
        <f>CONVERT(U14,"um","mm")</f>
        <v>0.03163</v>
      </c>
      <c r="W14" s="1">
        <f t="shared" si="2"/>
        <v>4.982562633919418</v>
      </c>
    </row>
    <row r="15" spans="1:23" ht="9">
      <c r="A15" s="10">
        <v>1.95</v>
      </c>
      <c r="B15" s="11">
        <v>900</v>
      </c>
      <c r="C15" s="6">
        <v>10.2</v>
      </c>
      <c r="D15" s="6">
        <v>89.8</v>
      </c>
      <c r="E15" s="6">
        <v>7.54</v>
      </c>
      <c r="F15" s="6"/>
      <c r="G15" s="6">
        <f>CONVERT(A15,"um","mm")</f>
        <v>0.00195</v>
      </c>
      <c r="H15" s="6">
        <f t="shared" si="1"/>
        <v>9.002310160687202</v>
      </c>
      <c r="I15" s="6">
        <v>89.8</v>
      </c>
      <c r="J15" s="6">
        <v>9</v>
      </c>
      <c r="K15" s="6">
        <v>7.54</v>
      </c>
      <c r="L15" s="6"/>
      <c r="M15" s="7"/>
      <c r="O15" s="1" t="s">
        <v>15</v>
      </c>
      <c r="P15" s="1">
        <v>1.002</v>
      </c>
      <c r="Q15" s="1">
        <f>CONVERT(P15,"um","mm")</f>
        <v>0.001002</v>
      </c>
      <c r="R15" s="1">
        <f t="shared" si="0"/>
        <v>9.962901776128966</v>
      </c>
      <c r="T15" s="1">
        <v>75</v>
      </c>
      <c r="U15" s="1">
        <v>45.64</v>
      </c>
      <c r="V15" s="1">
        <f>CONVERT(U15,"um","mm")</f>
        <v>0.04564</v>
      </c>
      <c r="W15" s="1">
        <f t="shared" si="2"/>
        <v>4.4535573981481305</v>
      </c>
    </row>
    <row r="16" spans="1:23" ht="9">
      <c r="A16" s="10">
        <v>3.9</v>
      </c>
      <c r="B16" s="11">
        <v>800</v>
      </c>
      <c r="C16" s="6">
        <v>17.7</v>
      </c>
      <c r="D16" s="6">
        <v>82.3</v>
      </c>
      <c r="E16" s="6">
        <v>5.69</v>
      </c>
      <c r="F16" s="6"/>
      <c r="G16" s="6">
        <f>CONVERT(A16,"um","mm")</f>
        <v>0.0039</v>
      </c>
      <c r="H16" s="6">
        <f t="shared" si="1"/>
        <v>8.002310160687202</v>
      </c>
      <c r="I16" s="6">
        <v>82.3</v>
      </c>
      <c r="J16" s="6">
        <v>8</v>
      </c>
      <c r="K16" s="6">
        <v>5.69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52.9</v>
      </c>
      <c r="V16" s="1">
        <f>CONVERT(U16,"um","mm")</f>
        <v>0.0529</v>
      </c>
      <c r="W16" s="1">
        <f t="shared" si="2"/>
        <v>4.2405884674354235</v>
      </c>
    </row>
    <row r="17" spans="1:23" ht="9">
      <c r="A17" s="10">
        <v>7.8</v>
      </c>
      <c r="B17" s="11">
        <v>700</v>
      </c>
      <c r="C17" s="6">
        <v>23.4</v>
      </c>
      <c r="D17" s="6">
        <v>76.6</v>
      </c>
      <c r="E17" s="6">
        <v>6.96</v>
      </c>
      <c r="F17" s="6"/>
      <c r="G17" s="6">
        <f>CONVERT(A17,"um","mm")</f>
        <v>0.0078</v>
      </c>
      <c r="H17" s="6">
        <f t="shared" si="1"/>
        <v>7.002310160687201</v>
      </c>
      <c r="I17" s="6">
        <v>76.6</v>
      </c>
      <c r="J17" s="6">
        <v>7</v>
      </c>
      <c r="K17" s="6">
        <v>6.96</v>
      </c>
      <c r="L17" s="6"/>
      <c r="M17" s="7"/>
      <c r="O17" s="1" t="s">
        <v>17</v>
      </c>
      <c r="P17" s="1">
        <v>24.45</v>
      </c>
      <c r="T17" s="1">
        <v>90</v>
      </c>
      <c r="U17" s="1">
        <v>60.54</v>
      </c>
      <c r="V17" s="1">
        <f>CONVERT(U17,"um","mm")</f>
        <v>0.06054</v>
      </c>
      <c r="W17" s="1">
        <f t="shared" si="2"/>
        <v>4.045967514609298</v>
      </c>
    </row>
    <row r="18" spans="1:23" ht="9">
      <c r="A18" s="10">
        <v>15.6</v>
      </c>
      <c r="B18" s="11">
        <v>600</v>
      </c>
      <c r="C18" s="6">
        <v>30.4</v>
      </c>
      <c r="D18" s="6">
        <v>69.6</v>
      </c>
      <c r="E18" s="6">
        <v>18.8</v>
      </c>
      <c r="F18" s="6"/>
      <c r="G18" s="6">
        <f>CONVERT(A18,"um","mm")</f>
        <v>0.0156</v>
      </c>
      <c r="H18" s="6">
        <f t="shared" si="1"/>
        <v>6.002310160687201</v>
      </c>
      <c r="I18" s="6">
        <v>69.6</v>
      </c>
      <c r="J18" s="6">
        <v>6</v>
      </c>
      <c r="K18" s="6">
        <v>18.8</v>
      </c>
      <c r="L18" s="6"/>
      <c r="M18" s="7"/>
      <c r="O18" s="1" t="s">
        <v>18</v>
      </c>
      <c r="P18" s="1">
        <v>597.6</v>
      </c>
      <c r="T18" s="1">
        <v>95</v>
      </c>
      <c r="U18" s="1">
        <v>73.62</v>
      </c>
      <c r="V18" s="1">
        <f>CONVERT(U18,"um","mm")</f>
        <v>0.07362</v>
      </c>
      <c r="W18" s="1">
        <f t="shared" si="2"/>
        <v>3.763758440052751</v>
      </c>
    </row>
    <row r="19" spans="1:16" ht="9">
      <c r="A19" s="10">
        <v>31.2</v>
      </c>
      <c r="B19" s="11">
        <v>500</v>
      </c>
      <c r="C19" s="6">
        <v>49.2</v>
      </c>
      <c r="D19" s="6">
        <v>50.8</v>
      </c>
      <c r="E19" s="6">
        <v>11.5</v>
      </c>
      <c r="F19" s="6"/>
      <c r="G19" s="6">
        <f>CONVERT(A19,"um","mm")</f>
        <v>0.0312</v>
      </c>
      <c r="H19" s="6">
        <f t="shared" si="1"/>
        <v>5.002310160687201</v>
      </c>
      <c r="I19" s="6">
        <v>50.8</v>
      </c>
      <c r="J19" s="6">
        <v>5</v>
      </c>
      <c r="K19" s="6">
        <f>SUM(E19+E20+E21+E22)</f>
        <v>41.97</v>
      </c>
      <c r="L19" s="6"/>
      <c r="M19" s="7"/>
      <c r="O19" s="1" t="s">
        <v>19</v>
      </c>
      <c r="P19" s="1">
        <v>77.09</v>
      </c>
    </row>
    <row r="20" spans="1:29" ht="9">
      <c r="A20" s="10">
        <v>37.2</v>
      </c>
      <c r="B20" s="11">
        <v>400</v>
      </c>
      <c r="C20" s="6">
        <v>60.7</v>
      </c>
      <c r="D20" s="6">
        <v>39.3</v>
      </c>
      <c r="E20" s="6">
        <v>12.2</v>
      </c>
      <c r="F20" s="6"/>
      <c r="G20" s="6">
        <f>CONVERT(A20,"um","mm")</f>
        <v>0.0372</v>
      </c>
      <c r="H20" s="6">
        <f t="shared" si="1"/>
        <v>4.748553568441418</v>
      </c>
      <c r="I20" s="6">
        <v>39.3</v>
      </c>
      <c r="J20" s="6">
        <v>4</v>
      </c>
      <c r="K20" s="6">
        <f>SUM(E23+E24+E25+E26)</f>
        <v>8.450000000000001</v>
      </c>
      <c r="L20" s="6"/>
      <c r="M20" s="7"/>
      <c r="O20" s="1" t="s">
        <v>32</v>
      </c>
      <c r="P20" s="1">
        <v>0.907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72.9</v>
      </c>
      <c r="D21" s="6">
        <v>27.1</v>
      </c>
      <c r="E21" s="6">
        <v>10.8</v>
      </c>
      <c r="F21" s="6"/>
      <c r="G21" s="6">
        <f>CONVERT(A21,"um","mm")</f>
        <v>0.0442</v>
      </c>
      <c r="H21" s="6">
        <f t="shared" si="1"/>
        <v>4.499809820158018</v>
      </c>
      <c r="I21" s="6">
        <v>27.1</v>
      </c>
      <c r="J21" s="6">
        <v>3</v>
      </c>
      <c r="K21" s="6">
        <f>SUM(E27+E28+E29+E30)</f>
        <v>0.353</v>
      </c>
      <c r="L21" s="6"/>
      <c r="M21" s="7"/>
      <c r="O21" s="1" t="s">
        <v>33</v>
      </c>
      <c r="P21" s="1">
        <v>1.343</v>
      </c>
      <c r="U21" s="1">
        <v>0.00086</v>
      </c>
      <c r="V21" s="1">
        <v>0.001905</v>
      </c>
      <c r="W21" s="1">
        <v>0.003399</v>
      </c>
      <c r="X21" s="1">
        <v>0.01015</v>
      </c>
      <c r="Y21" s="1">
        <v>0.03163</v>
      </c>
      <c r="Z21" s="1">
        <v>0.04564</v>
      </c>
      <c r="AA21" s="1">
        <v>0.0529</v>
      </c>
      <c r="AB21" s="1">
        <v>0.06054</v>
      </c>
      <c r="AC21" s="1">
        <v>0.07362</v>
      </c>
    </row>
    <row r="22" spans="1:29" ht="9">
      <c r="A22" s="10">
        <v>52.6</v>
      </c>
      <c r="B22" s="11">
        <v>270</v>
      </c>
      <c r="C22" s="6">
        <v>83.7</v>
      </c>
      <c r="D22" s="6">
        <v>16.3</v>
      </c>
      <c r="E22" s="6">
        <v>7.47</v>
      </c>
      <c r="F22" s="6"/>
      <c r="G22" s="6">
        <f>CONVERT(A22,"um","mm")</f>
        <v>0.0526</v>
      </c>
      <c r="H22" s="6">
        <f t="shared" si="1"/>
        <v>4.2487933902571475</v>
      </c>
      <c r="I22" s="6">
        <v>16.3</v>
      </c>
      <c r="J22" s="6">
        <v>2</v>
      </c>
      <c r="K22" s="6">
        <f>SUM(E31+E32+E33+E34)</f>
        <v>0</v>
      </c>
      <c r="L22" s="6"/>
      <c r="M22" s="7"/>
      <c r="U22" s="1">
        <v>10.183375719734714</v>
      </c>
      <c r="V22" s="1">
        <v>9.03599328694349</v>
      </c>
      <c r="W22" s="1">
        <v>8.200673922782503</v>
      </c>
      <c r="X22" s="1">
        <v>6.622376462364274</v>
      </c>
      <c r="Y22" s="1">
        <v>4.982562633919418</v>
      </c>
      <c r="Z22" s="1">
        <v>4.4535573981481305</v>
      </c>
      <c r="AA22" s="1">
        <v>4.2405884674354235</v>
      </c>
      <c r="AB22" s="1">
        <v>4.045967514609298</v>
      </c>
      <c r="AC22" s="1">
        <v>3.763758440052751</v>
      </c>
    </row>
    <row r="23" spans="1:13" ht="9">
      <c r="A23" s="10">
        <v>62.5</v>
      </c>
      <c r="B23" s="11">
        <v>230</v>
      </c>
      <c r="C23" s="6">
        <v>91.2</v>
      </c>
      <c r="D23" s="6">
        <v>8.81</v>
      </c>
      <c r="E23" s="6">
        <v>3.89</v>
      </c>
      <c r="F23" s="6"/>
      <c r="G23" s="6">
        <f>CONVERT(A23,"um","mm")</f>
        <v>0.0625</v>
      </c>
      <c r="H23" s="6">
        <f t="shared" si="1"/>
        <v>4</v>
      </c>
      <c r="I23" s="6">
        <v>8.81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95.1</v>
      </c>
      <c r="D24" s="6">
        <v>4.91</v>
      </c>
      <c r="E24" s="6">
        <v>2</v>
      </c>
      <c r="F24" s="6"/>
      <c r="G24" s="6">
        <f>CONVERT(A24,"um","mm")</f>
        <v>0.074</v>
      </c>
      <c r="H24" s="6">
        <f t="shared" si="1"/>
        <v>3.7563309190331378</v>
      </c>
      <c r="I24" s="6">
        <v>4.91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97.1</v>
      </c>
      <c r="D25" s="6">
        <v>2.91</v>
      </c>
      <c r="E25" s="6">
        <v>1.37</v>
      </c>
      <c r="F25" s="6"/>
      <c r="G25" s="6">
        <f>CONVERT(A25,"um","mm")</f>
        <v>0.088</v>
      </c>
      <c r="H25" s="6">
        <f t="shared" si="1"/>
        <v>3.50635266602479</v>
      </c>
      <c r="I25" s="6">
        <v>2.91</v>
      </c>
      <c r="J25" s="6">
        <v>-1</v>
      </c>
      <c r="K25" s="6">
        <f>SUM(E43+E44)</f>
        <v>0</v>
      </c>
      <c r="L25" s="6"/>
      <c r="M25" s="7"/>
      <c r="O25" s="1">
        <f>SUM(K25+K24+K23+K22+K21+K20)</f>
        <v>8.803</v>
      </c>
      <c r="P25" s="1">
        <f>SUM(K19+K18+K17+K16)</f>
        <v>73.41999999999999</v>
      </c>
      <c r="Q25" s="1">
        <f>SUM(K15+K14+K13+K12+K11+K10)</f>
        <v>17.71</v>
      </c>
    </row>
    <row r="26" spans="1:13" ht="9">
      <c r="A26" s="10">
        <v>105</v>
      </c>
      <c r="B26" s="11">
        <v>140</v>
      </c>
      <c r="C26" s="6">
        <v>98.5</v>
      </c>
      <c r="D26" s="6">
        <v>1.54</v>
      </c>
      <c r="E26" s="6">
        <v>1.19</v>
      </c>
      <c r="F26" s="6"/>
      <c r="G26" s="6">
        <f>CONVERT(A26,"um","mm")</f>
        <v>0.105</v>
      </c>
      <c r="H26" s="6">
        <f t="shared" si="1"/>
        <v>3.2515387669959646</v>
      </c>
      <c r="I26" s="6">
        <v>1.54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99.6</v>
      </c>
      <c r="D27" s="6">
        <v>0.35</v>
      </c>
      <c r="E27" s="6">
        <v>0.35</v>
      </c>
      <c r="F27" s="6"/>
      <c r="G27" s="6">
        <f>CONVERT(A27,"um","mm")</f>
        <v>0.125</v>
      </c>
      <c r="H27" s="6">
        <f t="shared" si="1"/>
        <v>3</v>
      </c>
      <c r="I27" s="6">
        <v>0.35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99.997</v>
      </c>
      <c r="D28" s="6">
        <v>0.003</v>
      </c>
      <c r="E28" s="6">
        <v>0.003</v>
      </c>
      <c r="F28" s="6"/>
      <c r="G28" s="6">
        <f>CONVERT(A28,"um","mm")</f>
        <v>0.149</v>
      </c>
      <c r="H28" s="6">
        <f t="shared" si="1"/>
        <v>2.746615764199926</v>
      </c>
      <c r="I28" s="6">
        <v>0.003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100</v>
      </c>
      <c r="D29" s="6">
        <v>0</v>
      </c>
      <c r="E29" s="6">
        <v>0</v>
      </c>
      <c r="F29" s="6"/>
      <c r="G29" s="6">
        <f>CONVERT(A29,"um","mm")</f>
        <v>0.177</v>
      </c>
      <c r="H29" s="6">
        <f t="shared" si="1"/>
        <v>2.49817873457909</v>
      </c>
      <c r="I29" s="6">
        <v>0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0</v>
      </c>
      <c r="E30" s="6">
        <v>0</v>
      </c>
      <c r="F30" s="6"/>
      <c r="G30" s="6">
        <f>CONVERT(A30,"um","mm")</f>
        <v>0.21</v>
      </c>
      <c r="H30" s="6">
        <f t="shared" si="1"/>
        <v>2.2515387669959646</v>
      </c>
      <c r="I30" s="6">
        <v>0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51</v>
      </c>
      <c r="C2" s="1" t="s">
        <v>37</v>
      </c>
      <c r="D2" s="1" t="s">
        <v>38</v>
      </c>
    </row>
    <row r="3" spans="1:5" ht="9">
      <c r="A3" s="1" t="s">
        <v>4</v>
      </c>
      <c r="B3" s="1" t="s">
        <v>52</v>
      </c>
      <c r="C3" s="1">
        <f>AVERAGE(D3:E3)</f>
        <v>3</v>
      </c>
      <c r="D3" s="1">
        <f>CONVERT(VALUE(LEFT(B4,3)),"in","ft")</f>
        <v>2.9166666666666665</v>
      </c>
      <c r="E3" s="1">
        <f>CONVERT(VALUE(RIGHT(B4,3)),"in","ft")</f>
        <v>3.0833333333333335</v>
      </c>
    </row>
    <row r="4" spans="1:2" ht="9">
      <c r="A4" s="1" t="s">
        <v>6</v>
      </c>
      <c r="B4" s="1" t="s">
        <v>53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0.839</v>
      </c>
      <c r="V10" s="1">
        <f>CONVERT(U10,"um","mm")</f>
        <v>0.000839</v>
      </c>
      <c r="W10" s="1">
        <f>-LOG(V10/1,2)</f>
        <v>10.21904156888435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1.302</v>
      </c>
      <c r="V11" s="1">
        <f>CONVERT(U11,"um","mm")</f>
        <v>0.001302</v>
      </c>
      <c r="W11" s="1">
        <f aca="true" t="shared" si="2" ref="W11:W18">-LOG(V11/1,2)</f>
        <v>9.58505483615854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0.71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0.71</v>
      </c>
      <c r="L12" s="6"/>
      <c r="M12" s="7"/>
      <c r="O12" s="1" t="s">
        <v>13</v>
      </c>
      <c r="P12" s="1">
        <v>31.59</v>
      </c>
      <c r="Q12" s="1">
        <f>CONVERT(P12,"um","mm")</f>
        <v>0.03159</v>
      </c>
      <c r="R12" s="1">
        <f t="shared" si="0"/>
        <v>4.984388252689938</v>
      </c>
      <c r="T12" s="1">
        <v>16</v>
      </c>
      <c r="U12" s="1">
        <v>2.036</v>
      </c>
      <c r="V12" s="1">
        <f>CONVERT(U12,"um","mm")</f>
        <v>0.002036</v>
      </c>
      <c r="W12" s="1">
        <f t="shared" si="2"/>
        <v>8.940046723248479</v>
      </c>
    </row>
    <row r="13" spans="1:23" ht="9">
      <c r="A13" s="10">
        <v>0.49</v>
      </c>
      <c r="B13" s="11">
        <v>1100</v>
      </c>
      <c r="C13" s="6">
        <v>0.71</v>
      </c>
      <c r="D13" s="6">
        <v>99.3</v>
      </c>
      <c r="E13" s="6">
        <v>5.98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6">
        <v>5.98</v>
      </c>
      <c r="L13" s="6"/>
      <c r="M13" s="7"/>
      <c r="O13" s="1" t="s">
        <v>14</v>
      </c>
      <c r="P13" s="1">
        <v>15.56</v>
      </c>
      <c r="Q13" s="1">
        <f>CONVERT(P13,"um","mm")</f>
        <v>0.01556</v>
      </c>
      <c r="R13" s="1">
        <f t="shared" si="0"/>
        <v>6.00601412945062</v>
      </c>
      <c r="T13" s="1">
        <v>25</v>
      </c>
      <c r="U13" s="1">
        <v>3.403</v>
      </c>
      <c r="V13" s="1">
        <f>CONVERT(U13,"um","mm")</f>
        <v>0.003403</v>
      </c>
      <c r="W13" s="1">
        <f t="shared" si="2"/>
        <v>8.198977133359167</v>
      </c>
    </row>
    <row r="14" spans="1:23" ht="9">
      <c r="A14" s="10">
        <v>0.98</v>
      </c>
      <c r="B14" s="11">
        <v>1000</v>
      </c>
      <c r="C14" s="6">
        <v>6.69</v>
      </c>
      <c r="D14" s="6">
        <v>93.3</v>
      </c>
      <c r="E14" s="6">
        <v>8.67</v>
      </c>
      <c r="F14" s="6"/>
      <c r="G14" s="6">
        <f>CONVERT(A14,"um","mm")</f>
        <v>0.00098</v>
      </c>
      <c r="H14" s="6">
        <f t="shared" si="1"/>
        <v>9.994930630321603</v>
      </c>
      <c r="I14" s="6">
        <v>93.3</v>
      </c>
      <c r="J14" s="6">
        <v>10</v>
      </c>
      <c r="K14" s="6">
        <v>8.67</v>
      </c>
      <c r="L14" s="6"/>
      <c r="M14" s="7"/>
      <c r="O14" s="1" t="s">
        <v>31</v>
      </c>
      <c r="P14" s="1">
        <v>272.1</v>
      </c>
      <c r="Q14" s="1">
        <f>CONVERT(P14,"um","mm")</f>
        <v>0.2721</v>
      </c>
      <c r="R14" s="1">
        <f t="shared" si="0"/>
        <v>1.877791138299771</v>
      </c>
      <c r="T14" s="1">
        <v>50</v>
      </c>
      <c r="U14" s="1">
        <v>15.56</v>
      </c>
      <c r="V14" s="1">
        <f>CONVERT(U14,"um","mm")</f>
        <v>0.01556</v>
      </c>
      <c r="W14" s="1">
        <f t="shared" si="2"/>
        <v>6.00601412945062</v>
      </c>
    </row>
    <row r="15" spans="1:23" ht="9">
      <c r="A15" s="10">
        <v>1.95</v>
      </c>
      <c r="B15" s="11">
        <v>900</v>
      </c>
      <c r="C15" s="6">
        <v>15.4</v>
      </c>
      <c r="D15" s="6">
        <v>84.6</v>
      </c>
      <c r="E15" s="6">
        <v>12.3</v>
      </c>
      <c r="F15" s="6"/>
      <c r="G15" s="6">
        <f>CONVERT(A15,"um","mm")</f>
        <v>0.00195</v>
      </c>
      <c r="H15" s="6">
        <f t="shared" si="1"/>
        <v>9.002310160687202</v>
      </c>
      <c r="I15" s="6">
        <v>84.6</v>
      </c>
      <c r="J15" s="6">
        <v>9</v>
      </c>
      <c r="K15" s="6">
        <v>12.3</v>
      </c>
      <c r="L15" s="6"/>
      <c r="M15" s="7"/>
      <c r="O15" s="1" t="s">
        <v>15</v>
      </c>
      <c r="P15" s="1">
        <v>2.03</v>
      </c>
      <c r="Q15" s="1">
        <f>CONVERT(P15,"um","mm")</f>
        <v>0.0020299999999999997</v>
      </c>
      <c r="R15" s="1">
        <f t="shared" si="0"/>
        <v>8.944304557251636</v>
      </c>
      <c r="T15" s="1">
        <v>75</v>
      </c>
      <c r="U15" s="1">
        <v>46.5</v>
      </c>
      <c r="V15" s="1">
        <f>CONVERT(U15,"um","mm")</f>
        <v>0.0465</v>
      </c>
      <c r="W15" s="1">
        <f t="shared" si="2"/>
        <v>4.426625473554056</v>
      </c>
    </row>
    <row r="16" spans="1:23" ht="9">
      <c r="A16" s="10">
        <v>3.9</v>
      </c>
      <c r="B16" s="11">
        <v>800</v>
      </c>
      <c r="C16" s="6">
        <v>27.7</v>
      </c>
      <c r="D16" s="6">
        <v>72.3</v>
      </c>
      <c r="E16" s="6">
        <v>11.6</v>
      </c>
      <c r="F16" s="6"/>
      <c r="G16" s="6">
        <f>CONVERT(A16,"um","mm")</f>
        <v>0.0039</v>
      </c>
      <c r="H16" s="6">
        <f t="shared" si="1"/>
        <v>8.002310160687202</v>
      </c>
      <c r="I16" s="6">
        <v>72.3</v>
      </c>
      <c r="J16" s="6">
        <v>8</v>
      </c>
      <c r="K16" s="6">
        <v>11.6</v>
      </c>
      <c r="L16" s="6"/>
      <c r="M16" s="7"/>
      <c r="O16" s="1" t="s">
        <v>16</v>
      </c>
      <c r="P16" s="1">
        <v>50.22</v>
      </c>
      <c r="Q16" s="1">
        <f>CONVERT(P16,"um","mm")</f>
        <v>0.05022</v>
      </c>
      <c r="R16" s="1">
        <f t="shared" si="0"/>
        <v>4.315594161165312</v>
      </c>
      <c r="T16" s="1">
        <v>84</v>
      </c>
      <c r="U16" s="1">
        <v>60.92</v>
      </c>
      <c r="V16" s="1">
        <f>CONVERT(U16,"um","mm")</f>
        <v>0.06092</v>
      </c>
      <c r="W16" s="1">
        <f t="shared" si="2"/>
        <v>4.036940247949519</v>
      </c>
    </row>
    <row r="17" spans="1:23" ht="9">
      <c r="A17" s="10">
        <v>7.8</v>
      </c>
      <c r="B17" s="11">
        <v>700</v>
      </c>
      <c r="C17" s="6">
        <v>39.3</v>
      </c>
      <c r="D17" s="6">
        <v>60.7</v>
      </c>
      <c r="E17" s="6">
        <v>10.8</v>
      </c>
      <c r="F17" s="6"/>
      <c r="G17" s="6">
        <f>CONVERT(A17,"um","mm")</f>
        <v>0.0078</v>
      </c>
      <c r="H17" s="6">
        <f t="shared" si="1"/>
        <v>7.002310160687201</v>
      </c>
      <c r="I17" s="6">
        <v>60.7</v>
      </c>
      <c r="J17" s="6">
        <v>7</v>
      </c>
      <c r="K17" s="6">
        <v>10.8</v>
      </c>
      <c r="L17" s="6"/>
      <c r="M17" s="7"/>
      <c r="O17" s="1" t="s">
        <v>17</v>
      </c>
      <c r="P17" s="1">
        <v>49.17</v>
      </c>
      <c r="T17" s="1">
        <v>90</v>
      </c>
      <c r="U17" s="1">
        <v>75.14</v>
      </c>
      <c r="V17" s="1">
        <f>CONVERT(U17,"um","mm")</f>
        <v>0.07514</v>
      </c>
      <c r="W17" s="1">
        <f t="shared" si="2"/>
        <v>3.734275073795041</v>
      </c>
    </row>
    <row r="18" spans="1:23" ht="9">
      <c r="A18" s="10">
        <v>15.6</v>
      </c>
      <c r="B18" s="11">
        <v>600</v>
      </c>
      <c r="C18" s="6">
        <v>50</v>
      </c>
      <c r="D18" s="6">
        <v>50</v>
      </c>
      <c r="E18" s="6">
        <v>13.9</v>
      </c>
      <c r="F18" s="6"/>
      <c r="G18" s="6">
        <f>CONVERT(A18,"um","mm")</f>
        <v>0.0156</v>
      </c>
      <c r="H18" s="6">
        <f t="shared" si="1"/>
        <v>6.002310160687201</v>
      </c>
      <c r="I18" s="6">
        <v>50</v>
      </c>
      <c r="J18" s="6">
        <v>6</v>
      </c>
      <c r="K18" s="6">
        <v>13.9</v>
      </c>
      <c r="L18" s="6"/>
      <c r="M18" s="7"/>
      <c r="O18" s="1" t="s">
        <v>18</v>
      </c>
      <c r="P18" s="1">
        <v>2417</v>
      </c>
      <c r="T18" s="1">
        <v>95</v>
      </c>
      <c r="U18" s="1">
        <v>97.42</v>
      </c>
      <c r="V18" s="1">
        <f>CONVERT(U18,"um","mm")</f>
        <v>0.09742</v>
      </c>
      <c r="W18" s="1">
        <f t="shared" si="2"/>
        <v>3.359638206596364</v>
      </c>
    </row>
    <row r="19" spans="1:16" ht="9">
      <c r="A19" s="10">
        <v>31.2</v>
      </c>
      <c r="B19" s="11">
        <v>500</v>
      </c>
      <c r="C19" s="6">
        <v>64</v>
      </c>
      <c r="D19" s="6">
        <v>36</v>
      </c>
      <c r="E19" s="6">
        <v>4.22</v>
      </c>
      <c r="F19" s="6"/>
      <c r="G19" s="6">
        <f>CONVERT(A19,"um","mm")</f>
        <v>0.0312</v>
      </c>
      <c r="H19" s="6">
        <f t="shared" si="1"/>
        <v>5.002310160687201</v>
      </c>
      <c r="I19" s="6">
        <v>36</v>
      </c>
      <c r="J19" s="6">
        <v>5</v>
      </c>
      <c r="K19" s="6">
        <f>SUM(E19+E20+E21+E22)</f>
        <v>20.88</v>
      </c>
      <c r="L19" s="6"/>
      <c r="M19" s="7"/>
      <c r="O19" s="1" t="s">
        <v>19</v>
      </c>
      <c r="P19" s="1">
        <v>155.7</v>
      </c>
    </row>
    <row r="20" spans="1:29" ht="9">
      <c r="A20" s="10">
        <v>37.2</v>
      </c>
      <c r="B20" s="11">
        <v>400</v>
      </c>
      <c r="C20" s="6">
        <v>68.2</v>
      </c>
      <c r="D20" s="6">
        <v>31.8</v>
      </c>
      <c r="E20" s="6">
        <v>5.16</v>
      </c>
      <c r="F20" s="6"/>
      <c r="G20" s="6">
        <f>CONVERT(A20,"um","mm")</f>
        <v>0.0372</v>
      </c>
      <c r="H20" s="6">
        <f t="shared" si="1"/>
        <v>4.748553568441418</v>
      </c>
      <c r="I20" s="6">
        <v>31.8</v>
      </c>
      <c r="J20" s="6">
        <v>4</v>
      </c>
      <c r="K20" s="6">
        <f>SUM(E23+E24+E25+E26)</f>
        <v>12.77</v>
      </c>
      <c r="L20" s="6"/>
      <c r="M20" s="7"/>
      <c r="O20" s="1" t="s">
        <v>32</v>
      </c>
      <c r="P20" s="1">
        <v>5.626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73.3</v>
      </c>
      <c r="D21" s="6">
        <v>26.7</v>
      </c>
      <c r="E21" s="6">
        <v>5.85</v>
      </c>
      <c r="F21" s="6"/>
      <c r="G21" s="6">
        <f>CONVERT(A21,"um","mm")</f>
        <v>0.0442</v>
      </c>
      <c r="H21" s="6">
        <f t="shared" si="1"/>
        <v>4.499809820158018</v>
      </c>
      <c r="I21" s="6">
        <v>26.7</v>
      </c>
      <c r="J21" s="6">
        <v>3</v>
      </c>
      <c r="K21" s="6">
        <f>SUM(E27+E28+E29+E30)</f>
        <v>1.5899999999999999</v>
      </c>
      <c r="L21" s="6"/>
      <c r="M21" s="7"/>
      <c r="O21" s="1" t="s">
        <v>33</v>
      </c>
      <c r="P21" s="1">
        <v>49.66</v>
      </c>
      <c r="U21" s="1">
        <v>0.000839</v>
      </c>
      <c r="V21" s="1">
        <v>0.001302</v>
      </c>
      <c r="W21" s="1">
        <v>0.002036</v>
      </c>
      <c r="X21" s="1">
        <v>0.003403</v>
      </c>
      <c r="Y21" s="1">
        <v>0.01556</v>
      </c>
      <c r="Z21" s="1">
        <v>0.0465</v>
      </c>
      <c r="AA21" s="1">
        <v>0.06092</v>
      </c>
      <c r="AB21" s="1">
        <v>0.07514</v>
      </c>
      <c r="AC21" s="1">
        <v>0.09742</v>
      </c>
    </row>
    <row r="22" spans="1:29" ht="9">
      <c r="A22" s="10">
        <v>52.6</v>
      </c>
      <c r="B22" s="11">
        <v>270</v>
      </c>
      <c r="C22" s="6">
        <v>79.2</v>
      </c>
      <c r="D22" s="6">
        <v>20.8</v>
      </c>
      <c r="E22" s="6">
        <v>5.65</v>
      </c>
      <c r="F22" s="6"/>
      <c r="G22" s="6">
        <f>CONVERT(A22,"um","mm")</f>
        <v>0.0526</v>
      </c>
      <c r="H22" s="6">
        <f t="shared" si="1"/>
        <v>4.2487933902571475</v>
      </c>
      <c r="I22" s="6">
        <v>20.8</v>
      </c>
      <c r="J22" s="6">
        <v>2</v>
      </c>
      <c r="K22" s="6">
        <f>SUM(E31+E32+E33+E34)</f>
        <v>0.536</v>
      </c>
      <c r="L22" s="6"/>
      <c r="M22" s="7"/>
      <c r="U22" s="1">
        <v>10.21904156888435</v>
      </c>
      <c r="V22" s="1">
        <v>9.58505483615854</v>
      </c>
      <c r="W22" s="1">
        <v>8.940046723248479</v>
      </c>
      <c r="X22" s="1">
        <v>8.198977133359167</v>
      </c>
      <c r="Y22" s="1">
        <v>6.00601412945062</v>
      </c>
      <c r="Z22" s="1">
        <v>4.426625473554056</v>
      </c>
      <c r="AA22" s="1">
        <v>4.036940247949519</v>
      </c>
      <c r="AB22" s="1">
        <v>3.734275073795041</v>
      </c>
      <c r="AC22" s="1">
        <v>3.359638206596364</v>
      </c>
    </row>
    <row r="23" spans="1:13" ht="9">
      <c r="A23" s="10">
        <v>62.5</v>
      </c>
      <c r="B23" s="11">
        <v>230</v>
      </c>
      <c r="C23" s="6">
        <v>84.8</v>
      </c>
      <c r="D23" s="6">
        <v>15.2</v>
      </c>
      <c r="E23" s="6">
        <v>4.76</v>
      </c>
      <c r="F23" s="6"/>
      <c r="G23" s="6">
        <f>CONVERT(A23,"um","mm")</f>
        <v>0.0625</v>
      </c>
      <c r="H23" s="6">
        <f t="shared" si="1"/>
        <v>4</v>
      </c>
      <c r="I23" s="6">
        <v>15.2</v>
      </c>
      <c r="J23" s="6">
        <v>1</v>
      </c>
      <c r="K23" s="6">
        <f>SUM(E35+E36+E37+E38)</f>
        <v>0.235636</v>
      </c>
      <c r="L23" s="6"/>
      <c r="M23" s="7"/>
    </row>
    <row r="24" spans="1:17" ht="9">
      <c r="A24" s="10">
        <v>74</v>
      </c>
      <c r="B24" s="11">
        <v>200</v>
      </c>
      <c r="C24" s="6">
        <v>89.6</v>
      </c>
      <c r="D24" s="6">
        <v>10.4</v>
      </c>
      <c r="E24" s="6">
        <v>3.75</v>
      </c>
      <c r="F24" s="6"/>
      <c r="G24" s="6">
        <f>CONVERT(A24,"um","mm")</f>
        <v>0.074</v>
      </c>
      <c r="H24" s="6">
        <f t="shared" si="1"/>
        <v>3.7563309190331378</v>
      </c>
      <c r="I24" s="6">
        <v>10.4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93.3</v>
      </c>
      <c r="D25" s="6">
        <v>6.65</v>
      </c>
      <c r="E25" s="6">
        <v>2.63</v>
      </c>
      <c r="F25" s="6"/>
      <c r="G25" s="6">
        <f>CONVERT(A25,"um","mm")</f>
        <v>0.088</v>
      </c>
      <c r="H25" s="6">
        <f t="shared" si="1"/>
        <v>3.50635266602479</v>
      </c>
      <c r="I25" s="6">
        <v>6.65</v>
      </c>
      <c r="J25" s="6">
        <v>-1</v>
      </c>
      <c r="K25" s="6">
        <f>SUM(E43+E44)</f>
        <v>0</v>
      </c>
      <c r="L25" s="6"/>
      <c r="M25" s="7"/>
      <c r="O25" s="1">
        <f>SUM(K25+K24+K23+K22+K21+K20)</f>
        <v>15.131636</v>
      </c>
      <c r="P25" s="1">
        <f>SUM(K19+K18+K17+K16)</f>
        <v>57.18</v>
      </c>
      <c r="Q25" s="1">
        <f>SUM(K15+K14+K13+K12+K11+K10)</f>
        <v>27.66</v>
      </c>
    </row>
    <row r="26" spans="1:13" ht="9">
      <c r="A26" s="10">
        <v>105</v>
      </c>
      <c r="B26" s="11">
        <v>140</v>
      </c>
      <c r="C26" s="6">
        <v>96</v>
      </c>
      <c r="D26" s="6">
        <v>4.02</v>
      </c>
      <c r="E26" s="6">
        <v>1.63</v>
      </c>
      <c r="F26" s="6"/>
      <c r="G26" s="6">
        <f>CONVERT(A26,"um","mm")</f>
        <v>0.105</v>
      </c>
      <c r="H26" s="6">
        <f t="shared" si="1"/>
        <v>3.2515387669959646</v>
      </c>
      <c r="I26" s="6">
        <v>4.02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97.6</v>
      </c>
      <c r="D27" s="6">
        <v>2.38</v>
      </c>
      <c r="E27" s="6">
        <v>0.88</v>
      </c>
      <c r="F27" s="6"/>
      <c r="G27" s="6">
        <f>CONVERT(A27,"um","mm")</f>
        <v>0.125</v>
      </c>
      <c r="H27" s="6">
        <f t="shared" si="1"/>
        <v>3</v>
      </c>
      <c r="I27" s="6">
        <v>2.38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98.5</v>
      </c>
      <c r="D28" s="6">
        <v>1.5</v>
      </c>
      <c r="E28" s="6">
        <v>0.36</v>
      </c>
      <c r="F28" s="6"/>
      <c r="G28" s="6">
        <f>CONVERT(A28,"um","mm")</f>
        <v>0.149</v>
      </c>
      <c r="H28" s="6">
        <f t="shared" si="1"/>
        <v>2.746615764199926</v>
      </c>
      <c r="I28" s="6">
        <v>1.5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98.9</v>
      </c>
      <c r="D29" s="6">
        <v>1.14</v>
      </c>
      <c r="E29" s="6">
        <v>0.17</v>
      </c>
      <c r="F29" s="6"/>
      <c r="G29" s="6">
        <f>CONVERT(A29,"um","mm")</f>
        <v>0.177</v>
      </c>
      <c r="H29" s="6">
        <f t="shared" si="1"/>
        <v>2.49817873457909</v>
      </c>
      <c r="I29" s="6">
        <v>1.14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</v>
      </c>
      <c r="D30" s="6">
        <v>0.96</v>
      </c>
      <c r="E30" s="6">
        <v>0.18</v>
      </c>
      <c r="F30" s="6"/>
      <c r="G30" s="6">
        <f>CONVERT(A30,"um","mm")</f>
        <v>0.21</v>
      </c>
      <c r="H30" s="6">
        <f t="shared" si="1"/>
        <v>2.2515387669959646</v>
      </c>
      <c r="I30" s="6">
        <v>0.96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99.2</v>
      </c>
      <c r="D31" s="6">
        <v>0.78</v>
      </c>
      <c r="E31" s="6">
        <v>0.16</v>
      </c>
      <c r="F31" s="6"/>
      <c r="G31" s="6">
        <f>CONVERT(A31,"um","mm")</f>
        <v>0.25</v>
      </c>
      <c r="H31" s="6">
        <f t="shared" si="1"/>
        <v>2</v>
      </c>
      <c r="I31" s="6">
        <v>0.78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99.4</v>
      </c>
      <c r="D32" s="6">
        <v>0.62</v>
      </c>
      <c r="E32" s="6">
        <v>0.096</v>
      </c>
      <c r="F32" s="6"/>
      <c r="G32" s="6">
        <f>CONVERT(A32,"um","mm")</f>
        <v>0.297</v>
      </c>
      <c r="H32" s="6">
        <f t="shared" si="1"/>
        <v>1.7514651638613215</v>
      </c>
      <c r="I32" s="6">
        <v>0.62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99.5</v>
      </c>
      <c r="D33" s="6">
        <v>0.52</v>
      </c>
      <c r="E33" s="6">
        <v>0.1</v>
      </c>
      <c r="F33" s="6"/>
      <c r="G33" s="6">
        <f>CONVERT(A33,"um","mm")</f>
        <v>0.354</v>
      </c>
      <c r="H33" s="6">
        <f t="shared" si="1"/>
        <v>1.4981787345790896</v>
      </c>
      <c r="I33" s="6">
        <v>0.52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99.6</v>
      </c>
      <c r="D34" s="6">
        <v>0.42</v>
      </c>
      <c r="E34" s="6">
        <v>0.18</v>
      </c>
      <c r="F34" s="6"/>
      <c r="G34" s="6">
        <f>CONVERT(A34,"um","mm")</f>
        <v>0.42</v>
      </c>
      <c r="H34" s="6">
        <f t="shared" si="1"/>
        <v>1.2515387669959643</v>
      </c>
      <c r="I34" s="6">
        <v>0.42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99.8</v>
      </c>
      <c r="D35" s="6">
        <v>0.24</v>
      </c>
      <c r="E35" s="6">
        <v>0.17</v>
      </c>
      <c r="F35" s="6"/>
      <c r="G35" s="6">
        <f>CONVERT(A35,"um","mm")</f>
        <v>0.5</v>
      </c>
      <c r="H35" s="6">
        <f t="shared" si="1"/>
        <v>1</v>
      </c>
      <c r="I35" s="6">
        <v>0.24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</v>
      </c>
      <c r="D36" s="6">
        <v>0.066</v>
      </c>
      <c r="E36" s="6">
        <v>0.062</v>
      </c>
      <c r="F36" s="6"/>
      <c r="G36" s="6">
        <f>CONVERT(A36,"um","mm")</f>
        <v>0.59</v>
      </c>
      <c r="H36" s="6">
        <f t="shared" si="1"/>
        <v>0.7612131404128836</v>
      </c>
      <c r="I36" s="6">
        <v>0.066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99.996</v>
      </c>
      <c r="D37" s="6">
        <v>0.0036</v>
      </c>
      <c r="E37" s="6">
        <v>0.0036</v>
      </c>
      <c r="F37" s="6"/>
      <c r="G37" s="6">
        <f>CONVERT(A37,"um","mm")</f>
        <v>0.71</v>
      </c>
      <c r="H37" s="6">
        <f t="shared" si="1"/>
        <v>0.49410907027004275</v>
      </c>
      <c r="I37" s="6">
        <v>0.0036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3.6E-05</v>
      </c>
      <c r="E38" s="6">
        <v>3.6E-05</v>
      </c>
      <c r="F38" s="6"/>
      <c r="G38" s="6">
        <f>CONVERT(A38,"um","mm")</f>
        <v>0.84</v>
      </c>
      <c r="H38" s="6">
        <f t="shared" si="1"/>
        <v>0.2515387669959645</v>
      </c>
      <c r="I38" s="6">
        <v>3.6E-05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48</v>
      </c>
      <c r="C2" s="1" t="s">
        <v>37</v>
      </c>
      <c r="D2" s="1" t="s">
        <v>38</v>
      </c>
    </row>
    <row r="3" spans="1:5" ht="9">
      <c r="A3" s="1" t="s">
        <v>4</v>
      </c>
      <c r="B3" s="1" t="s">
        <v>49</v>
      </c>
      <c r="C3" s="1">
        <f>AVERAGE(D3:E3)</f>
        <v>2</v>
      </c>
      <c r="D3" s="1">
        <f>CONVERT(VALUE(LEFT(B4,3)),"in","ft")</f>
        <v>1.9166666666666667</v>
      </c>
      <c r="E3" s="1">
        <f>CONVERT(VALUE(RIGHT(B4,3)),"in","ft")</f>
        <v>2.0833333333333335</v>
      </c>
    </row>
    <row r="4" spans="1:2" ht="9">
      <c r="A4" s="1" t="s">
        <v>6</v>
      </c>
      <c r="B4" s="1" t="s">
        <v>50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1.121</v>
      </c>
      <c r="V10" s="1">
        <f>CONVERT(U10,"um","mm")</f>
        <v>0.001121</v>
      </c>
      <c r="W10" s="1">
        <f>-LOG(V10/1,2)</f>
        <v>9.800998006518748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2.086</v>
      </c>
      <c r="V11" s="1">
        <f>CONVERT(U11,"um","mm")</f>
        <v>0.002086</v>
      </c>
      <c r="W11" s="1">
        <f aca="true" t="shared" si="2" ref="W11:W18">-LOG(V11/1,2)</f>
        <v>8.905045126804408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0.41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0.41</v>
      </c>
      <c r="L12" s="6"/>
      <c r="M12" s="7"/>
      <c r="O12" s="1" t="s">
        <v>13</v>
      </c>
      <c r="P12" s="1">
        <v>31.16</v>
      </c>
      <c r="Q12" s="1">
        <f>CONVERT(P12,"um","mm")</f>
        <v>0.03116</v>
      </c>
      <c r="R12" s="1">
        <f t="shared" si="0"/>
        <v>5.004160956375143</v>
      </c>
      <c r="T12" s="1">
        <v>16</v>
      </c>
      <c r="U12" s="1">
        <v>3.922</v>
      </c>
      <c r="V12" s="1">
        <f>CONVERT(U12,"um","mm")</f>
        <v>0.003922</v>
      </c>
      <c r="W12" s="1">
        <f t="shared" si="2"/>
        <v>7.994194749132026</v>
      </c>
    </row>
    <row r="13" spans="1:23" ht="9">
      <c r="A13" s="10">
        <v>0.49</v>
      </c>
      <c r="B13" s="11">
        <v>1100</v>
      </c>
      <c r="C13" s="6">
        <v>0.41</v>
      </c>
      <c r="D13" s="6">
        <v>99.6</v>
      </c>
      <c r="E13" s="6">
        <v>3.62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6">
        <v>3.62</v>
      </c>
      <c r="L13" s="6"/>
      <c r="M13" s="7"/>
      <c r="O13" s="1" t="s">
        <v>14</v>
      </c>
      <c r="P13" s="1">
        <v>26.86</v>
      </c>
      <c r="Q13" s="1">
        <f>CONVERT(P13,"um","mm")</f>
        <v>0.02686</v>
      </c>
      <c r="R13" s="1">
        <f t="shared" si="0"/>
        <v>5.21839688500937</v>
      </c>
      <c r="T13" s="1">
        <v>25</v>
      </c>
      <c r="U13" s="1">
        <v>9.938</v>
      </c>
      <c r="V13" s="1">
        <f>CONVERT(U13,"um","mm")</f>
        <v>0.009938</v>
      </c>
      <c r="W13" s="1">
        <f t="shared" si="2"/>
        <v>6.652828742774065</v>
      </c>
    </row>
    <row r="14" spans="1:23" ht="9">
      <c r="A14" s="10">
        <v>0.98</v>
      </c>
      <c r="B14" s="11">
        <v>1000</v>
      </c>
      <c r="C14" s="6">
        <v>4.03</v>
      </c>
      <c r="D14" s="6">
        <v>96</v>
      </c>
      <c r="E14" s="6">
        <v>5.38</v>
      </c>
      <c r="F14" s="6"/>
      <c r="G14" s="6">
        <f>CONVERT(A14,"um","mm")</f>
        <v>0.00098</v>
      </c>
      <c r="H14" s="6">
        <f t="shared" si="1"/>
        <v>9.994930630321603</v>
      </c>
      <c r="I14" s="6">
        <v>96</v>
      </c>
      <c r="J14" s="6">
        <v>10</v>
      </c>
      <c r="K14" s="6">
        <v>5.38</v>
      </c>
      <c r="L14" s="6"/>
      <c r="M14" s="7"/>
      <c r="O14" s="1" t="s">
        <v>31</v>
      </c>
      <c r="P14" s="1">
        <v>70.96</v>
      </c>
      <c r="Q14" s="1">
        <f>CONVERT(P14,"um","mm")</f>
        <v>0.07095999999999998</v>
      </c>
      <c r="R14" s="1">
        <f t="shared" si="0"/>
        <v>3.816850180135748</v>
      </c>
      <c r="T14" s="1">
        <v>50</v>
      </c>
      <c r="U14" s="1">
        <v>26.86</v>
      </c>
      <c r="V14" s="1">
        <f>CONVERT(U14,"um","mm")</f>
        <v>0.02686</v>
      </c>
      <c r="W14" s="1">
        <f t="shared" si="2"/>
        <v>5.21839688500937</v>
      </c>
    </row>
    <row r="15" spans="1:23" ht="9">
      <c r="A15" s="10">
        <v>1.95</v>
      </c>
      <c r="B15" s="11">
        <v>900</v>
      </c>
      <c r="C15" s="6">
        <v>9.42</v>
      </c>
      <c r="D15" s="6">
        <v>90.6</v>
      </c>
      <c r="E15" s="6">
        <v>6.53</v>
      </c>
      <c r="F15" s="6"/>
      <c r="G15" s="6">
        <f>CONVERT(A15,"um","mm")</f>
        <v>0.00195</v>
      </c>
      <c r="H15" s="6">
        <f t="shared" si="1"/>
        <v>9.002310160687202</v>
      </c>
      <c r="I15" s="6">
        <v>90.6</v>
      </c>
      <c r="J15" s="6">
        <v>9</v>
      </c>
      <c r="K15" s="6">
        <v>6.53</v>
      </c>
      <c r="L15" s="6"/>
      <c r="M15" s="7"/>
      <c r="O15" s="1" t="s">
        <v>15</v>
      </c>
      <c r="P15" s="1">
        <v>1.16</v>
      </c>
      <c r="Q15" s="1">
        <f>CONVERT(P15,"um","mm")</f>
        <v>0.00116</v>
      </c>
      <c r="R15" s="1">
        <f t="shared" si="0"/>
        <v>9.751659479309241</v>
      </c>
      <c r="T15" s="1">
        <v>75</v>
      </c>
      <c r="U15" s="1">
        <v>44.66</v>
      </c>
      <c r="V15" s="1">
        <f>CONVERT(U15,"um","mm")</f>
        <v>0.04465999999999999</v>
      </c>
      <c r="W15" s="1">
        <f t="shared" si="2"/>
        <v>4.4848729386143384</v>
      </c>
    </row>
    <row r="16" spans="1:23" ht="9">
      <c r="A16" s="10">
        <v>3.9</v>
      </c>
      <c r="B16" s="11">
        <v>800</v>
      </c>
      <c r="C16" s="6">
        <v>15.9</v>
      </c>
      <c r="D16" s="6">
        <v>84.1</v>
      </c>
      <c r="E16" s="6">
        <v>6.54</v>
      </c>
      <c r="F16" s="6"/>
      <c r="G16" s="6">
        <f>CONVERT(A16,"um","mm")</f>
        <v>0.0039</v>
      </c>
      <c r="H16" s="6">
        <f t="shared" si="1"/>
        <v>8.002310160687202</v>
      </c>
      <c r="I16" s="6">
        <v>84.1</v>
      </c>
      <c r="J16" s="6">
        <v>8</v>
      </c>
      <c r="K16" s="6">
        <v>6.54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54.59</v>
      </c>
      <c r="V16" s="1">
        <f>CONVERT(U16,"um","mm")</f>
        <v>0.05459</v>
      </c>
      <c r="W16" s="1">
        <f t="shared" si="2"/>
        <v>4.195219492690394</v>
      </c>
    </row>
    <row r="17" spans="1:23" ht="9">
      <c r="A17" s="10">
        <v>7.8</v>
      </c>
      <c r="B17" s="11">
        <v>700</v>
      </c>
      <c r="C17" s="6">
        <v>22.5</v>
      </c>
      <c r="D17" s="6">
        <v>77.5</v>
      </c>
      <c r="E17" s="6">
        <v>9.91</v>
      </c>
      <c r="F17" s="6"/>
      <c r="G17" s="6">
        <f>CONVERT(A17,"um","mm")</f>
        <v>0.0078</v>
      </c>
      <c r="H17" s="6">
        <f t="shared" si="1"/>
        <v>7.002310160687201</v>
      </c>
      <c r="I17" s="6">
        <v>77.5</v>
      </c>
      <c r="J17" s="6">
        <v>7</v>
      </c>
      <c r="K17" s="6">
        <v>9.91</v>
      </c>
      <c r="L17" s="6"/>
      <c r="M17" s="7"/>
      <c r="O17" s="1" t="s">
        <v>17</v>
      </c>
      <c r="P17" s="1">
        <v>26.31</v>
      </c>
      <c r="T17" s="1">
        <v>90</v>
      </c>
      <c r="U17" s="1">
        <v>65.06</v>
      </c>
      <c r="V17" s="1">
        <f>CONVERT(U17,"um","mm")</f>
        <v>0.06506</v>
      </c>
      <c r="W17" s="1">
        <f t="shared" si="2"/>
        <v>3.9420853673956797</v>
      </c>
    </row>
    <row r="18" spans="1:23" ht="9">
      <c r="A18" s="10">
        <v>15.6</v>
      </c>
      <c r="B18" s="11">
        <v>600</v>
      </c>
      <c r="C18" s="6">
        <v>32.4</v>
      </c>
      <c r="D18" s="6">
        <v>67.6</v>
      </c>
      <c r="E18" s="6">
        <v>24.4</v>
      </c>
      <c r="F18" s="6"/>
      <c r="G18" s="6">
        <f>CONVERT(A18,"um","mm")</f>
        <v>0.0156</v>
      </c>
      <c r="H18" s="6">
        <f t="shared" si="1"/>
        <v>6.002310160687201</v>
      </c>
      <c r="I18" s="6">
        <v>67.6</v>
      </c>
      <c r="J18" s="6">
        <v>6</v>
      </c>
      <c r="K18" s="6">
        <v>24.4</v>
      </c>
      <c r="L18" s="6"/>
      <c r="M18" s="7"/>
      <c r="O18" s="1" t="s">
        <v>18</v>
      </c>
      <c r="P18" s="1">
        <v>692.2</v>
      </c>
      <c r="T18" s="1">
        <v>95</v>
      </c>
      <c r="U18" s="1">
        <v>81.55</v>
      </c>
      <c r="V18" s="1">
        <f>CONVERT(U18,"um","mm")</f>
        <v>0.08155</v>
      </c>
      <c r="W18" s="1">
        <f t="shared" si="2"/>
        <v>3.616171312837565</v>
      </c>
    </row>
    <row r="19" spans="1:16" ht="9">
      <c r="A19" s="10">
        <v>31.2</v>
      </c>
      <c r="B19" s="11">
        <v>500</v>
      </c>
      <c r="C19" s="6">
        <v>56.8</v>
      </c>
      <c r="D19" s="6">
        <v>43.2</v>
      </c>
      <c r="E19" s="6">
        <v>8.86</v>
      </c>
      <c r="F19" s="6"/>
      <c r="G19" s="6">
        <f>CONVERT(A19,"um","mm")</f>
        <v>0.0312</v>
      </c>
      <c r="H19" s="6">
        <f t="shared" si="1"/>
        <v>5.002310160687201</v>
      </c>
      <c r="I19" s="6">
        <v>43.2</v>
      </c>
      <c r="J19" s="6">
        <v>5</v>
      </c>
      <c r="K19" s="6">
        <f>SUM(E19+E20+E21+E22)</f>
        <v>32.06</v>
      </c>
      <c r="L19" s="6"/>
      <c r="M19" s="7"/>
      <c r="O19" s="1" t="s">
        <v>19</v>
      </c>
      <c r="P19" s="1">
        <v>84.44</v>
      </c>
    </row>
    <row r="20" spans="1:29" ht="9">
      <c r="A20" s="10">
        <v>37.2</v>
      </c>
      <c r="B20" s="11">
        <v>400</v>
      </c>
      <c r="C20" s="6">
        <v>65.6</v>
      </c>
      <c r="D20" s="6">
        <v>34.4</v>
      </c>
      <c r="E20" s="6">
        <v>8.88</v>
      </c>
      <c r="F20" s="6"/>
      <c r="G20" s="6">
        <f>CONVERT(A20,"um","mm")</f>
        <v>0.0372</v>
      </c>
      <c r="H20" s="6">
        <f t="shared" si="1"/>
        <v>4.748553568441418</v>
      </c>
      <c r="I20" s="6">
        <v>34.4</v>
      </c>
      <c r="J20" s="6">
        <v>4</v>
      </c>
      <c r="K20" s="6">
        <f>SUM(E23+E24+E25+E26)</f>
        <v>10.43</v>
      </c>
      <c r="L20" s="6"/>
      <c r="M20" s="7"/>
      <c r="O20" s="1" t="s">
        <v>32</v>
      </c>
      <c r="P20" s="1">
        <v>1.266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74.5</v>
      </c>
      <c r="D21" s="6">
        <v>25.5</v>
      </c>
      <c r="E21" s="6">
        <v>8.08</v>
      </c>
      <c r="F21" s="6"/>
      <c r="G21" s="6">
        <f>CONVERT(A21,"um","mm")</f>
        <v>0.0442</v>
      </c>
      <c r="H21" s="6">
        <f t="shared" si="1"/>
        <v>4.499809820158018</v>
      </c>
      <c r="I21" s="6">
        <v>25.5</v>
      </c>
      <c r="J21" s="6">
        <v>3</v>
      </c>
      <c r="K21" s="6">
        <f>SUM(E27+E28+E29+E30)</f>
        <v>0.756558</v>
      </c>
      <c r="L21" s="6"/>
      <c r="M21" s="7"/>
      <c r="O21" s="1" t="s">
        <v>33</v>
      </c>
      <c r="P21" s="1">
        <v>2.179</v>
      </c>
      <c r="U21" s="1">
        <v>0.001121</v>
      </c>
      <c r="V21" s="1">
        <v>0.002086</v>
      </c>
      <c r="W21" s="1">
        <v>0.003922</v>
      </c>
      <c r="X21" s="1">
        <v>0.009938</v>
      </c>
      <c r="Y21" s="1">
        <v>0.02686</v>
      </c>
      <c r="Z21" s="1">
        <v>0.04465999999999999</v>
      </c>
      <c r="AA21" s="1">
        <v>0.05459</v>
      </c>
      <c r="AB21" s="1">
        <v>0.06506</v>
      </c>
      <c r="AC21" s="1">
        <v>0.08155</v>
      </c>
    </row>
    <row r="22" spans="1:29" ht="9">
      <c r="A22" s="10">
        <v>52.6</v>
      </c>
      <c r="B22" s="11">
        <v>270</v>
      </c>
      <c r="C22" s="6">
        <v>82.6</v>
      </c>
      <c r="D22" s="6">
        <v>17.4</v>
      </c>
      <c r="E22" s="6">
        <v>6.24</v>
      </c>
      <c r="F22" s="6"/>
      <c r="G22" s="6">
        <f>CONVERT(A22,"um","mm")</f>
        <v>0.0526</v>
      </c>
      <c r="H22" s="6">
        <f t="shared" si="1"/>
        <v>4.2487933902571475</v>
      </c>
      <c r="I22" s="6">
        <v>17.4</v>
      </c>
      <c r="J22" s="6">
        <v>2</v>
      </c>
      <c r="K22" s="6">
        <f>SUM(E31+E32+E33+E34)</f>
        <v>0</v>
      </c>
      <c r="L22" s="6"/>
      <c r="M22" s="7"/>
      <c r="U22" s="1">
        <v>9.800998006518748</v>
      </c>
      <c r="V22" s="1">
        <v>8.905045126804408</v>
      </c>
      <c r="W22" s="1">
        <v>7.994194749132026</v>
      </c>
      <c r="X22" s="1">
        <v>6.652828742774065</v>
      </c>
      <c r="Y22" s="1">
        <v>5.21839688500937</v>
      </c>
      <c r="Z22" s="1">
        <v>4.4848729386143384</v>
      </c>
      <c r="AA22" s="1">
        <v>4.195219492690394</v>
      </c>
      <c r="AB22" s="1">
        <v>3.9420853673956797</v>
      </c>
      <c r="AC22" s="1">
        <v>3.616171312837565</v>
      </c>
    </row>
    <row r="23" spans="1:13" ht="9">
      <c r="A23" s="10">
        <v>62.5</v>
      </c>
      <c r="B23" s="11">
        <v>230</v>
      </c>
      <c r="C23" s="6">
        <v>88.8</v>
      </c>
      <c r="D23" s="6">
        <v>11.2</v>
      </c>
      <c r="E23" s="6">
        <v>4.35</v>
      </c>
      <c r="F23" s="6"/>
      <c r="G23" s="6">
        <f>CONVERT(A23,"um","mm")</f>
        <v>0.0625</v>
      </c>
      <c r="H23" s="6">
        <f t="shared" si="1"/>
        <v>4</v>
      </c>
      <c r="I23" s="6">
        <v>11.2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93.2</v>
      </c>
      <c r="D24" s="6">
        <v>6.83</v>
      </c>
      <c r="E24" s="6">
        <v>2.96</v>
      </c>
      <c r="F24" s="6"/>
      <c r="G24" s="6">
        <f>CONVERT(A24,"um","mm")</f>
        <v>0.074</v>
      </c>
      <c r="H24" s="6">
        <f t="shared" si="1"/>
        <v>3.7563309190331378</v>
      </c>
      <c r="I24" s="6">
        <v>6.83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96.1</v>
      </c>
      <c r="D25" s="6">
        <v>3.87</v>
      </c>
      <c r="E25" s="6">
        <v>1.93</v>
      </c>
      <c r="F25" s="6"/>
      <c r="G25" s="6">
        <f>CONVERT(A25,"um","mm")</f>
        <v>0.088</v>
      </c>
      <c r="H25" s="6">
        <f t="shared" si="1"/>
        <v>3.50635266602479</v>
      </c>
      <c r="I25" s="6">
        <v>3.87</v>
      </c>
      <c r="J25" s="6">
        <v>-1</v>
      </c>
      <c r="K25" s="6">
        <f>SUM(E43+E44)</f>
        <v>0</v>
      </c>
      <c r="L25" s="6"/>
      <c r="M25" s="7"/>
      <c r="O25" s="1">
        <f>SUM(K25+K24+K23+K22+K21+K20)</f>
        <v>11.186558</v>
      </c>
      <c r="P25" s="1">
        <f>SUM(K19+K18+K17+K16)</f>
        <v>72.91000000000001</v>
      </c>
      <c r="Q25" s="1">
        <f>SUM(K15+K14+K13+K12+K11+K10)</f>
        <v>15.940000000000001</v>
      </c>
    </row>
    <row r="26" spans="1:13" ht="9">
      <c r="A26" s="10">
        <v>105</v>
      </c>
      <c r="B26" s="11">
        <v>140</v>
      </c>
      <c r="C26" s="6">
        <v>98.1</v>
      </c>
      <c r="D26" s="6">
        <v>1.94</v>
      </c>
      <c r="E26" s="6">
        <v>1.19</v>
      </c>
      <c r="F26" s="6"/>
      <c r="G26" s="6">
        <f>CONVERT(A26,"um","mm")</f>
        <v>0.105</v>
      </c>
      <c r="H26" s="6">
        <f t="shared" si="1"/>
        <v>3.2515387669959646</v>
      </c>
      <c r="I26" s="6">
        <v>1.94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99.2</v>
      </c>
      <c r="D27" s="6">
        <v>0.75</v>
      </c>
      <c r="E27" s="6">
        <v>0.6</v>
      </c>
      <c r="F27" s="6"/>
      <c r="G27" s="6">
        <f>CONVERT(A27,"um","mm")</f>
        <v>0.125</v>
      </c>
      <c r="H27" s="6">
        <f t="shared" si="1"/>
        <v>3</v>
      </c>
      <c r="I27" s="6">
        <v>0.75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99.8</v>
      </c>
      <c r="D28" s="6">
        <v>0.15</v>
      </c>
      <c r="E28" s="6">
        <v>0.15</v>
      </c>
      <c r="F28" s="6"/>
      <c r="G28" s="6">
        <f>CONVERT(A28,"um","mm")</f>
        <v>0.149</v>
      </c>
      <c r="H28" s="6">
        <f t="shared" si="1"/>
        <v>2.746615764199926</v>
      </c>
      <c r="I28" s="6">
        <v>0.15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99.99</v>
      </c>
      <c r="D29" s="6">
        <v>0.0066</v>
      </c>
      <c r="E29" s="6">
        <v>0.0065</v>
      </c>
      <c r="F29" s="6"/>
      <c r="G29" s="6">
        <f>CONVERT(A29,"um","mm")</f>
        <v>0.177</v>
      </c>
      <c r="H29" s="6">
        <f t="shared" si="1"/>
        <v>2.49817873457909</v>
      </c>
      <c r="I29" s="6">
        <v>0.0066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5.8E-05</v>
      </c>
      <c r="E30" s="6">
        <v>5.8E-05</v>
      </c>
      <c r="F30" s="6"/>
      <c r="G30" s="6">
        <f>CONVERT(A30,"um","mm")</f>
        <v>0.21</v>
      </c>
      <c r="H30" s="6">
        <f t="shared" si="1"/>
        <v>2.2515387669959646</v>
      </c>
      <c r="I30" s="6">
        <v>5.8E-05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45</v>
      </c>
      <c r="C2" s="1" t="s">
        <v>37</v>
      </c>
      <c r="D2" s="1" t="s">
        <v>38</v>
      </c>
    </row>
    <row r="3" spans="1:5" ht="9">
      <c r="A3" s="1" t="s">
        <v>4</v>
      </c>
      <c r="B3" s="1" t="s">
        <v>46</v>
      </c>
      <c r="C3" s="1">
        <f>AVERAGE(D3:E3)</f>
        <v>1</v>
      </c>
      <c r="D3" s="1">
        <f>CONVERT(VALUE(LEFT(B4,3)),"in","ft")</f>
        <v>0.9166666666666666</v>
      </c>
      <c r="E3" s="1">
        <f>CONVERT(VALUE(RIGHT(B4,3)),"in","ft")</f>
        <v>1.0833333333333333</v>
      </c>
    </row>
    <row r="4" spans="1:2" ht="9">
      <c r="A4" s="1" t="s">
        <v>6</v>
      </c>
      <c r="B4" s="1" t="s">
        <v>47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0.641</v>
      </c>
      <c r="V10" s="1">
        <f>CONVERT(U10,"um","mm")</f>
        <v>0.000641</v>
      </c>
      <c r="W10" s="1">
        <f>-LOG(V10/1,2)</f>
        <v>10.607388022705432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0.885</v>
      </c>
      <c r="V11" s="1">
        <f>CONVERT(U11,"um","mm")</f>
        <v>0.000885</v>
      </c>
      <c r="W11" s="1">
        <f aca="true" t="shared" si="2" ref="W11:W18">-LOG(V11/1,2)</f>
        <v>10.142034924353814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1.47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1.47</v>
      </c>
      <c r="L12" s="6"/>
      <c r="M12" s="7"/>
      <c r="O12" s="1" t="s">
        <v>13</v>
      </c>
      <c r="P12" s="1">
        <v>20.72</v>
      </c>
      <c r="Q12" s="1">
        <f>CONVERT(P12,"um","mm")</f>
        <v>0.02072</v>
      </c>
      <c r="R12" s="1">
        <f t="shared" si="0"/>
        <v>5.5928321867502575</v>
      </c>
      <c r="T12" s="1">
        <v>16</v>
      </c>
      <c r="U12" s="1">
        <v>1.526</v>
      </c>
      <c r="V12" s="1">
        <f>CONVERT(U12,"um","mm")</f>
        <v>0.001526</v>
      </c>
      <c r="W12" s="1">
        <f t="shared" si="2"/>
        <v>9.356029322489645</v>
      </c>
    </row>
    <row r="13" spans="1:23" ht="9">
      <c r="A13" s="10">
        <v>0.49</v>
      </c>
      <c r="B13" s="11">
        <v>1100</v>
      </c>
      <c r="C13" s="6">
        <v>1.47</v>
      </c>
      <c r="D13" s="6">
        <v>98.5</v>
      </c>
      <c r="E13" s="6">
        <v>9.92</v>
      </c>
      <c r="F13" s="6"/>
      <c r="G13" s="6">
        <f>CONVERT(A13,"um","mm")</f>
        <v>0.00049</v>
      </c>
      <c r="H13" s="6">
        <f t="shared" si="1"/>
        <v>10.994930630321603</v>
      </c>
      <c r="I13" s="6">
        <v>98.5</v>
      </c>
      <c r="J13" s="6">
        <v>11</v>
      </c>
      <c r="K13" s="6">
        <v>9.92</v>
      </c>
      <c r="L13" s="6"/>
      <c r="M13" s="7"/>
      <c r="O13" s="1" t="s">
        <v>14</v>
      </c>
      <c r="P13" s="1">
        <v>6.078</v>
      </c>
      <c r="Q13" s="1">
        <f>CONVERT(P13,"um","mm")</f>
        <v>0.006078</v>
      </c>
      <c r="R13" s="1">
        <f t="shared" si="0"/>
        <v>7.362187609801881</v>
      </c>
      <c r="T13" s="1">
        <v>25</v>
      </c>
      <c r="U13" s="1">
        <v>2.583</v>
      </c>
      <c r="V13" s="1">
        <f>CONVERT(U13,"um","mm")</f>
        <v>0.0025830000000000002</v>
      </c>
      <c r="W13" s="1">
        <f t="shared" si="2"/>
        <v>8.596736641206174</v>
      </c>
    </row>
    <row r="14" spans="1:23" ht="9">
      <c r="A14" s="10">
        <v>0.98</v>
      </c>
      <c r="B14" s="11">
        <v>1000</v>
      </c>
      <c r="C14" s="6">
        <v>11.4</v>
      </c>
      <c r="D14" s="6">
        <v>88.6</v>
      </c>
      <c r="E14" s="6">
        <v>7.6</v>
      </c>
      <c r="F14" s="6"/>
      <c r="G14" s="6">
        <f>CONVERT(A14,"um","mm")</f>
        <v>0.00098</v>
      </c>
      <c r="H14" s="6">
        <f t="shared" si="1"/>
        <v>9.994930630321603</v>
      </c>
      <c r="I14" s="6">
        <v>88.6</v>
      </c>
      <c r="J14" s="6">
        <v>10</v>
      </c>
      <c r="K14" s="6">
        <v>7.6</v>
      </c>
      <c r="L14" s="6"/>
      <c r="M14" s="7"/>
      <c r="O14" s="1" t="s">
        <v>31</v>
      </c>
      <c r="P14" s="1">
        <v>156.1</v>
      </c>
      <c r="Q14" s="1">
        <f>CONVERT(P14,"um","mm")</f>
        <v>0.1561</v>
      </c>
      <c r="R14" s="1">
        <f t="shared" si="0"/>
        <v>2.6794575575715407</v>
      </c>
      <c r="T14" s="1">
        <v>50</v>
      </c>
      <c r="U14" s="1">
        <v>6.078</v>
      </c>
      <c r="V14" s="1">
        <f>CONVERT(U14,"um","mm")</f>
        <v>0.006078</v>
      </c>
      <c r="W14" s="1">
        <f t="shared" si="2"/>
        <v>7.362187609801881</v>
      </c>
    </row>
    <row r="15" spans="1:23" ht="9">
      <c r="A15" s="10">
        <v>1.95</v>
      </c>
      <c r="B15" s="11">
        <v>900</v>
      </c>
      <c r="C15" s="6">
        <v>19</v>
      </c>
      <c r="D15" s="6">
        <v>81</v>
      </c>
      <c r="E15" s="6">
        <v>19.3</v>
      </c>
      <c r="F15" s="6"/>
      <c r="G15" s="6">
        <f>CONVERT(A15,"um","mm")</f>
        <v>0.00195</v>
      </c>
      <c r="H15" s="6">
        <f t="shared" si="1"/>
        <v>9.002310160687202</v>
      </c>
      <c r="I15" s="6">
        <v>81</v>
      </c>
      <c r="J15" s="6">
        <v>9</v>
      </c>
      <c r="K15" s="6">
        <v>19.3</v>
      </c>
      <c r="L15" s="6"/>
      <c r="M15" s="7"/>
      <c r="O15" s="1" t="s">
        <v>15</v>
      </c>
      <c r="P15" s="1">
        <v>3.409</v>
      </c>
      <c r="Q15" s="1">
        <f>CONVERT(P15,"um","mm")</f>
        <v>0.003409</v>
      </c>
      <c r="R15" s="1">
        <f t="shared" si="0"/>
        <v>8.196435685184229</v>
      </c>
      <c r="T15" s="1">
        <v>75</v>
      </c>
      <c r="U15" s="1">
        <v>18.64</v>
      </c>
      <c r="V15" s="1">
        <f>CONVERT(U15,"um","mm")</f>
        <v>0.01864</v>
      </c>
      <c r="W15" s="1">
        <f t="shared" si="2"/>
        <v>5.745454329782532</v>
      </c>
    </row>
    <row r="16" spans="1:23" ht="9">
      <c r="A16" s="10">
        <v>3.9</v>
      </c>
      <c r="B16" s="11">
        <v>800</v>
      </c>
      <c r="C16" s="6">
        <v>38.3</v>
      </c>
      <c r="D16" s="6">
        <v>61.7</v>
      </c>
      <c r="E16" s="6">
        <v>17.5</v>
      </c>
      <c r="F16" s="6"/>
      <c r="G16" s="6">
        <f>CONVERT(A16,"um","mm")</f>
        <v>0.0039</v>
      </c>
      <c r="H16" s="6">
        <f t="shared" si="1"/>
        <v>8.002310160687202</v>
      </c>
      <c r="I16" s="6">
        <v>61.7</v>
      </c>
      <c r="J16" s="6">
        <v>8</v>
      </c>
      <c r="K16" s="6">
        <v>17.5</v>
      </c>
      <c r="L16" s="6"/>
      <c r="M16" s="7"/>
      <c r="O16" s="1" t="s">
        <v>16</v>
      </c>
      <c r="P16" s="1">
        <v>3.358</v>
      </c>
      <c r="Q16" s="1">
        <f>CONVERT(P16,"um","mm")</f>
        <v>0.003358</v>
      </c>
      <c r="R16" s="1">
        <f t="shared" si="0"/>
        <v>8.218182054387144</v>
      </c>
      <c r="T16" s="1">
        <v>84</v>
      </c>
      <c r="U16" s="1">
        <v>35.24</v>
      </c>
      <c r="V16" s="1">
        <f>CONVERT(U16,"um","mm")</f>
        <v>0.03524</v>
      </c>
      <c r="W16" s="1">
        <f t="shared" si="2"/>
        <v>4.826642265516399</v>
      </c>
    </row>
    <row r="17" spans="1:23" ht="9">
      <c r="A17" s="10">
        <v>7.8</v>
      </c>
      <c r="B17" s="11">
        <v>700</v>
      </c>
      <c r="C17" s="6">
        <v>55.8</v>
      </c>
      <c r="D17" s="6">
        <v>44.2</v>
      </c>
      <c r="E17" s="6">
        <v>14.1</v>
      </c>
      <c r="F17" s="6"/>
      <c r="G17" s="6">
        <f>CONVERT(A17,"um","mm")</f>
        <v>0.0078</v>
      </c>
      <c r="H17" s="6">
        <f t="shared" si="1"/>
        <v>7.002310160687201</v>
      </c>
      <c r="I17" s="6">
        <v>44.2</v>
      </c>
      <c r="J17" s="6">
        <v>7</v>
      </c>
      <c r="K17" s="6">
        <v>14.1</v>
      </c>
      <c r="L17" s="6"/>
      <c r="M17" s="7"/>
      <c r="O17" s="1" t="s">
        <v>17</v>
      </c>
      <c r="P17" s="1">
        <v>37.49</v>
      </c>
      <c r="T17" s="1">
        <v>90</v>
      </c>
      <c r="U17" s="1">
        <v>58.59</v>
      </c>
      <c r="V17" s="1">
        <f>CONVERT(U17,"um","mm")</f>
        <v>0.05859</v>
      </c>
      <c r="W17" s="1">
        <f t="shared" si="2"/>
        <v>4.093201739828864</v>
      </c>
    </row>
    <row r="18" spans="1:23" ht="9">
      <c r="A18" s="10">
        <v>15.6</v>
      </c>
      <c r="B18" s="11">
        <v>600</v>
      </c>
      <c r="C18" s="6">
        <v>70</v>
      </c>
      <c r="D18" s="6">
        <v>30</v>
      </c>
      <c r="E18" s="6">
        <v>11.7</v>
      </c>
      <c r="F18" s="6"/>
      <c r="G18" s="6">
        <f>CONVERT(A18,"um","mm")</f>
        <v>0.0156</v>
      </c>
      <c r="H18" s="6">
        <f t="shared" si="1"/>
        <v>6.002310160687201</v>
      </c>
      <c r="I18" s="6">
        <v>30</v>
      </c>
      <c r="J18" s="6">
        <v>6</v>
      </c>
      <c r="K18" s="6">
        <v>11.7</v>
      </c>
      <c r="L18" s="6"/>
      <c r="M18" s="7"/>
      <c r="O18" s="1" t="s">
        <v>18</v>
      </c>
      <c r="P18" s="1">
        <v>1406</v>
      </c>
      <c r="T18" s="1">
        <v>95</v>
      </c>
      <c r="U18" s="1">
        <v>97.51</v>
      </c>
      <c r="V18" s="1">
        <f>CONVERT(U18,"um","mm")</f>
        <v>0.09751</v>
      </c>
      <c r="W18" s="1">
        <f t="shared" si="2"/>
        <v>3.3583060097779547</v>
      </c>
    </row>
    <row r="19" spans="1:16" ht="9">
      <c r="A19" s="10">
        <v>31.2</v>
      </c>
      <c r="B19" s="11">
        <v>500</v>
      </c>
      <c r="C19" s="6">
        <v>81.7</v>
      </c>
      <c r="D19" s="6">
        <v>18.3</v>
      </c>
      <c r="E19" s="6">
        <v>3.26</v>
      </c>
      <c r="F19" s="6"/>
      <c r="G19" s="6">
        <f>CONVERT(A19,"um","mm")</f>
        <v>0.0312</v>
      </c>
      <c r="H19" s="6">
        <f t="shared" si="1"/>
        <v>5.002310160687201</v>
      </c>
      <c r="I19" s="6">
        <v>18.3</v>
      </c>
      <c r="J19" s="6">
        <v>5</v>
      </c>
      <c r="K19" s="6">
        <f>SUM(E19+E20+E21+E22)</f>
        <v>9.200000000000001</v>
      </c>
      <c r="L19" s="6"/>
      <c r="M19" s="7"/>
      <c r="O19" s="1" t="s">
        <v>19</v>
      </c>
      <c r="P19" s="1">
        <v>181</v>
      </c>
    </row>
    <row r="20" spans="1:29" ht="9">
      <c r="A20" s="10">
        <v>37.2</v>
      </c>
      <c r="B20" s="11">
        <v>400</v>
      </c>
      <c r="C20" s="6">
        <v>84.9</v>
      </c>
      <c r="D20" s="6">
        <v>15.1</v>
      </c>
      <c r="E20" s="6">
        <v>1.81</v>
      </c>
      <c r="F20" s="6"/>
      <c r="G20" s="6">
        <f>CONVERT(A20,"um","mm")</f>
        <v>0.0372</v>
      </c>
      <c r="H20" s="6">
        <f t="shared" si="1"/>
        <v>4.748553568441418</v>
      </c>
      <c r="I20" s="6">
        <v>15.1</v>
      </c>
      <c r="J20" s="6">
        <v>4</v>
      </c>
      <c r="K20" s="6">
        <f>SUM(E23+E24+E25+E26)</f>
        <v>6.25</v>
      </c>
      <c r="L20" s="6"/>
      <c r="M20" s="7"/>
      <c r="O20" s="1" t="s">
        <v>32</v>
      </c>
      <c r="P20" s="1">
        <v>3.608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86.7</v>
      </c>
      <c r="D21" s="6">
        <v>13.3</v>
      </c>
      <c r="E21" s="6">
        <v>1.61</v>
      </c>
      <c r="F21" s="6"/>
      <c r="G21" s="6">
        <f>CONVERT(A21,"um","mm")</f>
        <v>0.0442</v>
      </c>
      <c r="H21" s="6">
        <f t="shared" si="1"/>
        <v>4.499809820158018</v>
      </c>
      <c r="I21" s="6">
        <v>13.3</v>
      </c>
      <c r="J21" s="6">
        <v>3</v>
      </c>
      <c r="K21" s="6">
        <f>SUM(E27+E28+E29+E30)</f>
        <v>2.3600000000000003</v>
      </c>
      <c r="L21" s="6"/>
      <c r="M21" s="7"/>
      <c r="O21" s="1" t="s">
        <v>33</v>
      </c>
      <c r="P21" s="1">
        <v>16.4</v>
      </c>
      <c r="U21" s="1">
        <v>0.000641</v>
      </c>
      <c r="V21" s="1">
        <v>0.000885</v>
      </c>
      <c r="W21" s="1">
        <v>0.001526</v>
      </c>
      <c r="X21" s="1">
        <v>0.0025830000000000002</v>
      </c>
      <c r="Y21" s="1">
        <v>0.006078</v>
      </c>
      <c r="Z21" s="1">
        <v>0.01864</v>
      </c>
      <c r="AA21" s="1">
        <v>0.03524</v>
      </c>
      <c r="AB21" s="1">
        <v>0.05859</v>
      </c>
      <c r="AC21" s="1">
        <v>0.09751</v>
      </c>
    </row>
    <row r="22" spans="1:29" ht="9">
      <c r="A22" s="10">
        <v>52.6</v>
      </c>
      <c r="B22" s="11">
        <v>270</v>
      </c>
      <c r="C22" s="6">
        <v>88.4</v>
      </c>
      <c r="D22" s="6">
        <v>11.6</v>
      </c>
      <c r="E22" s="6">
        <v>2.52</v>
      </c>
      <c r="F22" s="6"/>
      <c r="G22" s="6">
        <f>CONVERT(A22,"um","mm")</f>
        <v>0.0526</v>
      </c>
      <c r="H22" s="6">
        <f t="shared" si="1"/>
        <v>4.2487933902571475</v>
      </c>
      <c r="I22" s="6">
        <v>11.6</v>
      </c>
      <c r="J22" s="6">
        <v>2</v>
      </c>
      <c r="K22" s="6">
        <f>SUM(E31+E32+E33+E34)</f>
        <v>0.50791</v>
      </c>
      <c r="L22" s="6"/>
      <c r="M22" s="7"/>
      <c r="U22" s="1">
        <v>10.607388022705432</v>
      </c>
      <c r="V22" s="1">
        <v>10.142034924353814</v>
      </c>
      <c r="W22" s="1">
        <v>9.356029322489645</v>
      </c>
      <c r="X22" s="1">
        <v>8.596736641206174</v>
      </c>
      <c r="Y22" s="1">
        <v>7.362187609801881</v>
      </c>
      <c r="Z22" s="1">
        <v>5.745454329782532</v>
      </c>
      <c r="AA22" s="1">
        <v>4.826642265516399</v>
      </c>
      <c r="AB22" s="1">
        <v>4.093201739828864</v>
      </c>
      <c r="AC22" s="1">
        <v>3.3583060097779547</v>
      </c>
    </row>
    <row r="23" spans="1:13" ht="9">
      <c r="A23" s="10">
        <v>62.5</v>
      </c>
      <c r="B23" s="11">
        <v>230</v>
      </c>
      <c r="C23" s="6">
        <v>90.9</v>
      </c>
      <c r="D23" s="6">
        <v>9.12</v>
      </c>
      <c r="E23" s="6">
        <v>1.48</v>
      </c>
      <c r="F23" s="6"/>
      <c r="G23" s="6">
        <f>CONVERT(A23,"um","mm")</f>
        <v>0.0625</v>
      </c>
      <c r="H23" s="6">
        <f t="shared" si="1"/>
        <v>4</v>
      </c>
      <c r="I23" s="6">
        <v>9.12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92.4</v>
      </c>
      <c r="D24" s="6">
        <v>7.64</v>
      </c>
      <c r="E24" s="6">
        <v>1.58</v>
      </c>
      <c r="F24" s="6"/>
      <c r="G24" s="6">
        <f>CONVERT(A24,"um","mm")</f>
        <v>0.074</v>
      </c>
      <c r="H24" s="6">
        <f t="shared" si="1"/>
        <v>3.7563309190331378</v>
      </c>
      <c r="I24" s="6">
        <v>7.64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93.9</v>
      </c>
      <c r="D25" s="6">
        <v>6.06</v>
      </c>
      <c r="E25" s="6">
        <v>1.74</v>
      </c>
      <c r="F25" s="6"/>
      <c r="G25" s="6">
        <f>CONVERT(A25,"um","mm")</f>
        <v>0.088</v>
      </c>
      <c r="H25" s="6">
        <f t="shared" si="1"/>
        <v>3.50635266602479</v>
      </c>
      <c r="I25" s="6">
        <v>6.06</v>
      </c>
      <c r="J25" s="6">
        <v>-1</v>
      </c>
      <c r="K25" s="6">
        <f>SUM(E43+E44)</f>
        <v>0</v>
      </c>
      <c r="L25" s="6"/>
      <c r="M25" s="7"/>
      <c r="O25" s="1">
        <f>SUM(K25+K24+K23+K22+K21+K20)</f>
        <v>9.11791</v>
      </c>
      <c r="P25" s="1">
        <f>SUM(K19+K18+K17+K16)</f>
        <v>52.5</v>
      </c>
      <c r="Q25" s="1">
        <f>SUM(K15+K14+K13+K12+K11+K10)</f>
        <v>38.29</v>
      </c>
    </row>
    <row r="26" spans="1:13" ht="9">
      <c r="A26" s="10">
        <v>105</v>
      </c>
      <c r="B26" s="11">
        <v>140</v>
      </c>
      <c r="C26" s="6">
        <v>95.7</v>
      </c>
      <c r="D26" s="6">
        <v>4.32</v>
      </c>
      <c r="E26" s="6">
        <v>1.45</v>
      </c>
      <c r="F26" s="6"/>
      <c r="G26" s="6">
        <f>CONVERT(A26,"um","mm")</f>
        <v>0.105</v>
      </c>
      <c r="H26" s="6">
        <f t="shared" si="1"/>
        <v>3.2515387669959646</v>
      </c>
      <c r="I26" s="6">
        <v>4.32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97.1</v>
      </c>
      <c r="D27" s="6">
        <v>2.87</v>
      </c>
      <c r="E27" s="6">
        <v>1.05</v>
      </c>
      <c r="F27" s="6"/>
      <c r="G27" s="6">
        <f>CONVERT(A27,"um","mm")</f>
        <v>0.125</v>
      </c>
      <c r="H27" s="6">
        <f t="shared" si="1"/>
        <v>3</v>
      </c>
      <c r="I27" s="6">
        <v>2.87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98.2</v>
      </c>
      <c r="D28" s="6">
        <v>1.82</v>
      </c>
      <c r="E28" s="6">
        <v>0.67</v>
      </c>
      <c r="F28" s="6"/>
      <c r="G28" s="6">
        <f>CONVERT(A28,"um","mm")</f>
        <v>0.149</v>
      </c>
      <c r="H28" s="6">
        <f t="shared" si="1"/>
        <v>2.746615764199926</v>
      </c>
      <c r="I28" s="6">
        <v>1.82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98.8</v>
      </c>
      <c r="D29" s="6">
        <v>1.16</v>
      </c>
      <c r="E29" s="6">
        <v>0.39</v>
      </c>
      <c r="F29" s="6"/>
      <c r="G29" s="6">
        <f>CONVERT(A29,"um","mm")</f>
        <v>0.177</v>
      </c>
      <c r="H29" s="6">
        <f t="shared" si="1"/>
        <v>2.49817873457909</v>
      </c>
      <c r="I29" s="6">
        <v>1.16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99.2</v>
      </c>
      <c r="D30" s="6">
        <v>0.77</v>
      </c>
      <c r="E30" s="6">
        <v>0.25</v>
      </c>
      <c r="F30" s="6"/>
      <c r="G30" s="6">
        <f>CONVERT(A30,"um","mm")</f>
        <v>0.21</v>
      </c>
      <c r="H30" s="6">
        <f t="shared" si="1"/>
        <v>2.2515387669959646</v>
      </c>
      <c r="I30" s="6">
        <v>0.77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99.5</v>
      </c>
      <c r="D31" s="6">
        <v>0.51</v>
      </c>
      <c r="E31" s="6">
        <v>0.41</v>
      </c>
      <c r="F31" s="6"/>
      <c r="G31" s="6">
        <f>CONVERT(A31,"um","mm")</f>
        <v>0.25</v>
      </c>
      <c r="H31" s="6">
        <f t="shared" si="1"/>
        <v>2</v>
      </c>
      <c r="I31" s="6">
        <v>0.51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99.9</v>
      </c>
      <c r="D32" s="6">
        <v>0.098</v>
      </c>
      <c r="E32" s="6">
        <v>0.097</v>
      </c>
      <c r="F32" s="6"/>
      <c r="G32" s="6">
        <f>CONVERT(A32,"um","mm")</f>
        <v>0.297</v>
      </c>
      <c r="H32" s="6">
        <f t="shared" si="1"/>
        <v>1.7514651638613215</v>
      </c>
      <c r="I32" s="6">
        <v>0.098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99.999</v>
      </c>
      <c r="D33" s="6">
        <v>0.00091</v>
      </c>
      <c r="E33" s="6">
        <v>0.00091</v>
      </c>
      <c r="F33" s="6"/>
      <c r="G33" s="6">
        <f>CONVERT(A33,"um","mm")</f>
        <v>0.354</v>
      </c>
      <c r="H33" s="6">
        <f t="shared" si="1"/>
        <v>1.4981787345790896</v>
      </c>
      <c r="I33" s="6">
        <v>0.00091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3</v>
      </c>
      <c r="C2" s="1" t="s">
        <v>37</v>
      </c>
      <c r="D2" s="1" t="s">
        <v>38</v>
      </c>
    </row>
    <row r="3" spans="1:5" ht="9">
      <c r="A3" s="1" t="s">
        <v>4</v>
      </c>
      <c r="B3" s="1" t="s">
        <v>5</v>
      </c>
      <c r="C3" s="1">
        <f>AVERAGE(D3:E3)</f>
        <v>0.08333333333333333</v>
      </c>
      <c r="D3" s="1">
        <f>CONVERT(VALUE(LEFT(B4,3)),"in","ft")</f>
        <v>0</v>
      </c>
      <c r="E3" s="1">
        <f>CONVERT(VALUE(RIGHT(B4,3)),"in","ft")</f>
        <v>0.16666666666666666</v>
      </c>
    </row>
    <row r="4" spans="1:2" ht="9">
      <c r="A4" s="1" t="s">
        <v>6</v>
      </c>
      <c r="B4" s="1" t="s">
        <v>7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3.84</v>
      </c>
      <c r="V10" s="1">
        <f>CONVERT(U10,"um","mm")</f>
        <v>0.00384</v>
      </c>
      <c r="W10" s="1">
        <f>-LOG(V10/1,2)</f>
        <v>8.024677973715656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12.78</v>
      </c>
      <c r="V11" s="1">
        <f>CONVERT(U11,"um","mm")</f>
        <v>0.01278</v>
      </c>
      <c r="W11" s="1">
        <f aca="true" t="shared" si="2" ref="W11:W18">-LOG(V11/1,2)</f>
        <v>6.289968353489818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0.097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0.097</v>
      </c>
      <c r="L12" s="6"/>
      <c r="M12" s="7"/>
      <c r="O12" s="1" t="s">
        <v>13</v>
      </c>
      <c r="P12" s="1">
        <v>71.52</v>
      </c>
      <c r="Q12" s="1">
        <f>CONVERT(P12,"um","mm")</f>
        <v>0.07152</v>
      </c>
      <c r="R12" s="1">
        <f t="shared" si="0"/>
        <v>3.805509453253494</v>
      </c>
      <c r="T12" s="1">
        <v>16</v>
      </c>
      <c r="U12" s="1">
        <v>31.47</v>
      </c>
      <c r="V12" s="1">
        <f>CONVERT(U12,"um","mm")</f>
        <v>0.03147</v>
      </c>
      <c r="W12" s="1">
        <f t="shared" si="2"/>
        <v>4.989879011138388</v>
      </c>
    </row>
    <row r="13" spans="1:23" ht="9">
      <c r="A13" s="10">
        <v>0.49</v>
      </c>
      <c r="B13" s="11">
        <v>1100</v>
      </c>
      <c r="C13" s="6">
        <v>0.097</v>
      </c>
      <c r="D13" s="6">
        <v>99.9</v>
      </c>
      <c r="E13" s="6">
        <v>0.95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0.95</v>
      </c>
      <c r="L13" s="6"/>
      <c r="M13" s="7"/>
      <c r="O13" s="1" t="s">
        <v>14</v>
      </c>
      <c r="P13" s="1">
        <v>72.12</v>
      </c>
      <c r="Q13" s="1">
        <f>CONVERT(P13,"um","mm")</f>
        <v>0.07212</v>
      </c>
      <c r="R13" s="1">
        <f t="shared" si="0"/>
        <v>3.79345679300447</v>
      </c>
      <c r="T13" s="1">
        <v>25</v>
      </c>
      <c r="U13" s="1">
        <v>48.55</v>
      </c>
      <c r="V13" s="1">
        <f>CONVERT(U13,"um","mm")</f>
        <v>0.04855</v>
      </c>
      <c r="W13" s="1">
        <f t="shared" si="2"/>
        <v>4.364384894130257</v>
      </c>
    </row>
    <row r="14" spans="1:23" ht="9">
      <c r="A14" s="10">
        <v>0.98</v>
      </c>
      <c r="B14" s="11">
        <v>1000</v>
      </c>
      <c r="C14" s="6">
        <v>1.04</v>
      </c>
      <c r="D14" s="6">
        <v>99</v>
      </c>
      <c r="E14" s="6">
        <v>1.72</v>
      </c>
      <c r="F14" s="6"/>
      <c r="G14" s="6">
        <f>CONVERT(A14,"um","mm")</f>
        <v>0.00098</v>
      </c>
      <c r="H14" s="6">
        <f t="shared" si="1"/>
        <v>9.994930630321603</v>
      </c>
      <c r="I14" s="6">
        <v>99</v>
      </c>
      <c r="J14" s="6">
        <v>10</v>
      </c>
      <c r="K14" s="6">
        <v>1.72</v>
      </c>
      <c r="L14" s="6"/>
      <c r="M14" s="7"/>
      <c r="O14" s="1" t="s">
        <v>31</v>
      </c>
      <c r="P14" s="1">
        <v>103.5</v>
      </c>
      <c r="Q14" s="1">
        <f>CONVERT(P14,"um","mm")</f>
        <v>0.1035</v>
      </c>
      <c r="R14" s="1">
        <f t="shared" si="0"/>
        <v>3.2722973271627622</v>
      </c>
      <c r="T14" s="1">
        <v>50</v>
      </c>
      <c r="U14" s="1">
        <v>72.12</v>
      </c>
      <c r="V14" s="1">
        <f>CONVERT(U14,"um","mm")</f>
        <v>0.07212</v>
      </c>
      <c r="W14" s="1">
        <f t="shared" si="2"/>
        <v>3.79345679300447</v>
      </c>
    </row>
    <row r="15" spans="1:23" ht="9">
      <c r="A15" s="10">
        <v>1.95</v>
      </c>
      <c r="B15" s="11">
        <v>900</v>
      </c>
      <c r="C15" s="6">
        <v>2.76</v>
      </c>
      <c r="D15" s="6">
        <v>97.2</v>
      </c>
      <c r="E15" s="6">
        <v>2.3</v>
      </c>
      <c r="F15" s="6"/>
      <c r="G15" s="6">
        <f>CONVERT(A15,"um","mm")</f>
        <v>0.00195</v>
      </c>
      <c r="H15" s="6">
        <f t="shared" si="1"/>
        <v>9.002310160687202</v>
      </c>
      <c r="I15" s="6">
        <v>97.2</v>
      </c>
      <c r="J15" s="6">
        <v>9</v>
      </c>
      <c r="K15" s="6">
        <v>2.3</v>
      </c>
      <c r="L15" s="6"/>
      <c r="M15" s="7"/>
      <c r="O15" s="1" t="s">
        <v>15</v>
      </c>
      <c r="P15" s="1">
        <v>0.992</v>
      </c>
      <c r="Q15" s="1">
        <f>CONVERT(P15,"um","mm")</f>
        <v>0.000992</v>
      </c>
      <c r="R15" s="1">
        <f t="shared" si="0"/>
        <v>9.977372258937299</v>
      </c>
      <c r="T15" s="1">
        <v>75</v>
      </c>
      <c r="U15" s="1">
        <v>96.32</v>
      </c>
      <c r="V15" s="1">
        <f>CONVERT(U15,"um","mm")</f>
        <v>0.09631999999999999</v>
      </c>
      <c r="W15" s="1">
        <f t="shared" si="2"/>
        <v>3.3760207976771097</v>
      </c>
    </row>
    <row r="16" spans="1:23" ht="9">
      <c r="A16" s="10">
        <v>3.9</v>
      </c>
      <c r="B16" s="11">
        <v>800</v>
      </c>
      <c r="C16" s="6">
        <v>5.06</v>
      </c>
      <c r="D16" s="6">
        <v>94.9</v>
      </c>
      <c r="E16" s="6">
        <v>2.69</v>
      </c>
      <c r="F16" s="6"/>
      <c r="G16" s="6">
        <f>CONVERT(A16,"um","mm")</f>
        <v>0.0039</v>
      </c>
      <c r="H16" s="6">
        <f t="shared" si="1"/>
        <v>8.002310160687202</v>
      </c>
      <c r="I16" s="6">
        <v>94.9</v>
      </c>
      <c r="J16" s="6">
        <v>8</v>
      </c>
      <c r="K16" s="6">
        <v>2.69</v>
      </c>
      <c r="L16" s="6"/>
      <c r="M16" s="7"/>
      <c r="O16" s="1" t="s">
        <v>16</v>
      </c>
      <c r="P16" s="1">
        <v>80.07</v>
      </c>
      <c r="Q16" s="1">
        <f>CONVERT(P16,"um","mm")</f>
        <v>0.08006999999999999</v>
      </c>
      <c r="R16" s="1">
        <f t="shared" si="0"/>
        <v>3.6425943835736896</v>
      </c>
      <c r="T16" s="1">
        <v>84</v>
      </c>
      <c r="U16" s="1">
        <v>108.7</v>
      </c>
      <c r="V16" s="1">
        <f>CONVERT(U16,"um","mm")</f>
        <v>0.1087</v>
      </c>
      <c r="W16" s="1">
        <f t="shared" si="2"/>
        <v>3.20157615452214</v>
      </c>
    </row>
    <row r="17" spans="1:23" ht="9">
      <c r="A17" s="10">
        <v>7.8</v>
      </c>
      <c r="B17" s="11">
        <v>700</v>
      </c>
      <c r="C17" s="6">
        <v>7.75</v>
      </c>
      <c r="D17" s="6">
        <v>92.3</v>
      </c>
      <c r="E17" s="6">
        <v>3.33</v>
      </c>
      <c r="F17" s="6"/>
      <c r="G17" s="6">
        <f>CONVERT(A17,"um","mm")</f>
        <v>0.0078</v>
      </c>
      <c r="H17" s="6">
        <f t="shared" si="1"/>
        <v>7.002310160687201</v>
      </c>
      <c r="I17" s="6">
        <v>92.3</v>
      </c>
      <c r="J17" s="6">
        <v>7</v>
      </c>
      <c r="K17" s="6">
        <v>3.33</v>
      </c>
      <c r="L17" s="6"/>
      <c r="M17" s="7"/>
      <c r="O17" s="1" t="s">
        <v>17</v>
      </c>
      <c r="P17" s="1">
        <v>37.96</v>
      </c>
      <c r="T17" s="1">
        <v>90</v>
      </c>
      <c r="U17" s="1">
        <v>120.1</v>
      </c>
      <c r="V17" s="1">
        <f>CONVERT(U17,"um","mm")</f>
        <v>0.1201</v>
      </c>
      <c r="W17" s="1">
        <f t="shared" si="2"/>
        <v>3.0576919438438153</v>
      </c>
    </row>
    <row r="18" spans="1:23" ht="9">
      <c r="A18" s="10">
        <v>15.6</v>
      </c>
      <c r="B18" s="11">
        <v>600</v>
      </c>
      <c r="C18" s="6">
        <v>11.1</v>
      </c>
      <c r="D18" s="6">
        <v>88.9</v>
      </c>
      <c r="E18" s="6">
        <v>4.83</v>
      </c>
      <c r="F18" s="6"/>
      <c r="G18" s="6">
        <f>CONVERT(A18,"um","mm")</f>
        <v>0.0156</v>
      </c>
      <c r="H18" s="6">
        <f t="shared" si="1"/>
        <v>6.002310160687201</v>
      </c>
      <c r="I18" s="6">
        <v>88.9</v>
      </c>
      <c r="J18" s="6">
        <v>6</v>
      </c>
      <c r="K18" s="6">
        <v>4.83</v>
      </c>
      <c r="L18" s="6"/>
      <c r="M18" s="7"/>
      <c r="O18" s="1" t="s">
        <v>18</v>
      </c>
      <c r="P18" s="1">
        <v>1441</v>
      </c>
      <c r="T18" s="1">
        <v>95</v>
      </c>
      <c r="U18" s="1">
        <v>134.8</v>
      </c>
      <c r="V18" s="1">
        <f>CONVERT(U18,"um","mm")</f>
        <v>0.1348</v>
      </c>
      <c r="W18" s="1">
        <f t="shared" si="2"/>
        <v>2.891107598367591</v>
      </c>
    </row>
    <row r="19" spans="1:16" ht="9">
      <c r="A19" s="10">
        <v>31.2</v>
      </c>
      <c r="B19" s="11">
        <v>500</v>
      </c>
      <c r="C19" s="6">
        <v>15.9</v>
      </c>
      <c r="D19" s="6">
        <v>84.1</v>
      </c>
      <c r="E19" s="6">
        <v>2.21</v>
      </c>
      <c r="F19" s="6"/>
      <c r="G19" s="6">
        <f>CONVERT(A19,"um","mm")</f>
        <v>0.0312</v>
      </c>
      <c r="H19" s="6">
        <f t="shared" si="1"/>
        <v>5.002310160687201</v>
      </c>
      <c r="I19" s="6">
        <v>84.1</v>
      </c>
      <c r="J19" s="6">
        <v>5</v>
      </c>
      <c r="K19" s="6">
        <f>SUM(E19+E20+E21+E22)</f>
        <v>22.93</v>
      </c>
      <c r="L19" s="6"/>
      <c r="M19" s="7"/>
      <c r="O19" s="1" t="s">
        <v>19</v>
      </c>
      <c r="P19" s="1">
        <v>53.07</v>
      </c>
    </row>
    <row r="20" spans="1:29" ht="9">
      <c r="A20" s="10">
        <v>37.2</v>
      </c>
      <c r="B20" s="11">
        <v>400</v>
      </c>
      <c r="C20" s="6">
        <v>18.1</v>
      </c>
      <c r="D20" s="6">
        <v>81.9</v>
      </c>
      <c r="E20" s="6">
        <v>3.73</v>
      </c>
      <c r="F20" s="6"/>
      <c r="G20" s="6">
        <f>CONVERT(A20,"um","mm")</f>
        <v>0.0372</v>
      </c>
      <c r="H20" s="6">
        <f t="shared" si="1"/>
        <v>4.748553568441418</v>
      </c>
      <c r="I20" s="6">
        <v>81.9</v>
      </c>
      <c r="J20" s="6">
        <v>4</v>
      </c>
      <c r="K20" s="6">
        <f>SUM(E23+E24+E25+E26)</f>
        <v>53.099999999999994</v>
      </c>
      <c r="L20" s="6"/>
      <c r="M20" s="7"/>
      <c r="O20" s="1" t="s">
        <v>32</v>
      </c>
      <c r="P20" s="1">
        <v>0.0635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21.9</v>
      </c>
      <c r="D21" s="6">
        <v>78.1</v>
      </c>
      <c r="E21" s="6">
        <v>6.59</v>
      </c>
      <c r="F21" s="6"/>
      <c r="G21" s="6">
        <f>CONVERT(A21,"um","mm")</f>
        <v>0.0442</v>
      </c>
      <c r="H21" s="6">
        <f t="shared" si="1"/>
        <v>4.499809820158018</v>
      </c>
      <c r="I21" s="6">
        <v>78.1</v>
      </c>
      <c r="J21" s="6">
        <v>3</v>
      </c>
      <c r="K21" s="6">
        <f>SUM(E27+E28+E29+E30)</f>
        <v>8.119499999999999</v>
      </c>
      <c r="L21" s="6"/>
      <c r="M21" s="7"/>
      <c r="O21" s="1" t="s">
        <v>33</v>
      </c>
      <c r="P21" s="1">
        <v>-0.238</v>
      </c>
      <c r="U21" s="1">
        <v>0.00384</v>
      </c>
      <c r="V21" s="1">
        <v>0.01278</v>
      </c>
      <c r="W21" s="1">
        <v>0.03147</v>
      </c>
      <c r="X21" s="1">
        <v>0.04855</v>
      </c>
      <c r="Y21" s="1">
        <v>0.07212</v>
      </c>
      <c r="Z21" s="1">
        <v>0.09631999999999999</v>
      </c>
      <c r="AA21" s="1">
        <v>0.1087</v>
      </c>
      <c r="AB21" s="1">
        <v>0.1201</v>
      </c>
      <c r="AC21" s="1">
        <v>0.1348</v>
      </c>
    </row>
    <row r="22" spans="1:29" ht="9">
      <c r="A22" s="10">
        <v>52.6</v>
      </c>
      <c r="B22" s="11">
        <v>270</v>
      </c>
      <c r="C22" s="6">
        <v>28.4</v>
      </c>
      <c r="D22" s="6">
        <v>71.6</v>
      </c>
      <c r="E22" s="6">
        <v>10.4</v>
      </c>
      <c r="F22" s="6"/>
      <c r="G22" s="6">
        <f>CONVERT(A22,"um","mm")</f>
        <v>0.0526</v>
      </c>
      <c r="H22" s="6">
        <f t="shared" si="1"/>
        <v>4.2487933902571475</v>
      </c>
      <c r="I22" s="6">
        <v>71.6</v>
      </c>
      <c r="J22" s="6">
        <v>2</v>
      </c>
      <c r="K22" s="6">
        <f>SUM(E31+E32+E33+E34)</f>
        <v>0</v>
      </c>
      <c r="L22" s="6"/>
      <c r="M22" s="7"/>
      <c r="U22" s="1">
        <v>8.024677973715656</v>
      </c>
      <c r="V22" s="1">
        <v>6.289968353489818</v>
      </c>
      <c r="W22" s="1">
        <v>4.989879011138388</v>
      </c>
      <c r="X22" s="1">
        <v>4.364384894130257</v>
      </c>
      <c r="Y22" s="1">
        <v>3.79345679300447</v>
      </c>
      <c r="Z22" s="1">
        <v>3.3760207976771097</v>
      </c>
      <c r="AA22" s="1">
        <v>3.20157615452214</v>
      </c>
      <c r="AB22" s="1">
        <v>3.0576919438438153</v>
      </c>
      <c r="AC22" s="1">
        <v>2.891107598367591</v>
      </c>
    </row>
    <row r="23" spans="1:13" ht="9">
      <c r="A23" s="10">
        <v>62.5</v>
      </c>
      <c r="B23" s="11">
        <v>230</v>
      </c>
      <c r="C23" s="6">
        <v>38.8</v>
      </c>
      <c r="D23" s="6">
        <v>61.2</v>
      </c>
      <c r="E23" s="6">
        <v>13.4</v>
      </c>
      <c r="F23" s="6"/>
      <c r="G23" s="6">
        <f>CONVERT(A23,"um","mm")</f>
        <v>0.0625</v>
      </c>
      <c r="H23" s="6">
        <f t="shared" si="1"/>
        <v>4</v>
      </c>
      <c r="I23" s="6">
        <v>61.2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52.2</v>
      </c>
      <c r="D24" s="6">
        <v>47.8</v>
      </c>
      <c r="E24" s="6">
        <v>15.2</v>
      </c>
      <c r="F24" s="6"/>
      <c r="G24" s="6">
        <f>CONVERT(A24,"um","mm")</f>
        <v>0.074</v>
      </c>
      <c r="H24" s="6">
        <f t="shared" si="1"/>
        <v>3.7563309190331378</v>
      </c>
      <c r="I24" s="6">
        <v>47.8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67.4</v>
      </c>
      <c r="D25" s="6">
        <v>32.6</v>
      </c>
      <c r="E25" s="6">
        <v>14.2</v>
      </c>
      <c r="F25" s="6"/>
      <c r="G25" s="6">
        <f>CONVERT(A25,"um","mm")</f>
        <v>0.088</v>
      </c>
      <c r="H25" s="6">
        <f t="shared" si="1"/>
        <v>3.50635266602479</v>
      </c>
      <c r="I25" s="6">
        <v>32.6</v>
      </c>
      <c r="J25" s="6">
        <v>-1</v>
      </c>
      <c r="K25" s="6">
        <f>SUM(E43+E44)</f>
        <v>0</v>
      </c>
      <c r="L25" s="6"/>
      <c r="M25" s="7"/>
      <c r="O25" s="1">
        <f>SUM(K25+K24+K23+K22+K21+K20)</f>
        <v>61.2195</v>
      </c>
      <c r="P25" s="1">
        <f>SUM(K19+K18+K17+K16)</f>
        <v>33.779999999999994</v>
      </c>
      <c r="Q25" s="1">
        <f>SUM(K15+K14+K13+K12+K11+K10)</f>
        <v>5.067</v>
      </c>
    </row>
    <row r="26" spans="1:13" ht="9">
      <c r="A26" s="10">
        <v>105</v>
      </c>
      <c r="B26" s="11">
        <v>140</v>
      </c>
      <c r="C26" s="6">
        <v>81.6</v>
      </c>
      <c r="D26" s="6">
        <v>18.4</v>
      </c>
      <c r="E26" s="6">
        <v>10.3</v>
      </c>
      <c r="F26" s="6"/>
      <c r="G26" s="6">
        <f>CONVERT(A26,"um","mm")</f>
        <v>0.105</v>
      </c>
      <c r="H26" s="6">
        <f t="shared" si="1"/>
        <v>3.2515387669959646</v>
      </c>
      <c r="I26" s="6">
        <v>18.4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91.9</v>
      </c>
      <c r="D27" s="6">
        <v>8.12</v>
      </c>
      <c r="E27" s="6">
        <v>5.79</v>
      </c>
      <c r="F27" s="6"/>
      <c r="G27" s="6">
        <f>CONVERT(A27,"um","mm")</f>
        <v>0.125</v>
      </c>
      <c r="H27" s="6">
        <f t="shared" si="1"/>
        <v>3</v>
      </c>
      <c r="I27" s="6">
        <v>8.12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97.7</v>
      </c>
      <c r="D28" s="6">
        <v>2.33</v>
      </c>
      <c r="E28" s="6">
        <v>2.05</v>
      </c>
      <c r="F28" s="6"/>
      <c r="G28" s="6">
        <f>CONVERT(A28,"um","mm")</f>
        <v>0.149</v>
      </c>
      <c r="H28" s="6">
        <f t="shared" si="1"/>
        <v>2.746615764199926</v>
      </c>
      <c r="I28" s="6">
        <v>2.33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99.7</v>
      </c>
      <c r="D29" s="6">
        <v>0.28</v>
      </c>
      <c r="E29" s="6">
        <v>0.27</v>
      </c>
      <c r="F29" s="6"/>
      <c r="G29" s="6">
        <f>CONVERT(A29,"um","mm")</f>
        <v>0.177</v>
      </c>
      <c r="H29" s="6">
        <f t="shared" si="1"/>
        <v>2.49817873457909</v>
      </c>
      <c r="I29" s="6">
        <v>0.28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99.99</v>
      </c>
      <c r="D30" s="6">
        <v>0.0095</v>
      </c>
      <c r="E30" s="6">
        <v>0.0095</v>
      </c>
      <c r="F30" s="6"/>
      <c r="G30" s="6">
        <f>CONVERT(A30,"um","mm")</f>
        <v>0.21</v>
      </c>
      <c r="H30" s="6">
        <f t="shared" si="1"/>
        <v>2.2515387669959646</v>
      </c>
      <c r="I30" s="6">
        <v>0.0095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79</v>
      </c>
      <c r="C2" s="1" t="s">
        <v>37</v>
      </c>
      <c r="D2" s="1" t="s">
        <v>38</v>
      </c>
    </row>
    <row r="3" spans="1:5" ht="9">
      <c r="A3" s="1" t="s">
        <v>4</v>
      </c>
      <c r="B3" s="1" t="s">
        <v>80</v>
      </c>
      <c r="C3" s="1">
        <f>AVERAGE(D3:E3)</f>
        <v>11</v>
      </c>
      <c r="D3" s="1">
        <f>CONVERT(VALUE(LEFT(B4,3)),"in","ft")</f>
        <v>10.916666666666666</v>
      </c>
      <c r="E3" s="1">
        <f>CONVERT(VALUE(RIGHT(B4,3)),"in","ft")</f>
        <v>11.083333333333334</v>
      </c>
    </row>
    <row r="4" spans="1:2" ht="9">
      <c r="A4" s="1" t="s">
        <v>6</v>
      </c>
      <c r="B4" s="1" t="s">
        <v>81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61.09</v>
      </c>
      <c r="V10" s="1">
        <f>CONVERT(U10,"um","mm")</f>
        <v>0.06109</v>
      </c>
      <c r="W10" s="1">
        <f>-LOG(V10/1,2)</f>
        <v>4.032919949356566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91.98</v>
      </c>
      <c r="V11" s="1">
        <f>CONVERT(U11,"um","mm")</f>
        <v>0.09198</v>
      </c>
      <c r="W11" s="1">
        <f aca="true" t="shared" si="2" ref="W11:W18">-LOG(V11/1,2)</f>
        <v>3.442535992056878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0.027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0.027</v>
      </c>
      <c r="L12" s="6"/>
      <c r="M12" s="7"/>
      <c r="O12" s="1" t="s">
        <v>13</v>
      </c>
      <c r="P12" s="1">
        <v>170.2</v>
      </c>
      <c r="Q12" s="1">
        <f>CONVERT(P12,"um","mm")</f>
        <v>0.1702</v>
      </c>
      <c r="R12" s="1">
        <f t="shared" si="0"/>
        <v>2.554697057863487</v>
      </c>
      <c r="T12" s="1">
        <v>16</v>
      </c>
      <c r="U12" s="1">
        <v>107.3</v>
      </c>
      <c r="V12" s="1">
        <f>CONVERT(U12,"um","mm")</f>
        <v>0.1073</v>
      </c>
      <c r="W12" s="1">
        <f t="shared" si="2"/>
        <v>3.2202780187929276</v>
      </c>
    </row>
    <row r="13" spans="1:23" ht="9">
      <c r="A13" s="10">
        <v>0.49</v>
      </c>
      <c r="B13" s="11">
        <v>1100</v>
      </c>
      <c r="C13" s="6">
        <v>0.027</v>
      </c>
      <c r="D13" s="6">
        <v>99.97</v>
      </c>
      <c r="E13" s="6">
        <v>0.29</v>
      </c>
      <c r="F13" s="6"/>
      <c r="G13" s="6">
        <f>CONVERT(A13,"um","mm")</f>
        <v>0.00049</v>
      </c>
      <c r="H13" s="6">
        <f t="shared" si="1"/>
        <v>10.994930630321603</v>
      </c>
      <c r="I13" s="6">
        <v>99.97</v>
      </c>
      <c r="J13" s="6">
        <v>11</v>
      </c>
      <c r="K13" s="6">
        <v>0.29</v>
      </c>
      <c r="L13" s="6"/>
      <c r="M13" s="7"/>
      <c r="O13" s="1" t="s">
        <v>14</v>
      </c>
      <c r="P13" s="1">
        <v>161.1</v>
      </c>
      <c r="Q13" s="1">
        <f>CONVERT(P13,"um","mm")</f>
        <v>0.1611</v>
      </c>
      <c r="R13" s="1">
        <f t="shared" si="0"/>
        <v>2.6339716008428806</v>
      </c>
      <c r="T13" s="1">
        <v>25</v>
      </c>
      <c r="U13" s="1">
        <v>123.7</v>
      </c>
      <c r="V13" s="1">
        <f>CONVERT(U13,"um","mm")</f>
        <v>0.1237</v>
      </c>
      <c r="W13" s="1">
        <f t="shared" si="2"/>
        <v>3.0150825945730797</v>
      </c>
    </row>
    <row r="14" spans="1:23" ht="9">
      <c r="A14" s="10">
        <v>0.98</v>
      </c>
      <c r="B14" s="11">
        <v>1000</v>
      </c>
      <c r="C14" s="6">
        <v>0.31</v>
      </c>
      <c r="D14" s="6">
        <v>99.7</v>
      </c>
      <c r="E14" s="6">
        <v>0.5</v>
      </c>
      <c r="F14" s="6"/>
      <c r="G14" s="6">
        <f>CONVERT(A14,"um","mm")</f>
        <v>0.00098</v>
      </c>
      <c r="H14" s="6">
        <f t="shared" si="1"/>
        <v>9.994930630321603</v>
      </c>
      <c r="I14" s="6">
        <v>99.7</v>
      </c>
      <c r="J14" s="6">
        <v>10</v>
      </c>
      <c r="K14" s="6">
        <v>0.5</v>
      </c>
      <c r="L14" s="6"/>
      <c r="M14" s="7"/>
      <c r="O14" s="1" t="s">
        <v>31</v>
      </c>
      <c r="P14" s="1">
        <v>239.7</v>
      </c>
      <c r="Q14" s="1">
        <f>CONVERT(P14,"um","mm")</f>
        <v>0.2397</v>
      </c>
      <c r="R14" s="1">
        <f t="shared" si="0"/>
        <v>2.0606981859003164</v>
      </c>
      <c r="T14" s="1">
        <v>50</v>
      </c>
      <c r="U14" s="1">
        <v>161.1</v>
      </c>
      <c r="V14" s="1">
        <f>CONVERT(U14,"um","mm")</f>
        <v>0.1611</v>
      </c>
      <c r="W14" s="1">
        <f t="shared" si="2"/>
        <v>2.6339716008428806</v>
      </c>
    </row>
    <row r="15" spans="1:23" ht="9">
      <c r="A15" s="10">
        <v>1.95</v>
      </c>
      <c r="B15" s="11">
        <v>900</v>
      </c>
      <c r="C15" s="6">
        <v>0.82</v>
      </c>
      <c r="D15" s="6">
        <v>99.2</v>
      </c>
      <c r="E15" s="6">
        <v>0.51</v>
      </c>
      <c r="F15" s="6"/>
      <c r="G15" s="6">
        <f>CONVERT(A15,"um","mm")</f>
        <v>0.00195</v>
      </c>
      <c r="H15" s="6">
        <f t="shared" si="1"/>
        <v>9.002310160687202</v>
      </c>
      <c r="I15" s="6">
        <v>99.2</v>
      </c>
      <c r="J15" s="6">
        <v>9</v>
      </c>
      <c r="K15" s="6">
        <v>0.51</v>
      </c>
      <c r="L15" s="6"/>
      <c r="M15" s="7"/>
      <c r="O15" s="1" t="s">
        <v>15</v>
      </c>
      <c r="P15" s="1">
        <v>1.057</v>
      </c>
      <c r="Q15" s="1">
        <f>CONVERT(P15,"um","mm")</f>
        <v>0.001057</v>
      </c>
      <c r="R15" s="1">
        <f t="shared" si="0"/>
        <v>9.885808907941492</v>
      </c>
      <c r="T15" s="1">
        <v>75</v>
      </c>
      <c r="U15" s="1">
        <v>208</v>
      </c>
      <c r="V15" s="1">
        <f>CONVERT(U15,"um","mm")</f>
        <v>0.208</v>
      </c>
      <c r="W15" s="1">
        <f t="shared" si="2"/>
        <v>2.2653445665209953</v>
      </c>
    </row>
    <row r="16" spans="1:23" ht="9">
      <c r="A16" s="10">
        <v>3.9</v>
      </c>
      <c r="B16" s="11">
        <v>800</v>
      </c>
      <c r="C16" s="6">
        <v>1.33</v>
      </c>
      <c r="D16" s="6">
        <v>98.7</v>
      </c>
      <c r="E16" s="6">
        <v>0.36</v>
      </c>
      <c r="F16" s="6"/>
      <c r="G16" s="6">
        <f>CONVERT(A16,"um","mm")</f>
        <v>0.0039</v>
      </c>
      <c r="H16" s="6">
        <f t="shared" si="1"/>
        <v>8.002310160687202</v>
      </c>
      <c r="I16" s="6">
        <v>98.7</v>
      </c>
      <c r="J16" s="6">
        <v>8</v>
      </c>
      <c r="K16" s="6">
        <v>0.36</v>
      </c>
      <c r="L16" s="6"/>
      <c r="M16" s="7"/>
      <c r="O16" s="1" t="s">
        <v>16</v>
      </c>
      <c r="P16" s="1">
        <v>168.9</v>
      </c>
      <c r="Q16" s="1">
        <f>CONVERT(P16,"um","mm")</f>
        <v>0.1689</v>
      </c>
      <c r="R16" s="1">
        <f t="shared" si="0"/>
        <v>2.565758766748064</v>
      </c>
      <c r="T16" s="1">
        <v>84</v>
      </c>
      <c r="U16" s="1">
        <v>234.3</v>
      </c>
      <c r="V16" s="1">
        <f>CONVERT(U16,"um","mm")</f>
        <v>0.2343</v>
      </c>
      <c r="W16" s="1">
        <f t="shared" si="2"/>
        <v>2.093571140686314</v>
      </c>
    </row>
    <row r="17" spans="1:23" ht="9">
      <c r="A17" s="10">
        <v>7.8</v>
      </c>
      <c r="B17" s="11">
        <v>700</v>
      </c>
      <c r="C17" s="6">
        <v>1.69</v>
      </c>
      <c r="D17" s="6">
        <v>98.3</v>
      </c>
      <c r="E17" s="6">
        <v>0.43</v>
      </c>
      <c r="F17" s="6"/>
      <c r="G17" s="6">
        <f>CONVERT(A17,"um","mm")</f>
        <v>0.0078</v>
      </c>
      <c r="H17" s="6">
        <f t="shared" si="1"/>
        <v>7.002310160687201</v>
      </c>
      <c r="I17" s="6">
        <v>98.3</v>
      </c>
      <c r="J17" s="6">
        <v>7</v>
      </c>
      <c r="K17" s="6">
        <v>0.43</v>
      </c>
      <c r="L17" s="6"/>
      <c r="M17" s="7"/>
      <c r="O17" s="1" t="s">
        <v>17</v>
      </c>
      <c r="P17" s="1">
        <v>76.26</v>
      </c>
      <c r="T17" s="1">
        <v>90</v>
      </c>
      <c r="U17" s="1">
        <v>262.3</v>
      </c>
      <c r="V17" s="1">
        <f>CONVERT(U17,"um","mm")</f>
        <v>0.2623</v>
      </c>
      <c r="W17" s="1">
        <f t="shared" si="2"/>
        <v>1.9307102872844655</v>
      </c>
    </row>
    <row r="18" spans="1:23" ht="9">
      <c r="A18" s="10">
        <v>15.6</v>
      </c>
      <c r="B18" s="11">
        <v>600</v>
      </c>
      <c r="C18" s="6">
        <v>2.12</v>
      </c>
      <c r="D18" s="6">
        <v>97.9</v>
      </c>
      <c r="E18" s="6">
        <v>0.78</v>
      </c>
      <c r="F18" s="6"/>
      <c r="G18" s="6">
        <f>CONVERT(A18,"um","mm")</f>
        <v>0.0156</v>
      </c>
      <c r="H18" s="6">
        <f t="shared" si="1"/>
        <v>6.002310160687201</v>
      </c>
      <c r="I18" s="6">
        <v>97.9</v>
      </c>
      <c r="J18" s="6">
        <v>6</v>
      </c>
      <c r="K18" s="6">
        <v>0.78</v>
      </c>
      <c r="L18" s="6"/>
      <c r="M18" s="7"/>
      <c r="O18" s="1" t="s">
        <v>18</v>
      </c>
      <c r="P18" s="1">
        <v>5816</v>
      </c>
      <c r="T18" s="1">
        <v>95</v>
      </c>
      <c r="U18" s="1">
        <v>302.9</v>
      </c>
      <c r="V18" s="1">
        <f>CONVERT(U18,"um","mm")</f>
        <v>0.3029</v>
      </c>
      <c r="W18" s="1">
        <f t="shared" si="2"/>
        <v>1.723086516754077</v>
      </c>
    </row>
    <row r="19" spans="1:16" ht="9">
      <c r="A19" s="10">
        <v>31.2</v>
      </c>
      <c r="B19" s="11">
        <v>500</v>
      </c>
      <c r="C19" s="6">
        <v>2.9</v>
      </c>
      <c r="D19" s="6">
        <v>97.1</v>
      </c>
      <c r="E19" s="6">
        <v>0.37</v>
      </c>
      <c r="F19" s="6"/>
      <c r="G19" s="6">
        <f>CONVERT(A19,"um","mm")</f>
        <v>0.0312</v>
      </c>
      <c r="H19" s="6">
        <f t="shared" si="1"/>
        <v>5.002310160687201</v>
      </c>
      <c r="I19" s="6">
        <v>97.1</v>
      </c>
      <c r="J19" s="6">
        <v>5</v>
      </c>
      <c r="K19" s="6">
        <f>SUM(E19+E20+E21+E22)</f>
        <v>2.2199999999999998</v>
      </c>
      <c r="L19" s="6"/>
      <c r="M19" s="7"/>
      <c r="O19" s="1" t="s">
        <v>19</v>
      </c>
      <c r="P19" s="1">
        <v>44.81</v>
      </c>
    </row>
    <row r="20" spans="1:29" ht="9">
      <c r="A20" s="10">
        <v>37.2</v>
      </c>
      <c r="B20" s="11">
        <v>400</v>
      </c>
      <c r="C20" s="6">
        <v>3.27</v>
      </c>
      <c r="D20" s="6">
        <v>96.7</v>
      </c>
      <c r="E20" s="6">
        <v>0.48</v>
      </c>
      <c r="F20" s="6"/>
      <c r="G20" s="6">
        <f>CONVERT(A20,"um","mm")</f>
        <v>0.0372</v>
      </c>
      <c r="H20" s="6">
        <f t="shared" si="1"/>
        <v>4.748553568441418</v>
      </c>
      <c r="I20" s="6">
        <v>96.7</v>
      </c>
      <c r="J20" s="6">
        <v>4</v>
      </c>
      <c r="K20" s="6">
        <f>SUM(E23+E24+E25+E26)</f>
        <v>20.75</v>
      </c>
      <c r="L20" s="6"/>
      <c r="M20" s="7"/>
      <c r="O20" s="1" t="s">
        <v>32</v>
      </c>
      <c r="P20" s="1">
        <v>0.988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3.74</v>
      </c>
      <c r="D21" s="6">
        <v>96.3</v>
      </c>
      <c r="E21" s="6">
        <v>0.6</v>
      </c>
      <c r="F21" s="6"/>
      <c r="G21" s="6">
        <f>CONVERT(A21,"um","mm")</f>
        <v>0.0442</v>
      </c>
      <c r="H21" s="6">
        <f t="shared" si="1"/>
        <v>4.499809820158018</v>
      </c>
      <c r="I21" s="6">
        <v>96.3</v>
      </c>
      <c r="J21" s="6">
        <v>3</v>
      </c>
      <c r="K21" s="6">
        <f>SUM(E27+E28+E29+E30)</f>
        <v>61.7</v>
      </c>
      <c r="L21" s="6"/>
      <c r="M21" s="7"/>
      <c r="O21" s="1" t="s">
        <v>33</v>
      </c>
      <c r="P21" s="1">
        <v>2.898</v>
      </c>
      <c r="U21" s="1">
        <v>0.06109</v>
      </c>
      <c r="V21" s="1">
        <v>0.09198</v>
      </c>
      <c r="W21" s="1">
        <v>0.1073</v>
      </c>
      <c r="X21" s="1">
        <v>0.1237</v>
      </c>
      <c r="Y21" s="1">
        <v>0.1611</v>
      </c>
      <c r="Z21" s="1">
        <v>0.208</v>
      </c>
      <c r="AA21" s="1">
        <v>0.2343</v>
      </c>
      <c r="AB21" s="1">
        <v>0.2623</v>
      </c>
      <c r="AC21" s="1">
        <v>0.3029</v>
      </c>
    </row>
    <row r="22" spans="1:29" ht="9">
      <c r="A22" s="10">
        <v>52.6</v>
      </c>
      <c r="B22" s="11">
        <v>270</v>
      </c>
      <c r="C22" s="6">
        <v>4.34</v>
      </c>
      <c r="D22" s="6">
        <v>95.7</v>
      </c>
      <c r="E22" s="6">
        <v>0.77</v>
      </c>
      <c r="F22" s="6"/>
      <c r="G22" s="6">
        <f>CONVERT(A22,"um","mm")</f>
        <v>0.0526</v>
      </c>
      <c r="H22" s="6">
        <f t="shared" si="1"/>
        <v>4.2487933902571475</v>
      </c>
      <c r="I22" s="6">
        <v>95.7</v>
      </c>
      <c r="J22" s="6">
        <v>2</v>
      </c>
      <c r="K22" s="6">
        <f>SUM(E31+E32+E33+E34)</f>
        <v>12.05</v>
      </c>
      <c r="L22" s="6"/>
      <c r="M22" s="7"/>
      <c r="U22" s="1">
        <v>4.032919949356566</v>
      </c>
      <c r="V22" s="1">
        <v>3.442535992056878</v>
      </c>
      <c r="W22" s="1">
        <v>3.2202780187929276</v>
      </c>
      <c r="X22" s="1">
        <v>3.0150825945730797</v>
      </c>
      <c r="Y22" s="1">
        <v>2.6339716008428806</v>
      </c>
      <c r="Z22" s="1">
        <v>2.2653445665209953</v>
      </c>
      <c r="AA22" s="1">
        <v>2.093571140686314</v>
      </c>
      <c r="AB22" s="1">
        <v>1.9307102872844655</v>
      </c>
      <c r="AC22" s="1">
        <v>1.723086516754077</v>
      </c>
    </row>
    <row r="23" spans="1:13" ht="9">
      <c r="A23" s="10">
        <v>62.5</v>
      </c>
      <c r="B23" s="11">
        <v>230</v>
      </c>
      <c r="C23" s="6">
        <v>5.11</v>
      </c>
      <c r="D23" s="6">
        <v>94.9</v>
      </c>
      <c r="E23" s="6">
        <v>1.23</v>
      </c>
      <c r="F23" s="6"/>
      <c r="G23" s="6">
        <f>CONVERT(A23,"um","mm")</f>
        <v>0.0625</v>
      </c>
      <c r="H23" s="6">
        <f t="shared" si="1"/>
        <v>4</v>
      </c>
      <c r="I23" s="6">
        <v>94.9</v>
      </c>
      <c r="J23" s="6">
        <v>1</v>
      </c>
      <c r="K23" s="6">
        <f>SUM(E35+E36+E37+E38)</f>
        <v>0.35600000000000004</v>
      </c>
      <c r="L23" s="6"/>
      <c r="M23" s="7"/>
    </row>
    <row r="24" spans="1:17" ht="9">
      <c r="A24" s="10">
        <v>74</v>
      </c>
      <c r="B24" s="11">
        <v>200</v>
      </c>
      <c r="C24" s="6">
        <v>6.34</v>
      </c>
      <c r="D24" s="6">
        <v>93.7</v>
      </c>
      <c r="E24" s="6">
        <v>2.66</v>
      </c>
      <c r="F24" s="6"/>
      <c r="G24" s="6">
        <f>CONVERT(A24,"um","mm")</f>
        <v>0.074</v>
      </c>
      <c r="H24" s="6">
        <f t="shared" si="1"/>
        <v>3.7563309190331378</v>
      </c>
      <c r="I24" s="6">
        <v>93.7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</v>
      </c>
      <c r="D25" s="6">
        <v>91</v>
      </c>
      <c r="E25" s="6">
        <v>5.96</v>
      </c>
      <c r="F25" s="6"/>
      <c r="G25" s="6">
        <f>CONVERT(A25,"um","mm")</f>
        <v>0.088</v>
      </c>
      <c r="H25" s="6">
        <f t="shared" si="1"/>
        <v>3.50635266602479</v>
      </c>
      <c r="I25" s="6">
        <v>91</v>
      </c>
      <c r="J25" s="6">
        <v>-1</v>
      </c>
      <c r="K25" s="6">
        <f>SUM(E43+E44)</f>
        <v>0</v>
      </c>
      <c r="L25" s="6"/>
      <c r="M25" s="7"/>
      <c r="O25" s="1">
        <f>SUM(K25+K24+K23+K22+K21+K20)</f>
        <v>94.85600000000001</v>
      </c>
      <c r="P25" s="1">
        <f>SUM(K19+K18+K17+K16)</f>
        <v>3.79</v>
      </c>
      <c r="Q25" s="1">
        <f>SUM(K15+K14+K13+K12+K11+K10)</f>
        <v>1.327</v>
      </c>
    </row>
    <row r="26" spans="1:13" ht="9">
      <c r="A26" s="10">
        <v>105</v>
      </c>
      <c r="B26" s="11">
        <v>140</v>
      </c>
      <c r="C26" s="6">
        <v>15</v>
      </c>
      <c r="D26" s="6">
        <v>85</v>
      </c>
      <c r="E26" s="6">
        <v>10.9</v>
      </c>
      <c r="F26" s="6"/>
      <c r="G26" s="6">
        <f>CONVERT(A26,"um","mm")</f>
        <v>0.105</v>
      </c>
      <c r="H26" s="6">
        <f t="shared" si="1"/>
        <v>3.2515387669959646</v>
      </c>
      <c r="I26" s="6">
        <v>85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25.8</v>
      </c>
      <c r="D27" s="6">
        <v>74.2</v>
      </c>
      <c r="E27" s="6">
        <v>16</v>
      </c>
      <c r="F27" s="6"/>
      <c r="G27" s="6">
        <f>CONVERT(A27,"um","mm")</f>
        <v>0.125</v>
      </c>
      <c r="H27" s="6">
        <f t="shared" si="1"/>
        <v>3</v>
      </c>
      <c r="I27" s="6">
        <v>74.2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41.9</v>
      </c>
      <c r="D28" s="6">
        <v>58.1</v>
      </c>
      <c r="E28" s="6">
        <v>18.1</v>
      </c>
      <c r="F28" s="6"/>
      <c r="G28" s="6">
        <f>CONVERT(A28,"um","mm")</f>
        <v>0.149</v>
      </c>
      <c r="H28" s="6">
        <f t="shared" si="1"/>
        <v>2.746615764199926</v>
      </c>
      <c r="I28" s="6">
        <v>58.1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59.9</v>
      </c>
      <c r="D29" s="6">
        <v>40.1</v>
      </c>
      <c r="E29" s="6">
        <v>15.9</v>
      </c>
      <c r="F29" s="6"/>
      <c r="G29" s="6">
        <f>CONVERT(A29,"um","mm")</f>
        <v>0.177</v>
      </c>
      <c r="H29" s="6">
        <f t="shared" si="1"/>
        <v>2.49817873457909</v>
      </c>
      <c r="I29" s="6">
        <v>40.1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75.8</v>
      </c>
      <c r="D30" s="6">
        <v>24.2</v>
      </c>
      <c r="E30" s="6">
        <v>11.7</v>
      </c>
      <c r="F30" s="6"/>
      <c r="G30" s="6">
        <f>CONVERT(A30,"um","mm")</f>
        <v>0.21</v>
      </c>
      <c r="H30" s="6">
        <f t="shared" si="1"/>
        <v>2.2515387669959646</v>
      </c>
      <c r="I30" s="6">
        <v>24.2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87.6</v>
      </c>
      <c r="D31" s="6">
        <v>12.4</v>
      </c>
      <c r="E31" s="6">
        <v>6.85</v>
      </c>
      <c r="F31" s="6"/>
      <c r="G31" s="6">
        <f>CONVERT(A31,"um","mm")</f>
        <v>0.25</v>
      </c>
      <c r="H31" s="6">
        <f t="shared" si="1"/>
        <v>2</v>
      </c>
      <c r="I31" s="6">
        <v>12.4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94.4</v>
      </c>
      <c r="D32" s="6">
        <v>5.56</v>
      </c>
      <c r="E32" s="6">
        <v>3.22</v>
      </c>
      <c r="F32" s="6"/>
      <c r="G32" s="6">
        <f>CONVERT(A32,"um","mm")</f>
        <v>0.297</v>
      </c>
      <c r="H32" s="6">
        <f t="shared" si="1"/>
        <v>1.7514651638613215</v>
      </c>
      <c r="I32" s="6">
        <v>5.56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97.7</v>
      </c>
      <c r="D33" s="6">
        <v>2.34</v>
      </c>
      <c r="E33" s="6">
        <v>1.21</v>
      </c>
      <c r="F33" s="6"/>
      <c r="G33" s="6">
        <f>CONVERT(A33,"um","mm")</f>
        <v>0.354</v>
      </c>
      <c r="H33" s="6">
        <f t="shared" si="1"/>
        <v>1.4981787345790896</v>
      </c>
      <c r="I33" s="6">
        <v>2.34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98.9</v>
      </c>
      <c r="D34" s="6">
        <v>1.12</v>
      </c>
      <c r="E34" s="6">
        <v>0.77</v>
      </c>
      <c r="F34" s="6"/>
      <c r="G34" s="6">
        <f>CONVERT(A34,"um","mm")</f>
        <v>0.42</v>
      </c>
      <c r="H34" s="6">
        <f t="shared" si="1"/>
        <v>1.2515387669959643</v>
      </c>
      <c r="I34" s="6">
        <v>1.12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0.36</v>
      </c>
      <c r="E35" s="6">
        <v>0.34</v>
      </c>
      <c r="F35" s="6"/>
      <c r="G35" s="6">
        <f>CONVERT(A35,"um","mm")</f>
        <v>0.5</v>
      </c>
      <c r="H35" s="6">
        <f t="shared" si="1"/>
        <v>1</v>
      </c>
      <c r="I35" s="6">
        <v>0.36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0.016</v>
      </c>
      <c r="E36" s="6">
        <v>0.016</v>
      </c>
      <c r="F36" s="6"/>
      <c r="G36" s="6">
        <f>CONVERT(A36,"um","mm")</f>
        <v>0.59</v>
      </c>
      <c r="H36" s="6">
        <f t="shared" si="1"/>
        <v>0.7612131404128836</v>
      </c>
      <c r="I36" s="6">
        <v>0.016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76</v>
      </c>
      <c r="C2" s="1" t="s">
        <v>37</v>
      </c>
      <c r="D2" s="1" t="s">
        <v>38</v>
      </c>
    </row>
    <row r="3" spans="1:5" ht="9">
      <c r="A3" s="1" t="s">
        <v>4</v>
      </c>
      <c r="B3" s="1" t="s">
        <v>77</v>
      </c>
      <c r="C3" s="1">
        <f>AVERAGE(D3:E3)</f>
        <v>10</v>
      </c>
      <c r="D3" s="1">
        <f>CONVERT(VALUE(LEFT(B4,3)),"in","ft")</f>
        <v>9.916666666666666</v>
      </c>
      <c r="E3" s="1">
        <f>CONVERT(VALUE(RIGHT(B4,3)),"in","ft")</f>
        <v>10.083333333333334</v>
      </c>
    </row>
    <row r="4" spans="1:2" ht="9">
      <c r="A4" s="1" t="s">
        <v>6</v>
      </c>
      <c r="B4" s="1" t="s">
        <v>78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64.86</v>
      </c>
      <c r="V10" s="1">
        <f>CONVERT(U10,"um","mm")</f>
        <v>0.06486</v>
      </c>
      <c r="W10" s="1">
        <f>-LOG(V10/1,2)</f>
        <v>3.9465271659810055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85.67</v>
      </c>
      <c r="V11" s="1">
        <f>CONVERT(U11,"um","mm")</f>
        <v>0.08567</v>
      </c>
      <c r="W11" s="1">
        <f aca="true" t="shared" si="2" ref="W11:W18">-LOG(V11/1,2)</f>
        <v>3.5450661012876683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</v>
      </c>
      <c r="L12" s="6"/>
      <c r="M12" s="7"/>
      <c r="O12" s="1" t="s">
        <v>13</v>
      </c>
      <c r="P12" s="1">
        <v>150.5</v>
      </c>
      <c r="Q12" s="1">
        <f>CONVERT(P12,"um","mm")</f>
        <v>0.1505</v>
      </c>
      <c r="R12" s="1">
        <f t="shared" si="0"/>
        <v>2.732164607902385</v>
      </c>
      <c r="T12" s="1">
        <v>16</v>
      </c>
      <c r="U12" s="1">
        <v>97.87</v>
      </c>
      <c r="V12" s="1">
        <f>CONVERT(U12,"um","mm")</f>
        <v>0.09787</v>
      </c>
      <c r="W12" s="1">
        <f t="shared" si="2"/>
        <v>3.352989490149723</v>
      </c>
    </row>
    <row r="13" spans="1:23" ht="9">
      <c r="A13" s="10">
        <v>0.49</v>
      </c>
      <c r="B13" s="11">
        <v>1100</v>
      </c>
      <c r="C13" s="6">
        <v>0</v>
      </c>
      <c r="D13" s="6">
        <v>100</v>
      </c>
      <c r="E13" s="6">
        <v>0.14</v>
      </c>
      <c r="F13" s="6"/>
      <c r="G13" s="6">
        <f>CONVERT(A13,"um","mm")</f>
        <v>0.00049</v>
      </c>
      <c r="H13" s="6">
        <f t="shared" si="1"/>
        <v>10.994930630321603</v>
      </c>
      <c r="I13" s="6">
        <v>100</v>
      </c>
      <c r="J13" s="6">
        <v>11</v>
      </c>
      <c r="K13" s="6">
        <v>0.14</v>
      </c>
      <c r="L13" s="6"/>
      <c r="M13" s="7"/>
      <c r="O13" s="1" t="s">
        <v>14</v>
      </c>
      <c r="P13" s="1">
        <v>142</v>
      </c>
      <c r="Q13" s="1">
        <f>CONVERT(P13,"um","mm")</f>
        <v>0.142</v>
      </c>
      <c r="R13" s="1">
        <f t="shared" si="0"/>
        <v>2.816037165157405</v>
      </c>
      <c r="T13" s="1">
        <v>25</v>
      </c>
      <c r="U13" s="1">
        <v>111.3</v>
      </c>
      <c r="V13" s="1">
        <f>CONVERT(U13,"um","mm")</f>
        <v>0.1113</v>
      </c>
      <c r="W13" s="1">
        <f t="shared" si="2"/>
        <v>3.1674745022074897</v>
      </c>
    </row>
    <row r="14" spans="1:23" ht="9">
      <c r="A14" s="10">
        <v>0.98</v>
      </c>
      <c r="B14" s="11">
        <v>1000</v>
      </c>
      <c r="C14" s="6">
        <v>0.14</v>
      </c>
      <c r="D14" s="6">
        <v>99.9</v>
      </c>
      <c r="E14" s="6">
        <v>0.41</v>
      </c>
      <c r="F14" s="6"/>
      <c r="G14" s="6">
        <f>CONVERT(A14,"um","mm")</f>
        <v>0.00098</v>
      </c>
      <c r="H14" s="6">
        <f t="shared" si="1"/>
        <v>9.994930630321603</v>
      </c>
      <c r="I14" s="6">
        <v>99.9</v>
      </c>
      <c r="J14" s="6">
        <v>10</v>
      </c>
      <c r="K14" s="6">
        <v>0.41</v>
      </c>
      <c r="L14" s="6"/>
      <c r="M14" s="7"/>
      <c r="O14" s="1" t="s">
        <v>31</v>
      </c>
      <c r="P14" s="1">
        <v>214.9</v>
      </c>
      <c r="Q14" s="1">
        <f>CONVERT(P14,"um","mm")</f>
        <v>0.2149</v>
      </c>
      <c r="R14" s="1">
        <f t="shared" si="0"/>
        <v>2.218262612121666</v>
      </c>
      <c r="T14" s="1">
        <v>50</v>
      </c>
      <c r="U14" s="1">
        <v>142</v>
      </c>
      <c r="V14" s="1">
        <f>CONVERT(U14,"um","mm")</f>
        <v>0.142</v>
      </c>
      <c r="W14" s="1">
        <f t="shared" si="2"/>
        <v>2.816037165157405</v>
      </c>
    </row>
    <row r="15" spans="1:23" ht="9">
      <c r="A15" s="10">
        <v>1.95</v>
      </c>
      <c r="B15" s="11">
        <v>900</v>
      </c>
      <c r="C15" s="6">
        <v>0.56</v>
      </c>
      <c r="D15" s="6">
        <v>99.4</v>
      </c>
      <c r="E15" s="6">
        <v>0.39</v>
      </c>
      <c r="F15" s="6"/>
      <c r="G15" s="6">
        <f>CONVERT(A15,"um","mm")</f>
        <v>0.00195</v>
      </c>
      <c r="H15" s="6">
        <f t="shared" si="1"/>
        <v>9.002310160687202</v>
      </c>
      <c r="I15" s="6">
        <v>99.4</v>
      </c>
      <c r="J15" s="6">
        <v>9</v>
      </c>
      <c r="K15" s="6">
        <v>0.39</v>
      </c>
      <c r="L15" s="6"/>
      <c r="M15" s="7"/>
      <c r="O15" s="1" t="s">
        <v>15</v>
      </c>
      <c r="P15" s="1">
        <v>1.06</v>
      </c>
      <c r="Q15" s="1">
        <f>CONVERT(P15,"um","mm")</f>
        <v>0.00106</v>
      </c>
      <c r="R15" s="1">
        <f t="shared" si="0"/>
        <v>9.881720019873613</v>
      </c>
      <c r="T15" s="1">
        <v>75</v>
      </c>
      <c r="U15" s="1">
        <v>180.3</v>
      </c>
      <c r="V15" s="1">
        <f>CONVERT(U15,"um","mm")</f>
        <v>0.1803</v>
      </c>
      <c r="W15" s="1">
        <f t="shared" si="2"/>
        <v>2.471528698117108</v>
      </c>
    </row>
    <row r="16" spans="1:23" ht="9">
      <c r="A16" s="10">
        <v>3.9</v>
      </c>
      <c r="B16" s="11">
        <v>800</v>
      </c>
      <c r="C16" s="6">
        <v>0.95</v>
      </c>
      <c r="D16" s="6">
        <v>99.1</v>
      </c>
      <c r="E16" s="6">
        <v>0.19</v>
      </c>
      <c r="F16" s="6"/>
      <c r="G16" s="6">
        <f>CONVERT(A16,"um","mm")</f>
        <v>0.0039</v>
      </c>
      <c r="H16" s="6">
        <f t="shared" si="1"/>
        <v>8.002310160687202</v>
      </c>
      <c r="I16" s="6">
        <v>99.1</v>
      </c>
      <c r="J16" s="6">
        <v>8</v>
      </c>
      <c r="K16" s="6">
        <v>0.19</v>
      </c>
      <c r="L16" s="6"/>
      <c r="M16" s="7"/>
      <c r="O16" s="1" t="s">
        <v>16</v>
      </c>
      <c r="P16" s="1">
        <v>140.1</v>
      </c>
      <c r="Q16" s="1">
        <f>CONVERT(P16,"um","mm")</f>
        <v>0.1401</v>
      </c>
      <c r="R16" s="1">
        <f t="shared" si="0"/>
        <v>2.8354711391186314</v>
      </c>
      <c r="T16" s="1">
        <v>84</v>
      </c>
      <c r="U16" s="1">
        <v>202.7</v>
      </c>
      <c r="V16" s="1">
        <f>CONVERT(U16,"um","mm")</f>
        <v>0.2027</v>
      </c>
      <c r="W16" s="1">
        <f t="shared" si="2"/>
        <v>2.3025820060825506</v>
      </c>
    </row>
    <row r="17" spans="1:23" ht="9">
      <c r="A17" s="10">
        <v>7.8</v>
      </c>
      <c r="B17" s="11">
        <v>700</v>
      </c>
      <c r="C17" s="6">
        <v>1.14</v>
      </c>
      <c r="D17" s="6">
        <v>98.9</v>
      </c>
      <c r="E17" s="6">
        <v>0.24</v>
      </c>
      <c r="F17" s="6"/>
      <c r="G17" s="6">
        <f>CONVERT(A17,"um","mm")</f>
        <v>0.0078</v>
      </c>
      <c r="H17" s="6">
        <f t="shared" si="1"/>
        <v>7.002310160687201</v>
      </c>
      <c r="I17" s="6">
        <v>98.9</v>
      </c>
      <c r="J17" s="6">
        <v>7</v>
      </c>
      <c r="K17" s="6">
        <v>0.24</v>
      </c>
      <c r="L17" s="6"/>
      <c r="M17" s="7"/>
      <c r="O17" s="1" t="s">
        <v>17</v>
      </c>
      <c r="P17" s="1">
        <v>65.73</v>
      </c>
      <c r="T17" s="1">
        <v>90</v>
      </c>
      <c r="U17" s="1">
        <v>225.5</v>
      </c>
      <c r="V17" s="1">
        <f>CONVERT(U17,"um","mm")</f>
        <v>0.2255</v>
      </c>
      <c r="W17" s="1">
        <f t="shared" si="2"/>
        <v>2.1488006614067063</v>
      </c>
    </row>
    <row r="18" spans="1:23" ht="9">
      <c r="A18" s="10">
        <v>15.6</v>
      </c>
      <c r="B18" s="11">
        <v>600</v>
      </c>
      <c r="C18" s="6">
        <v>1.38</v>
      </c>
      <c r="D18" s="6">
        <v>98.6</v>
      </c>
      <c r="E18" s="6">
        <v>0.65</v>
      </c>
      <c r="F18" s="6"/>
      <c r="G18" s="6">
        <f>CONVERT(A18,"um","mm")</f>
        <v>0.0156</v>
      </c>
      <c r="H18" s="6">
        <f t="shared" si="1"/>
        <v>6.002310160687201</v>
      </c>
      <c r="I18" s="6">
        <v>98.6</v>
      </c>
      <c r="J18" s="6">
        <v>6</v>
      </c>
      <c r="K18" s="6">
        <v>0.65</v>
      </c>
      <c r="L18" s="6"/>
      <c r="M18" s="7"/>
      <c r="O18" s="1" t="s">
        <v>18</v>
      </c>
      <c r="P18" s="1">
        <v>4321</v>
      </c>
      <c r="T18" s="1">
        <v>95</v>
      </c>
      <c r="U18" s="1">
        <v>258.6</v>
      </c>
      <c r="V18" s="1">
        <f>CONVERT(U18,"um","mm")</f>
        <v>0.2586</v>
      </c>
      <c r="W18" s="1">
        <f t="shared" si="2"/>
        <v>1.951205819739195</v>
      </c>
    </row>
    <row r="19" spans="1:16" ht="9">
      <c r="A19" s="10">
        <v>31.2</v>
      </c>
      <c r="B19" s="11">
        <v>500</v>
      </c>
      <c r="C19" s="6">
        <v>2.03</v>
      </c>
      <c r="D19" s="6">
        <v>98</v>
      </c>
      <c r="E19" s="6">
        <v>0.38</v>
      </c>
      <c r="F19" s="6"/>
      <c r="G19" s="6">
        <f>CONVERT(A19,"um","mm")</f>
        <v>0.0312</v>
      </c>
      <c r="H19" s="6">
        <f t="shared" si="1"/>
        <v>5.002310160687201</v>
      </c>
      <c r="I19" s="6">
        <v>98</v>
      </c>
      <c r="J19" s="6">
        <v>5</v>
      </c>
      <c r="K19" s="6">
        <f>SUM(E19+E20+E21+E22)</f>
        <v>2.66</v>
      </c>
      <c r="L19" s="6"/>
      <c r="M19" s="7"/>
      <c r="O19" s="1" t="s">
        <v>19</v>
      </c>
      <c r="P19" s="1">
        <v>43.68</v>
      </c>
    </row>
    <row r="20" spans="1:29" ht="9">
      <c r="A20" s="10">
        <v>37.2</v>
      </c>
      <c r="B20" s="11">
        <v>400</v>
      </c>
      <c r="C20" s="6">
        <v>2.41</v>
      </c>
      <c r="D20" s="6">
        <v>97.6</v>
      </c>
      <c r="E20" s="6">
        <v>0.54</v>
      </c>
      <c r="F20" s="6"/>
      <c r="G20" s="6">
        <f>CONVERT(A20,"um","mm")</f>
        <v>0.0372</v>
      </c>
      <c r="H20" s="6">
        <f t="shared" si="1"/>
        <v>4.748553568441418</v>
      </c>
      <c r="I20" s="6">
        <v>97.6</v>
      </c>
      <c r="J20" s="6">
        <v>4</v>
      </c>
      <c r="K20" s="6">
        <f>SUM(E23+E24+E25+E26)</f>
        <v>31.37</v>
      </c>
      <c r="L20" s="6"/>
      <c r="M20" s="7"/>
      <c r="O20" s="1" t="s">
        <v>32</v>
      </c>
      <c r="P20" s="1">
        <v>1.54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2.95</v>
      </c>
      <c r="D21" s="6">
        <v>97</v>
      </c>
      <c r="E21" s="6">
        <v>0.73</v>
      </c>
      <c r="F21" s="6"/>
      <c r="G21" s="6">
        <f>CONVERT(A21,"um","mm")</f>
        <v>0.0442</v>
      </c>
      <c r="H21" s="6">
        <f t="shared" si="1"/>
        <v>4.499809820158018</v>
      </c>
      <c r="I21" s="6">
        <v>97</v>
      </c>
      <c r="J21" s="6">
        <v>3</v>
      </c>
      <c r="K21" s="6">
        <f>SUM(E27+E28+E29+E30)</f>
        <v>57.989999999999995</v>
      </c>
      <c r="L21" s="6"/>
      <c r="M21" s="7"/>
      <c r="O21" s="1" t="s">
        <v>33</v>
      </c>
      <c r="P21" s="1">
        <v>6.242</v>
      </c>
      <c r="U21" s="1">
        <v>0.06486</v>
      </c>
      <c r="V21" s="1">
        <v>0.08567</v>
      </c>
      <c r="W21" s="1">
        <v>0.09787</v>
      </c>
      <c r="X21" s="1">
        <v>0.1113</v>
      </c>
      <c r="Y21" s="1">
        <v>0.142</v>
      </c>
      <c r="Z21" s="1">
        <v>0.1803</v>
      </c>
      <c r="AA21" s="1">
        <v>0.2027</v>
      </c>
      <c r="AB21" s="1">
        <v>0.2255</v>
      </c>
      <c r="AC21" s="1">
        <v>0.2586</v>
      </c>
    </row>
    <row r="22" spans="1:29" ht="9">
      <c r="A22" s="10">
        <v>52.6</v>
      </c>
      <c r="B22" s="11">
        <v>270</v>
      </c>
      <c r="C22" s="6">
        <v>3.69</v>
      </c>
      <c r="D22" s="6">
        <v>96.3</v>
      </c>
      <c r="E22" s="6">
        <v>1.01</v>
      </c>
      <c r="F22" s="6"/>
      <c r="G22" s="6">
        <f>CONVERT(A22,"um","mm")</f>
        <v>0.0526</v>
      </c>
      <c r="H22" s="6">
        <f t="shared" si="1"/>
        <v>4.2487933902571475</v>
      </c>
      <c r="I22" s="6">
        <v>96.3</v>
      </c>
      <c r="J22" s="6">
        <v>2</v>
      </c>
      <c r="K22" s="6">
        <f>SUM(E31+E32+E33+E34)</f>
        <v>5.71</v>
      </c>
      <c r="L22" s="6"/>
      <c r="M22" s="7"/>
      <c r="U22" s="1">
        <v>3.9465271659810055</v>
      </c>
      <c r="V22" s="1">
        <v>3.5450661012876683</v>
      </c>
      <c r="W22" s="1">
        <v>3.352989490149723</v>
      </c>
      <c r="X22" s="1">
        <v>3.1674745022074897</v>
      </c>
      <c r="Y22" s="1">
        <v>2.816037165157405</v>
      </c>
      <c r="Z22" s="1">
        <v>2.471528698117108</v>
      </c>
      <c r="AA22" s="1">
        <v>2.3025820060825506</v>
      </c>
      <c r="AB22" s="1">
        <v>2.1488006614067063</v>
      </c>
      <c r="AC22" s="1">
        <v>1.951205819739195</v>
      </c>
    </row>
    <row r="23" spans="1:13" ht="9">
      <c r="A23" s="10">
        <v>62.5</v>
      </c>
      <c r="B23" s="11">
        <v>230</v>
      </c>
      <c r="C23" s="6">
        <v>4.7</v>
      </c>
      <c r="D23" s="6">
        <v>95.3</v>
      </c>
      <c r="E23" s="6">
        <v>1.85</v>
      </c>
      <c r="F23" s="6"/>
      <c r="G23" s="6">
        <f>CONVERT(A23,"um","mm")</f>
        <v>0.0625</v>
      </c>
      <c r="H23" s="6">
        <f t="shared" si="1"/>
        <v>4</v>
      </c>
      <c r="I23" s="6">
        <v>95.3</v>
      </c>
      <c r="J23" s="6">
        <v>1</v>
      </c>
      <c r="K23" s="6">
        <f>SUM(E35+E36+E37+E38)</f>
        <v>0.337</v>
      </c>
      <c r="L23" s="6"/>
      <c r="M23" s="7"/>
    </row>
    <row r="24" spans="1:17" ht="9">
      <c r="A24" s="10">
        <v>74</v>
      </c>
      <c r="B24" s="11">
        <v>200</v>
      </c>
      <c r="C24" s="6">
        <v>6.55</v>
      </c>
      <c r="D24" s="6">
        <v>93.5</v>
      </c>
      <c r="E24" s="6">
        <v>4.44</v>
      </c>
      <c r="F24" s="6"/>
      <c r="G24" s="6">
        <f>CONVERT(A24,"um","mm")</f>
        <v>0.074</v>
      </c>
      <c r="H24" s="6">
        <f t="shared" si="1"/>
        <v>3.7563309190331378</v>
      </c>
      <c r="I24" s="6">
        <v>93.5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11</v>
      </c>
      <c r="D25" s="6">
        <v>89</v>
      </c>
      <c r="E25" s="6">
        <v>9.58</v>
      </c>
      <c r="F25" s="6"/>
      <c r="G25" s="6">
        <f>CONVERT(A25,"um","mm")</f>
        <v>0.088</v>
      </c>
      <c r="H25" s="6">
        <f t="shared" si="1"/>
        <v>3.50635266602479</v>
      </c>
      <c r="I25" s="6">
        <v>89</v>
      </c>
      <c r="J25" s="6">
        <v>-1</v>
      </c>
      <c r="K25" s="6">
        <f>SUM(E43+E44)</f>
        <v>0</v>
      </c>
      <c r="L25" s="6"/>
      <c r="M25" s="7"/>
      <c r="O25" s="1">
        <f>SUM(K25+K24+K23+K22+K21+K20)</f>
        <v>95.407</v>
      </c>
      <c r="P25" s="1">
        <f>SUM(K19+K18+K17+K16)</f>
        <v>3.7399999999999998</v>
      </c>
      <c r="Q25" s="1">
        <f>SUM(K15+K14+K13+K12+K11+K10)</f>
        <v>0.9400000000000001</v>
      </c>
    </row>
    <row r="26" spans="1:13" ht="9">
      <c r="A26" s="10">
        <v>105</v>
      </c>
      <c r="B26" s="11">
        <v>140</v>
      </c>
      <c r="C26" s="6">
        <v>20.6</v>
      </c>
      <c r="D26" s="6">
        <v>79.4</v>
      </c>
      <c r="E26" s="6">
        <v>15.5</v>
      </c>
      <c r="F26" s="6"/>
      <c r="G26" s="6">
        <f>CONVERT(A26,"um","mm")</f>
        <v>0.105</v>
      </c>
      <c r="H26" s="6">
        <f t="shared" si="1"/>
        <v>3.2515387669959646</v>
      </c>
      <c r="I26" s="6">
        <v>79.4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36</v>
      </c>
      <c r="D27" s="6">
        <v>64</v>
      </c>
      <c r="E27" s="6">
        <v>19.4</v>
      </c>
      <c r="F27" s="6"/>
      <c r="G27" s="6">
        <f>CONVERT(A27,"um","mm")</f>
        <v>0.125</v>
      </c>
      <c r="H27" s="6">
        <f t="shared" si="1"/>
        <v>3</v>
      </c>
      <c r="I27" s="6">
        <v>64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55.4</v>
      </c>
      <c r="D28" s="6">
        <v>44.6</v>
      </c>
      <c r="E28" s="6">
        <v>18.1</v>
      </c>
      <c r="F28" s="6"/>
      <c r="G28" s="6">
        <f>CONVERT(A28,"um","mm")</f>
        <v>0.149</v>
      </c>
      <c r="H28" s="6">
        <f t="shared" si="1"/>
        <v>2.746615764199926</v>
      </c>
      <c r="I28" s="6">
        <v>44.6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73.5</v>
      </c>
      <c r="D29" s="6">
        <v>26.5</v>
      </c>
      <c r="E29" s="6">
        <v>12.9</v>
      </c>
      <c r="F29" s="6"/>
      <c r="G29" s="6">
        <f>CONVERT(A29,"um","mm")</f>
        <v>0.177</v>
      </c>
      <c r="H29" s="6">
        <f t="shared" si="1"/>
        <v>2.49817873457909</v>
      </c>
      <c r="I29" s="6">
        <v>26.5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86.4</v>
      </c>
      <c r="D30" s="6">
        <v>13.6</v>
      </c>
      <c r="E30" s="6">
        <v>7.59</v>
      </c>
      <c r="F30" s="6"/>
      <c r="G30" s="6">
        <f>CONVERT(A30,"um","mm")</f>
        <v>0.21</v>
      </c>
      <c r="H30" s="6">
        <f t="shared" si="1"/>
        <v>2.2515387669959646</v>
      </c>
      <c r="I30" s="6">
        <v>13.6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94</v>
      </c>
      <c r="D31" s="6">
        <v>6.05</v>
      </c>
      <c r="E31" s="6">
        <v>3.49</v>
      </c>
      <c r="F31" s="6"/>
      <c r="G31" s="6">
        <f>CONVERT(A31,"um","mm")</f>
        <v>0.25</v>
      </c>
      <c r="H31" s="6">
        <f t="shared" si="1"/>
        <v>2</v>
      </c>
      <c r="I31" s="6">
        <v>6.05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97.4</v>
      </c>
      <c r="D32" s="6">
        <v>2.55</v>
      </c>
      <c r="E32" s="6">
        <v>1.27</v>
      </c>
      <c r="F32" s="6"/>
      <c r="G32" s="6">
        <f>CONVERT(A32,"um","mm")</f>
        <v>0.297</v>
      </c>
      <c r="H32" s="6">
        <f t="shared" si="1"/>
        <v>1.7514651638613215</v>
      </c>
      <c r="I32" s="6">
        <v>2.55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98.7</v>
      </c>
      <c r="D33" s="6">
        <v>1.29</v>
      </c>
      <c r="E33" s="6">
        <v>0.44</v>
      </c>
      <c r="F33" s="6"/>
      <c r="G33" s="6">
        <f>CONVERT(A33,"um","mm")</f>
        <v>0.354</v>
      </c>
      <c r="H33" s="6">
        <f t="shared" si="1"/>
        <v>1.4981787345790896</v>
      </c>
      <c r="I33" s="6">
        <v>1.29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99.2</v>
      </c>
      <c r="D34" s="6">
        <v>0.84</v>
      </c>
      <c r="E34" s="6">
        <v>0.51</v>
      </c>
      <c r="F34" s="6"/>
      <c r="G34" s="6">
        <f>CONVERT(A34,"um","mm")</f>
        <v>0.42</v>
      </c>
      <c r="H34" s="6">
        <f t="shared" si="1"/>
        <v>1.2515387669959643</v>
      </c>
      <c r="I34" s="6">
        <v>0.84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99.7</v>
      </c>
      <c r="D35" s="6">
        <v>0.33</v>
      </c>
      <c r="E35" s="6">
        <v>0.32</v>
      </c>
      <c r="F35" s="6"/>
      <c r="G35" s="6">
        <f>CONVERT(A35,"um","mm")</f>
        <v>0.5</v>
      </c>
      <c r="H35" s="6">
        <f t="shared" si="1"/>
        <v>1</v>
      </c>
      <c r="I35" s="6">
        <v>0.33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0.017</v>
      </c>
      <c r="E36" s="6">
        <v>0.017</v>
      </c>
      <c r="F36" s="6"/>
      <c r="G36" s="6">
        <f>CONVERT(A36,"um","mm")</f>
        <v>0.59</v>
      </c>
      <c r="H36" s="6">
        <f t="shared" si="1"/>
        <v>0.7612131404128836</v>
      </c>
      <c r="I36" s="6">
        <v>0.017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73</v>
      </c>
      <c r="C2" s="1" t="s">
        <v>37</v>
      </c>
      <c r="D2" s="1" t="s">
        <v>38</v>
      </c>
    </row>
    <row r="3" spans="1:5" ht="9">
      <c r="A3" s="1" t="s">
        <v>4</v>
      </c>
      <c r="B3" s="1" t="s">
        <v>74</v>
      </c>
      <c r="C3" s="1">
        <f>AVERAGE(D3:E3)</f>
        <v>9</v>
      </c>
      <c r="D3" s="1">
        <f>CONVERT(VALUE(LEFT(B4,3)),"in","ft")</f>
        <v>8.916666666666666</v>
      </c>
      <c r="E3" s="1">
        <f>CONVERT(VALUE(RIGHT(B4,3)),"in","ft")</f>
        <v>9.083333333333334</v>
      </c>
    </row>
    <row r="4" spans="1:2" ht="9">
      <c r="A4" s="1" t="s">
        <v>6</v>
      </c>
      <c r="B4" s="1" t="s">
        <v>75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70.95</v>
      </c>
      <c r="V10" s="1">
        <f>CONVERT(U10,"um","mm")</f>
        <v>0.07095</v>
      </c>
      <c r="W10" s="1">
        <f>-LOG(V10/1,2)</f>
        <v>3.8170535054888983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92.43</v>
      </c>
      <c r="V11" s="1">
        <f>CONVERT(U11,"um","mm")</f>
        <v>0.09243000000000001</v>
      </c>
      <c r="W11" s="1">
        <f aca="true" t="shared" si="2" ref="W11:W18">-LOG(V11/1,2)</f>
        <v>3.4354950066763044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</v>
      </c>
      <c r="L12" s="6"/>
      <c r="M12" s="7"/>
      <c r="O12" s="1" t="s">
        <v>13</v>
      </c>
      <c r="P12" s="1">
        <v>171</v>
      </c>
      <c r="Q12" s="1">
        <f>CONVERT(P12,"um","mm")</f>
        <v>0.171</v>
      </c>
      <c r="R12" s="1">
        <f t="shared" si="0"/>
        <v>2.547931769776189</v>
      </c>
      <c r="T12" s="1">
        <v>16</v>
      </c>
      <c r="U12" s="1">
        <v>106</v>
      </c>
      <c r="V12" s="1">
        <f>CONVERT(U12,"um","mm")</f>
        <v>0.106</v>
      </c>
      <c r="W12" s="1">
        <f t="shared" si="2"/>
        <v>3.237863830098888</v>
      </c>
    </row>
    <row r="13" spans="1:23" ht="9">
      <c r="A13" s="10">
        <v>0.49</v>
      </c>
      <c r="B13" s="11">
        <v>1100</v>
      </c>
      <c r="C13" s="6">
        <v>0</v>
      </c>
      <c r="D13" s="6">
        <v>100</v>
      </c>
      <c r="E13" s="6">
        <v>0.13</v>
      </c>
      <c r="F13" s="6"/>
      <c r="G13" s="6">
        <f>CONVERT(A13,"um","mm")</f>
        <v>0.00049</v>
      </c>
      <c r="H13" s="6">
        <f t="shared" si="1"/>
        <v>10.994930630321603</v>
      </c>
      <c r="I13" s="6">
        <v>100</v>
      </c>
      <c r="J13" s="6">
        <v>11</v>
      </c>
      <c r="K13" s="6">
        <v>0.13</v>
      </c>
      <c r="L13" s="6"/>
      <c r="M13" s="7"/>
      <c r="O13" s="1" t="s">
        <v>14</v>
      </c>
      <c r="P13" s="1">
        <v>159.2</v>
      </c>
      <c r="Q13" s="1">
        <f>CONVERT(P13,"um","mm")</f>
        <v>0.1592</v>
      </c>
      <c r="R13" s="1">
        <f t="shared" si="0"/>
        <v>2.6510877590058004</v>
      </c>
      <c r="T13" s="1">
        <v>25</v>
      </c>
      <c r="U13" s="1">
        <v>121.7</v>
      </c>
      <c r="V13" s="1">
        <f>CONVERT(U13,"um","mm")</f>
        <v>0.1217</v>
      </c>
      <c r="W13" s="1">
        <f t="shared" si="2"/>
        <v>3.038598926835721</v>
      </c>
    </row>
    <row r="14" spans="1:23" ht="9">
      <c r="A14" s="10">
        <v>0.98</v>
      </c>
      <c r="B14" s="11">
        <v>1000</v>
      </c>
      <c r="C14" s="6">
        <v>0.13</v>
      </c>
      <c r="D14" s="6">
        <v>99.9</v>
      </c>
      <c r="E14" s="6">
        <v>0.39</v>
      </c>
      <c r="F14" s="6"/>
      <c r="G14" s="6">
        <f>CONVERT(A14,"um","mm")</f>
        <v>0.00098</v>
      </c>
      <c r="H14" s="6">
        <f t="shared" si="1"/>
        <v>9.994930630321603</v>
      </c>
      <c r="I14" s="6">
        <v>99.9</v>
      </c>
      <c r="J14" s="6">
        <v>10</v>
      </c>
      <c r="K14" s="6">
        <v>0.39</v>
      </c>
      <c r="L14" s="6"/>
      <c r="M14" s="7"/>
      <c r="O14" s="1" t="s">
        <v>31</v>
      </c>
      <c r="P14" s="1">
        <v>244.5</v>
      </c>
      <c r="Q14" s="1">
        <f>CONVERT(P14,"um","mm")</f>
        <v>0.2445</v>
      </c>
      <c r="R14" s="1">
        <f t="shared" si="0"/>
        <v>2.0320936297098533</v>
      </c>
      <c r="T14" s="1">
        <v>50</v>
      </c>
      <c r="U14" s="1">
        <v>159.2</v>
      </c>
      <c r="V14" s="1">
        <f>CONVERT(U14,"um","mm")</f>
        <v>0.1592</v>
      </c>
      <c r="W14" s="1">
        <f t="shared" si="2"/>
        <v>2.6510877590058004</v>
      </c>
    </row>
    <row r="15" spans="1:23" ht="9">
      <c r="A15" s="10">
        <v>1.95</v>
      </c>
      <c r="B15" s="11">
        <v>900</v>
      </c>
      <c r="C15" s="6">
        <v>0.52</v>
      </c>
      <c r="D15" s="6">
        <v>99.5</v>
      </c>
      <c r="E15" s="6">
        <v>0.38</v>
      </c>
      <c r="F15" s="6"/>
      <c r="G15" s="6">
        <f>CONVERT(A15,"um","mm")</f>
        <v>0.00195</v>
      </c>
      <c r="H15" s="6">
        <f t="shared" si="1"/>
        <v>9.002310160687202</v>
      </c>
      <c r="I15" s="6">
        <v>99.5</v>
      </c>
      <c r="J15" s="6">
        <v>9</v>
      </c>
      <c r="K15" s="6">
        <v>0.38</v>
      </c>
      <c r="L15" s="6"/>
      <c r="M15" s="7"/>
      <c r="O15" s="1" t="s">
        <v>15</v>
      </c>
      <c r="P15" s="1">
        <v>1.074</v>
      </c>
      <c r="Q15" s="1">
        <f>CONVERT(P15,"um","mm")</f>
        <v>0.001074</v>
      </c>
      <c r="R15" s="1">
        <f t="shared" si="0"/>
        <v>9.862790291338762</v>
      </c>
      <c r="T15" s="1">
        <v>75</v>
      </c>
      <c r="U15" s="1">
        <v>208</v>
      </c>
      <c r="V15" s="1">
        <f>CONVERT(U15,"um","mm")</f>
        <v>0.208</v>
      </c>
      <c r="W15" s="1">
        <f t="shared" si="2"/>
        <v>2.2653445665209953</v>
      </c>
    </row>
    <row r="16" spans="1:23" ht="9">
      <c r="A16" s="10">
        <v>3.9</v>
      </c>
      <c r="B16" s="11">
        <v>800</v>
      </c>
      <c r="C16" s="6">
        <v>0.9</v>
      </c>
      <c r="D16" s="6">
        <v>99.1</v>
      </c>
      <c r="E16" s="6">
        <v>0.2</v>
      </c>
      <c r="F16" s="6"/>
      <c r="G16" s="6">
        <f>CONVERT(A16,"um","mm")</f>
        <v>0.0039</v>
      </c>
      <c r="H16" s="6">
        <f t="shared" si="1"/>
        <v>8.002310160687202</v>
      </c>
      <c r="I16" s="6">
        <v>99.1</v>
      </c>
      <c r="J16" s="6">
        <v>8</v>
      </c>
      <c r="K16" s="6">
        <v>0.2</v>
      </c>
      <c r="L16" s="6"/>
      <c r="M16" s="7"/>
      <c r="O16" s="1" t="s">
        <v>16</v>
      </c>
      <c r="P16" s="1">
        <v>153.8</v>
      </c>
      <c r="Q16" s="1">
        <f>CONVERT(P16,"um","mm")</f>
        <v>0.1538</v>
      </c>
      <c r="R16" s="1">
        <f t="shared" si="0"/>
        <v>2.7008725915876233</v>
      </c>
      <c r="T16" s="1">
        <v>84</v>
      </c>
      <c r="U16" s="1">
        <v>236.2</v>
      </c>
      <c r="V16" s="1">
        <f>CONVERT(U16,"um","mm")</f>
        <v>0.2362</v>
      </c>
      <c r="W16" s="1">
        <f t="shared" si="2"/>
        <v>2.081919130152292</v>
      </c>
    </row>
    <row r="17" spans="1:23" ht="9">
      <c r="A17" s="10">
        <v>7.8</v>
      </c>
      <c r="B17" s="11">
        <v>700</v>
      </c>
      <c r="C17" s="6">
        <v>1.11</v>
      </c>
      <c r="D17" s="6">
        <v>98.9</v>
      </c>
      <c r="E17" s="6">
        <v>0.25</v>
      </c>
      <c r="F17" s="6"/>
      <c r="G17" s="6">
        <f>CONVERT(A17,"um","mm")</f>
        <v>0.0078</v>
      </c>
      <c r="H17" s="6">
        <f t="shared" si="1"/>
        <v>7.002310160687201</v>
      </c>
      <c r="I17" s="6">
        <v>98.9</v>
      </c>
      <c r="J17" s="6">
        <v>7</v>
      </c>
      <c r="K17" s="6">
        <v>0.25</v>
      </c>
      <c r="L17" s="6"/>
      <c r="M17" s="7"/>
      <c r="O17" s="1" t="s">
        <v>17</v>
      </c>
      <c r="P17" s="1">
        <v>77.43</v>
      </c>
      <c r="T17" s="1">
        <v>90</v>
      </c>
      <c r="U17" s="1">
        <v>266.6</v>
      </c>
      <c r="V17" s="1">
        <f>CONVERT(U17,"um","mm")</f>
        <v>0.2666</v>
      </c>
      <c r="W17" s="1">
        <f t="shared" si="2"/>
        <v>1.9072513144604761</v>
      </c>
    </row>
    <row r="18" spans="1:23" ht="9">
      <c r="A18" s="10">
        <v>15.6</v>
      </c>
      <c r="B18" s="11">
        <v>600</v>
      </c>
      <c r="C18" s="6">
        <v>1.36</v>
      </c>
      <c r="D18" s="6">
        <v>98.6</v>
      </c>
      <c r="E18" s="6">
        <v>0.59</v>
      </c>
      <c r="F18" s="6"/>
      <c r="G18" s="6">
        <f>CONVERT(A18,"um","mm")</f>
        <v>0.0156</v>
      </c>
      <c r="H18" s="6">
        <f t="shared" si="1"/>
        <v>6.002310160687201</v>
      </c>
      <c r="I18" s="6">
        <v>98.6</v>
      </c>
      <c r="J18" s="6">
        <v>6</v>
      </c>
      <c r="K18" s="6">
        <v>0.59</v>
      </c>
      <c r="L18" s="6"/>
      <c r="M18" s="7"/>
      <c r="O18" s="1" t="s">
        <v>18</v>
      </c>
      <c r="P18" s="1">
        <v>5996</v>
      </c>
      <c r="T18" s="1">
        <v>95</v>
      </c>
      <c r="U18" s="1">
        <v>310.5</v>
      </c>
      <c r="V18" s="1">
        <f>CONVERT(U18,"um","mm")</f>
        <v>0.3105</v>
      </c>
      <c r="W18" s="1">
        <f t="shared" si="2"/>
        <v>1.6873348264416057</v>
      </c>
    </row>
    <row r="19" spans="1:16" ht="9">
      <c r="A19" s="10">
        <v>31.2</v>
      </c>
      <c r="B19" s="11">
        <v>500</v>
      </c>
      <c r="C19" s="6">
        <v>1.95</v>
      </c>
      <c r="D19" s="6">
        <v>98.1</v>
      </c>
      <c r="E19" s="6">
        <v>0.31</v>
      </c>
      <c r="F19" s="6"/>
      <c r="G19" s="6">
        <f>CONVERT(A19,"um","mm")</f>
        <v>0.0312</v>
      </c>
      <c r="H19" s="6">
        <f t="shared" si="1"/>
        <v>5.002310160687201</v>
      </c>
      <c r="I19" s="6">
        <v>98.1</v>
      </c>
      <c r="J19" s="6">
        <v>5</v>
      </c>
      <c r="K19" s="6">
        <f>SUM(E19+E20+E21+E22)</f>
        <v>2.1</v>
      </c>
      <c r="L19" s="6"/>
      <c r="M19" s="7"/>
      <c r="O19" s="1" t="s">
        <v>19</v>
      </c>
      <c r="P19" s="1">
        <v>45.28</v>
      </c>
    </row>
    <row r="20" spans="1:29" ht="9">
      <c r="A20" s="10">
        <v>37.2</v>
      </c>
      <c r="B20" s="11">
        <v>400</v>
      </c>
      <c r="C20" s="6">
        <v>2.26</v>
      </c>
      <c r="D20" s="6">
        <v>97.7</v>
      </c>
      <c r="E20" s="6">
        <v>0.43</v>
      </c>
      <c r="F20" s="6"/>
      <c r="G20" s="6">
        <f>CONVERT(A20,"um","mm")</f>
        <v>0.0372</v>
      </c>
      <c r="H20" s="6">
        <f t="shared" si="1"/>
        <v>4.748553568441418</v>
      </c>
      <c r="I20" s="6">
        <v>97.7</v>
      </c>
      <c r="J20" s="6">
        <v>4</v>
      </c>
      <c r="K20" s="6">
        <f>SUM(E23+E24+E25+E26)</f>
        <v>23.14</v>
      </c>
      <c r="L20" s="6"/>
      <c r="M20" s="7"/>
      <c r="O20" s="1" t="s">
        <v>32</v>
      </c>
      <c r="P20" s="1">
        <v>1.161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2.69</v>
      </c>
      <c r="D21" s="6">
        <v>97.3</v>
      </c>
      <c r="E21" s="6">
        <v>0.57</v>
      </c>
      <c r="F21" s="6"/>
      <c r="G21" s="6">
        <f>CONVERT(A21,"um","mm")</f>
        <v>0.0442</v>
      </c>
      <c r="H21" s="6">
        <f t="shared" si="1"/>
        <v>4.499809820158018</v>
      </c>
      <c r="I21" s="6">
        <v>97.3</v>
      </c>
      <c r="J21" s="6">
        <v>3</v>
      </c>
      <c r="K21" s="6">
        <f>SUM(E27+E28+E29+E30)</f>
        <v>59.8</v>
      </c>
      <c r="L21" s="6"/>
      <c r="M21" s="7"/>
      <c r="O21" s="1" t="s">
        <v>33</v>
      </c>
      <c r="P21" s="1">
        <v>2.931</v>
      </c>
      <c r="U21" s="1">
        <v>0.07095</v>
      </c>
      <c r="V21" s="1">
        <v>0.09243000000000001</v>
      </c>
      <c r="W21" s="1">
        <v>0.106</v>
      </c>
      <c r="X21" s="1">
        <v>0.1217</v>
      </c>
      <c r="Y21" s="1">
        <v>0.1592</v>
      </c>
      <c r="Z21" s="1">
        <v>0.208</v>
      </c>
      <c r="AA21" s="1">
        <v>0.2362</v>
      </c>
      <c r="AB21" s="1">
        <v>0.2666</v>
      </c>
      <c r="AC21" s="1">
        <v>0.3105</v>
      </c>
    </row>
    <row r="22" spans="1:29" ht="9">
      <c r="A22" s="10">
        <v>52.6</v>
      </c>
      <c r="B22" s="11">
        <v>270</v>
      </c>
      <c r="C22" s="6">
        <v>3.26</v>
      </c>
      <c r="D22" s="6">
        <v>96.7</v>
      </c>
      <c r="E22" s="6">
        <v>0.79</v>
      </c>
      <c r="F22" s="6"/>
      <c r="G22" s="6">
        <f>CONVERT(A22,"um","mm")</f>
        <v>0.0526</v>
      </c>
      <c r="H22" s="6">
        <f t="shared" si="1"/>
        <v>4.2487933902571475</v>
      </c>
      <c r="I22" s="6">
        <v>96.7</v>
      </c>
      <c r="J22" s="6">
        <v>2</v>
      </c>
      <c r="K22" s="6">
        <f>SUM(E31+E32+E33+E34)</f>
        <v>12.589999999999998</v>
      </c>
      <c r="L22" s="6"/>
      <c r="M22" s="7"/>
      <c r="U22" s="1">
        <v>3.8170535054888983</v>
      </c>
      <c r="V22" s="1">
        <v>3.4354950066763044</v>
      </c>
      <c r="W22" s="1">
        <v>3.237863830098888</v>
      </c>
      <c r="X22" s="1">
        <v>3.038598926835721</v>
      </c>
      <c r="Y22" s="1">
        <v>2.6510877590058004</v>
      </c>
      <c r="Z22" s="1">
        <v>2.2653445665209953</v>
      </c>
      <c r="AA22" s="1">
        <v>2.081919130152292</v>
      </c>
      <c r="AB22" s="1">
        <v>1.9072513144604761</v>
      </c>
      <c r="AC22" s="1">
        <v>1.6873348264416057</v>
      </c>
    </row>
    <row r="23" spans="1:13" ht="9">
      <c r="A23" s="10">
        <v>62.5</v>
      </c>
      <c r="B23" s="11">
        <v>230</v>
      </c>
      <c r="C23" s="6">
        <v>4.05</v>
      </c>
      <c r="D23" s="6">
        <v>95.9</v>
      </c>
      <c r="E23" s="6">
        <v>1.4</v>
      </c>
      <c r="F23" s="6"/>
      <c r="G23" s="6">
        <f>CONVERT(A23,"um","mm")</f>
        <v>0.0625</v>
      </c>
      <c r="H23" s="6">
        <f t="shared" si="1"/>
        <v>4</v>
      </c>
      <c r="I23" s="6">
        <v>95.9</v>
      </c>
      <c r="J23" s="6">
        <v>1</v>
      </c>
      <c r="K23" s="6">
        <f>SUM(E35+E36+E37+E38)</f>
        <v>0.378</v>
      </c>
      <c r="L23" s="6"/>
      <c r="M23" s="7"/>
    </row>
    <row r="24" spans="1:17" ht="9">
      <c r="A24" s="10">
        <v>74</v>
      </c>
      <c r="B24" s="11">
        <v>200</v>
      </c>
      <c r="C24" s="6">
        <v>5.45</v>
      </c>
      <c r="D24" s="6">
        <v>94.5</v>
      </c>
      <c r="E24" s="6">
        <v>3.18</v>
      </c>
      <c r="F24" s="6"/>
      <c r="G24" s="6">
        <f>CONVERT(A24,"um","mm")</f>
        <v>0.074</v>
      </c>
      <c r="H24" s="6">
        <f t="shared" si="1"/>
        <v>3.7563309190331378</v>
      </c>
      <c r="I24" s="6">
        <v>94.5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8.64</v>
      </c>
      <c r="D25" s="6">
        <v>91.4</v>
      </c>
      <c r="E25" s="6">
        <v>6.86</v>
      </c>
      <c r="F25" s="6"/>
      <c r="G25" s="6">
        <f>CONVERT(A25,"um","mm")</f>
        <v>0.088</v>
      </c>
      <c r="H25" s="6">
        <f t="shared" si="1"/>
        <v>3.50635266602479</v>
      </c>
      <c r="I25" s="6">
        <v>91.4</v>
      </c>
      <c r="J25" s="6">
        <v>-1</v>
      </c>
      <c r="K25" s="6">
        <f>SUM(E43+E44)</f>
        <v>0</v>
      </c>
      <c r="L25" s="6"/>
      <c r="M25" s="7"/>
      <c r="O25" s="1">
        <f>SUM(K25+K24+K23+K22+K21+K20)</f>
        <v>95.908</v>
      </c>
      <c r="P25" s="1">
        <f>SUM(K19+K18+K17+K16)</f>
        <v>3.14</v>
      </c>
      <c r="Q25" s="1">
        <f>SUM(K15+K14+K13+K12+K11+K10)</f>
        <v>0.9</v>
      </c>
    </row>
    <row r="26" spans="1:13" ht="9">
      <c r="A26" s="10">
        <v>105</v>
      </c>
      <c r="B26" s="11">
        <v>140</v>
      </c>
      <c r="C26" s="6">
        <v>15.5</v>
      </c>
      <c r="D26" s="6">
        <v>84.5</v>
      </c>
      <c r="E26" s="6">
        <v>11.7</v>
      </c>
      <c r="F26" s="6"/>
      <c r="G26" s="6">
        <f>CONVERT(A26,"um","mm")</f>
        <v>0.105</v>
      </c>
      <c r="H26" s="6">
        <f t="shared" si="1"/>
        <v>3.2515387669959646</v>
      </c>
      <c r="I26" s="6">
        <v>84.5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27.2</v>
      </c>
      <c r="D27" s="6">
        <v>72.8</v>
      </c>
      <c r="E27" s="6">
        <v>16.1</v>
      </c>
      <c r="F27" s="6"/>
      <c r="G27" s="6">
        <f>CONVERT(A27,"um","mm")</f>
        <v>0.125</v>
      </c>
      <c r="H27" s="6">
        <f t="shared" si="1"/>
        <v>3</v>
      </c>
      <c r="I27" s="6">
        <v>72.8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43.3</v>
      </c>
      <c r="D28" s="6">
        <v>56.7</v>
      </c>
      <c r="E28" s="6">
        <v>17.4</v>
      </c>
      <c r="F28" s="6"/>
      <c r="G28" s="6">
        <f>CONVERT(A28,"um","mm")</f>
        <v>0.149</v>
      </c>
      <c r="H28" s="6">
        <f t="shared" si="1"/>
        <v>2.746615764199926</v>
      </c>
      <c r="I28" s="6">
        <v>56.7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60.7</v>
      </c>
      <c r="D29" s="6">
        <v>39.3</v>
      </c>
      <c r="E29" s="6">
        <v>15.1</v>
      </c>
      <c r="F29" s="6"/>
      <c r="G29" s="6">
        <f>CONVERT(A29,"um","mm")</f>
        <v>0.177</v>
      </c>
      <c r="H29" s="6">
        <f t="shared" si="1"/>
        <v>2.49817873457909</v>
      </c>
      <c r="I29" s="6">
        <v>39.3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75.8</v>
      </c>
      <c r="D30" s="6">
        <v>24.2</v>
      </c>
      <c r="E30" s="6">
        <v>11.2</v>
      </c>
      <c r="F30" s="6"/>
      <c r="G30" s="6">
        <f>CONVERT(A30,"um","mm")</f>
        <v>0.21</v>
      </c>
      <c r="H30" s="6">
        <f t="shared" si="1"/>
        <v>2.2515387669959646</v>
      </c>
      <c r="I30" s="6">
        <v>24.2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87</v>
      </c>
      <c r="D31" s="6">
        <v>13</v>
      </c>
      <c r="E31" s="6">
        <v>6.71</v>
      </c>
      <c r="F31" s="6"/>
      <c r="G31" s="6">
        <f>CONVERT(A31,"um","mm")</f>
        <v>0.25</v>
      </c>
      <c r="H31" s="6">
        <f t="shared" si="1"/>
        <v>2</v>
      </c>
      <c r="I31" s="6">
        <v>13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93.7</v>
      </c>
      <c r="D32" s="6">
        <v>6.26</v>
      </c>
      <c r="E32" s="6">
        <v>3.42</v>
      </c>
      <c r="F32" s="6"/>
      <c r="G32" s="6">
        <f>CONVERT(A32,"um","mm")</f>
        <v>0.297</v>
      </c>
      <c r="H32" s="6">
        <f t="shared" si="1"/>
        <v>1.7514651638613215</v>
      </c>
      <c r="I32" s="6">
        <v>6.26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97.2</v>
      </c>
      <c r="D33" s="6">
        <v>2.84</v>
      </c>
      <c r="E33" s="6">
        <v>1.54</v>
      </c>
      <c r="F33" s="6"/>
      <c r="G33" s="6">
        <f>CONVERT(A33,"um","mm")</f>
        <v>0.354</v>
      </c>
      <c r="H33" s="6">
        <f t="shared" si="1"/>
        <v>1.4981787345790896</v>
      </c>
      <c r="I33" s="6">
        <v>2.84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98.7</v>
      </c>
      <c r="D34" s="6">
        <v>1.3</v>
      </c>
      <c r="E34" s="6">
        <v>0.92</v>
      </c>
      <c r="F34" s="6"/>
      <c r="G34" s="6">
        <f>CONVERT(A34,"um","mm")</f>
        <v>0.42</v>
      </c>
      <c r="H34" s="6">
        <f t="shared" si="1"/>
        <v>1.2515387669959643</v>
      </c>
      <c r="I34" s="6">
        <v>1.3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0.38</v>
      </c>
      <c r="E35" s="6">
        <v>0.36</v>
      </c>
      <c r="F35" s="6"/>
      <c r="G35" s="6">
        <f>CONVERT(A35,"um","mm")</f>
        <v>0.5</v>
      </c>
      <c r="H35" s="6">
        <f t="shared" si="1"/>
        <v>1</v>
      </c>
      <c r="I35" s="6">
        <v>0.38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0.018</v>
      </c>
      <c r="E36" s="6">
        <v>0.018</v>
      </c>
      <c r="F36" s="6"/>
      <c r="G36" s="6">
        <f>CONVERT(A36,"um","mm")</f>
        <v>0.59</v>
      </c>
      <c r="H36" s="6">
        <f t="shared" si="1"/>
        <v>0.7612131404128836</v>
      </c>
      <c r="I36" s="6">
        <v>0.018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70</v>
      </c>
      <c r="C2" s="1" t="s">
        <v>37</v>
      </c>
      <c r="D2" s="1" t="s">
        <v>38</v>
      </c>
    </row>
    <row r="3" spans="1:5" ht="9">
      <c r="A3" s="1" t="s">
        <v>4</v>
      </c>
      <c r="B3" s="1" t="s">
        <v>71</v>
      </c>
      <c r="C3" s="1">
        <f>AVERAGE(D3:E3)</f>
        <v>8</v>
      </c>
      <c r="D3" s="1">
        <f>CONVERT(VALUE(LEFT(B4,3)),"in","ft")</f>
        <v>7.916666666666667</v>
      </c>
      <c r="E3" s="1">
        <f>CONVERT(VALUE(RIGHT(B4,3)),"in","ft")</f>
        <v>8.083333333333334</v>
      </c>
    </row>
    <row r="4" spans="1:2" ht="9">
      <c r="A4" s="1" t="s">
        <v>6</v>
      </c>
      <c r="B4" s="1" t="s">
        <v>72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28.11</v>
      </c>
      <c r="V10" s="1">
        <f>CONVERT(U10,"um","mm")</f>
        <v>0.02811</v>
      </c>
      <c r="W10" s="1">
        <f>-LOG(V10/1,2)</f>
        <v>5.152772736056469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44.8</v>
      </c>
      <c r="V11" s="1">
        <f>CONVERT(U11,"um","mm")</f>
        <v>0.0448</v>
      </c>
      <c r="W11" s="1">
        <f aca="true" t="shared" si="2" ref="W11:W18">-LOG(V11/1,2)</f>
        <v>4.480357457491846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0.042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0.042</v>
      </c>
      <c r="L12" s="6"/>
      <c r="M12" s="7"/>
      <c r="O12" s="1" t="s">
        <v>13</v>
      </c>
      <c r="P12" s="1">
        <v>132.7</v>
      </c>
      <c r="Q12" s="1">
        <f>CONVERT(P12,"um","mm")</f>
        <v>0.1327</v>
      </c>
      <c r="R12" s="1">
        <f t="shared" si="0"/>
        <v>2.913759724179256</v>
      </c>
      <c r="T12" s="1">
        <v>16</v>
      </c>
      <c r="U12" s="1">
        <v>65.91</v>
      </c>
      <c r="V12" s="1">
        <f>CONVERT(U12,"um","mm")</f>
        <v>0.06591</v>
      </c>
      <c r="W12" s="1">
        <f t="shared" si="2"/>
        <v>3.923358819292379</v>
      </c>
    </row>
    <row r="13" spans="1:23" ht="9">
      <c r="A13" s="10">
        <v>0.49</v>
      </c>
      <c r="B13" s="11">
        <v>1100</v>
      </c>
      <c r="C13" s="6">
        <v>0.042</v>
      </c>
      <c r="D13" s="6">
        <v>99.96</v>
      </c>
      <c r="E13" s="6">
        <v>0.43</v>
      </c>
      <c r="F13" s="6"/>
      <c r="G13" s="6">
        <f>CONVERT(A13,"um","mm")</f>
        <v>0.00049</v>
      </c>
      <c r="H13" s="6">
        <f t="shared" si="1"/>
        <v>10.994930630321603</v>
      </c>
      <c r="I13" s="6">
        <v>99.96</v>
      </c>
      <c r="J13" s="6">
        <v>11</v>
      </c>
      <c r="K13" s="6">
        <v>0.43</v>
      </c>
      <c r="L13" s="6"/>
      <c r="M13" s="7"/>
      <c r="O13" s="1" t="s">
        <v>14</v>
      </c>
      <c r="P13" s="1">
        <v>125.6</v>
      </c>
      <c r="Q13" s="1">
        <f>CONVERT(P13,"um","mm")</f>
        <v>0.1256</v>
      </c>
      <c r="R13" s="1">
        <f t="shared" si="0"/>
        <v>2.9930916306578226</v>
      </c>
      <c r="T13" s="1">
        <v>25</v>
      </c>
      <c r="U13" s="1">
        <v>89.53</v>
      </c>
      <c r="V13" s="1">
        <f>CONVERT(U13,"um","mm")</f>
        <v>0.08953</v>
      </c>
      <c r="W13" s="1">
        <f t="shared" si="2"/>
        <v>3.4814850034975713</v>
      </c>
    </row>
    <row r="14" spans="1:23" ht="9">
      <c r="A14" s="10">
        <v>0.98</v>
      </c>
      <c r="B14" s="11">
        <v>1000</v>
      </c>
      <c r="C14" s="6">
        <v>0.47</v>
      </c>
      <c r="D14" s="6">
        <v>99.5</v>
      </c>
      <c r="E14" s="6">
        <v>0.7</v>
      </c>
      <c r="F14" s="6"/>
      <c r="G14" s="6">
        <f>CONVERT(A14,"um","mm")</f>
        <v>0.00098</v>
      </c>
      <c r="H14" s="6">
        <f t="shared" si="1"/>
        <v>9.994930630321603</v>
      </c>
      <c r="I14" s="6">
        <v>99.5</v>
      </c>
      <c r="J14" s="6">
        <v>10</v>
      </c>
      <c r="K14" s="6">
        <v>0.7</v>
      </c>
      <c r="L14" s="6"/>
      <c r="M14" s="7"/>
      <c r="O14" s="1" t="s">
        <v>31</v>
      </c>
      <c r="P14" s="1">
        <v>225.4</v>
      </c>
      <c r="Q14" s="1">
        <f>CONVERT(P14,"um","mm")</f>
        <v>0.2254</v>
      </c>
      <c r="R14" s="1">
        <f t="shared" si="0"/>
        <v>2.1494405793772287</v>
      </c>
      <c r="T14" s="1">
        <v>50</v>
      </c>
      <c r="U14" s="1">
        <v>125.6</v>
      </c>
      <c r="V14" s="1">
        <f>CONVERT(U14,"um","mm")</f>
        <v>0.1256</v>
      </c>
      <c r="W14" s="1">
        <f t="shared" si="2"/>
        <v>2.9930916306578226</v>
      </c>
    </row>
    <row r="15" spans="1:23" ht="9">
      <c r="A15" s="10">
        <v>1.95</v>
      </c>
      <c r="B15" s="11">
        <v>900</v>
      </c>
      <c r="C15" s="6">
        <v>1.17</v>
      </c>
      <c r="D15" s="6">
        <v>98.8</v>
      </c>
      <c r="E15" s="6">
        <v>0.72</v>
      </c>
      <c r="F15" s="6"/>
      <c r="G15" s="6">
        <f>CONVERT(A15,"um","mm")</f>
        <v>0.00195</v>
      </c>
      <c r="H15" s="6">
        <f t="shared" si="1"/>
        <v>9.002310160687202</v>
      </c>
      <c r="I15" s="6">
        <v>98.8</v>
      </c>
      <c r="J15" s="6">
        <v>9</v>
      </c>
      <c r="K15" s="6">
        <v>0.72</v>
      </c>
      <c r="L15" s="6"/>
      <c r="M15" s="7"/>
      <c r="O15" s="1" t="s">
        <v>15</v>
      </c>
      <c r="P15" s="1">
        <v>1.057</v>
      </c>
      <c r="Q15" s="1">
        <f>CONVERT(P15,"um","mm")</f>
        <v>0.001057</v>
      </c>
      <c r="R15" s="1">
        <f t="shared" si="0"/>
        <v>9.885808907941492</v>
      </c>
      <c r="T15" s="1">
        <v>75</v>
      </c>
      <c r="U15" s="1">
        <v>164.9</v>
      </c>
      <c r="V15" s="1">
        <f>CONVERT(U15,"um","mm")</f>
        <v>0.1649</v>
      </c>
      <c r="W15" s="1">
        <f t="shared" si="2"/>
        <v>2.6003366961119827</v>
      </c>
    </row>
    <row r="16" spans="1:23" ht="9">
      <c r="A16" s="10">
        <v>3.9</v>
      </c>
      <c r="B16" s="11">
        <v>800</v>
      </c>
      <c r="C16" s="6">
        <v>1.88</v>
      </c>
      <c r="D16" s="6">
        <v>98.1</v>
      </c>
      <c r="E16" s="6">
        <v>0.59</v>
      </c>
      <c r="F16" s="6"/>
      <c r="G16" s="6">
        <f>CONVERT(A16,"um","mm")</f>
        <v>0.0039</v>
      </c>
      <c r="H16" s="6">
        <f t="shared" si="1"/>
        <v>8.002310160687202</v>
      </c>
      <c r="I16" s="6">
        <v>98.1</v>
      </c>
      <c r="J16" s="6">
        <v>8</v>
      </c>
      <c r="K16" s="6">
        <v>0.59</v>
      </c>
      <c r="L16" s="6"/>
      <c r="M16" s="7"/>
      <c r="O16" s="1" t="s">
        <v>16</v>
      </c>
      <c r="P16" s="1">
        <v>127.6</v>
      </c>
      <c r="Q16" s="1">
        <f>CONVERT(P16,"um","mm")</f>
        <v>0.1276</v>
      </c>
      <c r="R16" s="1">
        <f t="shared" si="0"/>
        <v>2.97029976578458</v>
      </c>
      <c r="T16" s="1">
        <v>84</v>
      </c>
      <c r="U16" s="1">
        <v>188.5</v>
      </c>
      <c r="V16" s="1">
        <f>CONVERT(U16,"um","mm")</f>
        <v>0.1885</v>
      </c>
      <c r="W16" s="1">
        <f t="shared" si="2"/>
        <v>2.407363571393423</v>
      </c>
    </row>
    <row r="17" spans="1:23" ht="9">
      <c r="A17" s="10">
        <v>7.8</v>
      </c>
      <c r="B17" s="11">
        <v>700</v>
      </c>
      <c r="C17" s="6">
        <v>2.47</v>
      </c>
      <c r="D17" s="6">
        <v>97.5</v>
      </c>
      <c r="E17" s="6">
        <v>0.8</v>
      </c>
      <c r="F17" s="6"/>
      <c r="G17" s="6">
        <f>CONVERT(A17,"um","mm")</f>
        <v>0.0078</v>
      </c>
      <c r="H17" s="6">
        <f t="shared" si="1"/>
        <v>7.002310160687201</v>
      </c>
      <c r="I17" s="6">
        <v>97.5</v>
      </c>
      <c r="J17" s="6">
        <v>7</v>
      </c>
      <c r="K17" s="6">
        <v>0.8</v>
      </c>
      <c r="L17" s="6"/>
      <c r="M17" s="7"/>
      <c r="O17" s="1" t="s">
        <v>17</v>
      </c>
      <c r="P17" s="1">
        <v>75.38</v>
      </c>
      <c r="T17" s="1">
        <v>90</v>
      </c>
      <c r="U17" s="1">
        <v>214.5</v>
      </c>
      <c r="V17" s="1">
        <f>CONVERT(U17,"um","mm")</f>
        <v>0.2145</v>
      </c>
      <c r="W17" s="1">
        <f t="shared" si="2"/>
        <v>2.2209504471625414</v>
      </c>
    </row>
    <row r="18" spans="1:23" ht="9">
      <c r="A18" s="10">
        <v>15.6</v>
      </c>
      <c r="B18" s="11">
        <v>600</v>
      </c>
      <c r="C18" s="6">
        <v>3.27</v>
      </c>
      <c r="D18" s="6">
        <v>96.7</v>
      </c>
      <c r="E18" s="6">
        <v>2.46</v>
      </c>
      <c r="F18" s="6"/>
      <c r="G18" s="6">
        <f>CONVERT(A18,"um","mm")</f>
        <v>0.0156</v>
      </c>
      <c r="H18" s="6">
        <f t="shared" si="1"/>
        <v>6.002310160687201</v>
      </c>
      <c r="I18" s="6">
        <v>96.7</v>
      </c>
      <c r="J18" s="6">
        <v>6</v>
      </c>
      <c r="K18" s="6">
        <v>2.46</v>
      </c>
      <c r="L18" s="6"/>
      <c r="M18" s="7"/>
      <c r="O18" s="1" t="s">
        <v>18</v>
      </c>
      <c r="P18" s="1">
        <v>5683</v>
      </c>
      <c r="T18" s="1">
        <v>95</v>
      </c>
      <c r="U18" s="1">
        <v>262.1</v>
      </c>
      <c r="V18" s="1">
        <f>CONVERT(U18,"um","mm")</f>
        <v>0.2621</v>
      </c>
      <c r="W18" s="1">
        <f t="shared" si="2"/>
        <v>1.9318107412210321</v>
      </c>
    </row>
    <row r="19" spans="1:16" ht="9">
      <c r="A19" s="10">
        <v>31.2</v>
      </c>
      <c r="B19" s="11">
        <v>500</v>
      </c>
      <c r="C19" s="6">
        <v>5.73</v>
      </c>
      <c r="D19" s="6">
        <v>94.3</v>
      </c>
      <c r="E19" s="6">
        <v>1.78</v>
      </c>
      <c r="F19" s="6"/>
      <c r="G19" s="6">
        <f>CONVERT(A19,"um","mm")</f>
        <v>0.0312</v>
      </c>
      <c r="H19" s="6">
        <f t="shared" si="1"/>
        <v>5.002310160687201</v>
      </c>
      <c r="I19" s="6">
        <v>94.3</v>
      </c>
      <c r="J19" s="6">
        <v>5</v>
      </c>
      <c r="K19" s="6">
        <f>SUM(E19+E20+E21+E22)</f>
        <v>9.34</v>
      </c>
      <c r="L19" s="6"/>
      <c r="M19" s="7"/>
      <c r="O19" s="1" t="s">
        <v>19</v>
      </c>
      <c r="P19" s="1">
        <v>56.8</v>
      </c>
    </row>
    <row r="20" spans="1:29" ht="9">
      <c r="A20" s="10">
        <v>37.2</v>
      </c>
      <c r="B20" s="11">
        <v>400</v>
      </c>
      <c r="C20" s="6">
        <v>7.51</v>
      </c>
      <c r="D20" s="6">
        <v>92.5</v>
      </c>
      <c r="E20" s="6">
        <v>2.3</v>
      </c>
      <c r="F20" s="6"/>
      <c r="G20" s="6">
        <f>CONVERT(A20,"um","mm")</f>
        <v>0.0372</v>
      </c>
      <c r="H20" s="6">
        <f t="shared" si="1"/>
        <v>4.748553568441418</v>
      </c>
      <c r="I20" s="6">
        <v>92.5</v>
      </c>
      <c r="J20" s="6">
        <v>4</v>
      </c>
      <c r="K20" s="6">
        <f>SUM(E23+E24+E25+E26)</f>
        <v>34.47</v>
      </c>
      <c r="L20" s="6"/>
      <c r="M20" s="7"/>
      <c r="O20" s="1" t="s">
        <v>32</v>
      </c>
      <c r="P20" s="1">
        <v>1.521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9.81</v>
      </c>
      <c r="D21" s="6">
        <v>90.2</v>
      </c>
      <c r="E21" s="6">
        <v>2.57</v>
      </c>
      <c r="F21" s="6"/>
      <c r="G21" s="6">
        <f>CONVERT(A21,"um","mm")</f>
        <v>0.0442</v>
      </c>
      <c r="H21" s="6">
        <f t="shared" si="1"/>
        <v>4.499809820158018</v>
      </c>
      <c r="I21" s="6">
        <v>90.2</v>
      </c>
      <c r="J21" s="6">
        <v>3</v>
      </c>
      <c r="K21" s="6">
        <f>SUM(E27+E28+E29+E30)</f>
        <v>44.5</v>
      </c>
      <c r="L21" s="6"/>
      <c r="M21" s="7"/>
      <c r="O21" s="1" t="s">
        <v>33</v>
      </c>
      <c r="P21" s="1">
        <v>5.223</v>
      </c>
      <c r="U21" s="1">
        <v>0.02811</v>
      </c>
      <c r="V21" s="1">
        <v>0.0448</v>
      </c>
      <c r="W21" s="1">
        <v>0.06591</v>
      </c>
      <c r="X21" s="1">
        <v>0.08953</v>
      </c>
      <c r="Y21" s="1">
        <v>0.1256</v>
      </c>
      <c r="Z21" s="1">
        <v>0.1649</v>
      </c>
      <c r="AA21" s="1">
        <v>0.1885</v>
      </c>
      <c r="AB21" s="1">
        <v>0.2145</v>
      </c>
      <c r="AC21" s="1">
        <v>0.2621</v>
      </c>
    </row>
    <row r="22" spans="1:29" ht="9">
      <c r="A22" s="10">
        <v>52.6</v>
      </c>
      <c r="B22" s="11">
        <v>270</v>
      </c>
      <c r="C22" s="6">
        <v>12.4</v>
      </c>
      <c r="D22" s="6">
        <v>87.6</v>
      </c>
      <c r="E22" s="6">
        <v>2.69</v>
      </c>
      <c r="F22" s="6"/>
      <c r="G22" s="6">
        <f>CONVERT(A22,"um","mm")</f>
        <v>0.0526</v>
      </c>
      <c r="H22" s="6">
        <f t="shared" si="1"/>
        <v>4.2487933902571475</v>
      </c>
      <c r="I22" s="6">
        <v>87.6</v>
      </c>
      <c r="J22" s="6">
        <v>2</v>
      </c>
      <c r="K22" s="6">
        <f>SUM(E31+E32+E33+E34)</f>
        <v>5.5200000000000005</v>
      </c>
      <c r="L22" s="6"/>
      <c r="M22" s="7"/>
      <c r="U22" s="1">
        <v>5.152772736056469</v>
      </c>
      <c r="V22" s="1">
        <v>4.480357457491846</v>
      </c>
      <c r="W22" s="1">
        <v>3.923358819292379</v>
      </c>
      <c r="X22" s="1">
        <v>3.4814850034975713</v>
      </c>
      <c r="Y22" s="1">
        <v>2.9930916306578226</v>
      </c>
      <c r="Z22" s="1">
        <v>2.6003366961119827</v>
      </c>
      <c r="AA22" s="1">
        <v>2.407363571393423</v>
      </c>
      <c r="AB22" s="1">
        <v>2.2209504471625414</v>
      </c>
      <c r="AC22" s="1">
        <v>1.9318107412210321</v>
      </c>
    </row>
    <row r="23" spans="1:13" ht="9">
      <c r="A23" s="10">
        <v>62.5</v>
      </c>
      <c r="B23" s="11">
        <v>230</v>
      </c>
      <c r="C23" s="6">
        <v>15.1</v>
      </c>
      <c r="D23" s="6">
        <v>84.9</v>
      </c>
      <c r="E23" s="6">
        <v>3.36</v>
      </c>
      <c r="F23" s="6"/>
      <c r="G23" s="6">
        <f>CONVERT(A23,"um","mm")</f>
        <v>0.0625</v>
      </c>
      <c r="H23" s="6">
        <f t="shared" si="1"/>
        <v>4</v>
      </c>
      <c r="I23" s="6">
        <v>84.9</v>
      </c>
      <c r="J23" s="6">
        <v>1</v>
      </c>
      <c r="K23" s="6">
        <f>SUM(E35+E36+E37+E38)</f>
        <v>0.428</v>
      </c>
      <c r="L23" s="6"/>
      <c r="M23" s="7"/>
    </row>
    <row r="24" spans="1:17" ht="9">
      <c r="A24" s="10">
        <v>74</v>
      </c>
      <c r="B24" s="11">
        <v>200</v>
      </c>
      <c r="C24" s="6">
        <v>18.4</v>
      </c>
      <c r="D24" s="6">
        <v>81.6</v>
      </c>
      <c r="E24" s="6">
        <v>5.81</v>
      </c>
      <c r="F24" s="6"/>
      <c r="G24" s="6">
        <f>CONVERT(A24,"um","mm")</f>
        <v>0.074</v>
      </c>
      <c r="H24" s="6">
        <f t="shared" si="1"/>
        <v>3.7563309190331378</v>
      </c>
      <c r="I24" s="6">
        <v>81.6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24.2</v>
      </c>
      <c r="D25" s="6">
        <v>75.8</v>
      </c>
      <c r="E25" s="6">
        <v>10.4</v>
      </c>
      <c r="F25" s="6"/>
      <c r="G25" s="6">
        <f>CONVERT(A25,"um","mm")</f>
        <v>0.088</v>
      </c>
      <c r="H25" s="6">
        <f t="shared" si="1"/>
        <v>3.50635266602479</v>
      </c>
      <c r="I25" s="6">
        <v>75.8</v>
      </c>
      <c r="J25" s="6">
        <v>-1</v>
      </c>
      <c r="K25" s="6">
        <f>SUM(E43+E44)</f>
        <v>0</v>
      </c>
      <c r="L25" s="6"/>
      <c r="M25" s="7"/>
      <c r="O25" s="1">
        <f>SUM(K25+K24+K23+K22+K21+K20)</f>
        <v>84.918</v>
      </c>
      <c r="P25" s="1">
        <f>SUM(K19+K18+K17+K16)</f>
        <v>13.190000000000001</v>
      </c>
      <c r="Q25" s="1">
        <f>SUM(K15+K14+K13+K12+K11+K10)</f>
        <v>1.892</v>
      </c>
    </row>
    <row r="26" spans="1:13" ht="9">
      <c r="A26" s="10">
        <v>105</v>
      </c>
      <c r="B26" s="11">
        <v>140</v>
      </c>
      <c r="C26" s="6">
        <v>34.6</v>
      </c>
      <c r="D26" s="6">
        <v>65.4</v>
      </c>
      <c r="E26" s="6">
        <v>14.9</v>
      </c>
      <c r="F26" s="6"/>
      <c r="G26" s="6">
        <f>CONVERT(A26,"um","mm")</f>
        <v>0.105</v>
      </c>
      <c r="H26" s="6">
        <f t="shared" si="1"/>
        <v>3.2515387669959646</v>
      </c>
      <c r="I26" s="6">
        <v>65.4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49.6</v>
      </c>
      <c r="D27" s="6">
        <v>50.4</v>
      </c>
      <c r="E27" s="6">
        <v>16.8</v>
      </c>
      <c r="F27" s="6"/>
      <c r="G27" s="6">
        <f>CONVERT(A27,"um","mm")</f>
        <v>0.125</v>
      </c>
      <c r="H27" s="6">
        <f t="shared" si="1"/>
        <v>3</v>
      </c>
      <c r="I27" s="6">
        <v>50.4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66.3</v>
      </c>
      <c r="D28" s="6">
        <v>33.7</v>
      </c>
      <c r="E28" s="6">
        <v>14</v>
      </c>
      <c r="F28" s="6"/>
      <c r="G28" s="6">
        <f>CONVERT(A28,"um","mm")</f>
        <v>0.149</v>
      </c>
      <c r="H28" s="6">
        <f t="shared" si="1"/>
        <v>2.746615764199926</v>
      </c>
      <c r="I28" s="6">
        <v>33.7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80.4</v>
      </c>
      <c r="D29" s="6">
        <v>19.6</v>
      </c>
      <c r="E29" s="6">
        <v>8.78</v>
      </c>
      <c r="F29" s="6"/>
      <c r="G29" s="6">
        <f>CONVERT(A29,"um","mm")</f>
        <v>0.177</v>
      </c>
      <c r="H29" s="6">
        <f t="shared" si="1"/>
        <v>2.49817873457909</v>
      </c>
      <c r="I29" s="6">
        <v>19.6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89.1</v>
      </c>
      <c r="D30" s="6">
        <v>10.9</v>
      </c>
      <c r="E30" s="6">
        <v>4.92</v>
      </c>
      <c r="F30" s="6"/>
      <c r="G30" s="6">
        <f>CONVERT(A30,"um","mm")</f>
        <v>0.21</v>
      </c>
      <c r="H30" s="6">
        <f t="shared" si="1"/>
        <v>2.2515387669959646</v>
      </c>
      <c r="I30" s="6">
        <v>10.9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94.1</v>
      </c>
      <c r="D31" s="6">
        <v>5.94</v>
      </c>
      <c r="E31" s="6">
        <v>2.81</v>
      </c>
      <c r="F31" s="6"/>
      <c r="G31" s="6">
        <f>CONVERT(A31,"um","mm")</f>
        <v>0.25</v>
      </c>
      <c r="H31" s="6">
        <f t="shared" si="1"/>
        <v>2</v>
      </c>
      <c r="I31" s="6">
        <v>5.94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96.9</v>
      </c>
      <c r="D32" s="6">
        <v>3.12</v>
      </c>
      <c r="E32" s="6">
        <v>1.51</v>
      </c>
      <c r="F32" s="6"/>
      <c r="G32" s="6">
        <f>CONVERT(A32,"um","mm")</f>
        <v>0.297</v>
      </c>
      <c r="H32" s="6">
        <f t="shared" si="1"/>
        <v>1.7514651638613215</v>
      </c>
      <c r="I32" s="6">
        <v>3.12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98.4</v>
      </c>
      <c r="D33" s="6">
        <v>1.62</v>
      </c>
      <c r="E33" s="6">
        <v>0.55</v>
      </c>
      <c r="F33" s="6"/>
      <c r="G33" s="6">
        <f>CONVERT(A33,"um","mm")</f>
        <v>0.354</v>
      </c>
      <c r="H33" s="6">
        <f t="shared" si="1"/>
        <v>1.4981787345790896</v>
      </c>
      <c r="I33" s="6">
        <v>1.62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98.9</v>
      </c>
      <c r="D34" s="6">
        <v>1.07</v>
      </c>
      <c r="E34" s="6">
        <v>0.65</v>
      </c>
      <c r="F34" s="6"/>
      <c r="G34" s="6">
        <f>CONVERT(A34,"um","mm")</f>
        <v>0.42</v>
      </c>
      <c r="H34" s="6">
        <f t="shared" si="1"/>
        <v>1.2515387669959643</v>
      </c>
      <c r="I34" s="6">
        <v>1.07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0.42</v>
      </c>
      <c r="E35" s="6">
        <v>0.41</v>
      </c>
      <c r="F35" s="6"/>
      <c r="G35" s="6">
        <f>CONVERT(A35,"um","mm")</f>
        <v>0.5</v>
      </c>
      <c r="H35" s="6">
        <f t="shared" si="1"/>
        <v>1</v>
      </c>
      <c r="I35" s="6">
        <v>0.42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0.018</v>
      </c>
      <c r="E36" s="6">
        <v>0.018</v>
      </c>
      <c r="F36" s="6"/>
      <c r="G36" s="6">
        <f>CONVERT(A36,"um","mm")</f>
        <v>0.59</v>
      </c>
      <c r="H36" s="6">
        <f t="shared" si="1"/>
        <v>0.7612131404128836</v>
      </c>
      <c r="I36" s="6">
        <v>0.018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67</v>
      </c>
      <c r="C2" s="1" t="s">
        <v>37</v>
      </c>
      <c r="D2" s="1" t="s">
        <v>38</v>
      </c>
    </row>
    <row r="3" spans="1:5" ht="9">
      <c r="A3" s="1" t="s">
        <v>4</v>
      </c>
      <c r="B3" s="1" t="s">
        <v>68</v>
      </c>
      <c r="C3" s="1">
        <f>AVERAGE(D3:E3)</f>
        <v>7.833333333333334</v>
      </c>
      <c r="D3" s="1">
        <f>CONVERT(VALUE(LEFT(B4,3)),"in","ft")</f>
        <v>7.75</v>
      </c>
      <c r="E3" s="1">
        <f>CONVERT(VALUE(RIGHT(B4,3)),"in","ft")</f>
        <v>7.916666666666667</v>
      </c>
    </row>
    <row r="4" spans="1:2" ht="9">
      <c r="A4" s="1" t="s">
        <v>6</v>
      </c>
      <c r="B4" s="1" t="s">
        <v>69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5.85</v>
      </c>
      <c r="V10" s="1">
        <f>CONVERT(U10,"um","mm")</f>
        <v>0.00585</v>
      </c>
      <c r="W10" s="1">
        <f>-LOG(V10/1,2)</f>
        <v>7.417347659966045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20.54</v>
      </c>
      <c r="V11" s="1">
        <f>CONVERT(U11,"um","mm")</f>
        <v>0.02054</v>
      </c>
      <c r="W11" s="1">
        <f aca="true" t="shared" si="2" ref="W11:W18">-LOG(V11/1,2)</f>
        <v>5.605420008118617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0.14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0.14</v>
      </c>
      <c r="L12" s="6"/>
      <c r="M12" s="7"/>
      <c r="O12" s="1" t="s">
        <v>13</v>
      </c>
      <c r="P12" s="1">
        <v>95.34</v>
      </c>
      <c r="Q12" s="1">
        <f>CONVERT(P12,"um","mm")</f>
        <v>0.09534</v>
      </c>
      <c r="R12" s="1">
        <f t="shared" si="0"/>
        <v>3.390774564367137</v>
      </c>
      <c r="T12" s="1">
        <v>16</v>
      </c>
      <c r="U12" s="1">
        <v>30.95</v>
      </c>
      <c r="V12" s="1">
        <f>CONVERT(U12,"um","mm")</f>
        <v>0.03095</v>
      </c>
      <c r="W12" s="1">
        <f t="shared" si="2"/>
        <v>5.013916780335185</v>
      </c>
    </row>
    <row r="13" spans="1:23" ht="9">
      <c r="A13" s="10">
        <v>0.49</v>
      </c>
      <c r="B13" s="11">
        <v>1100</v>
      </c>
      <c r="C13" s="6">
        <v>0.14</v>
      </c>
      <c r="D13" s="6">
        <v>99.9</v>
      </c>
      <c r="E13" s="6">
        <v>1.2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1.2</v>
      </c>
      <c r="L13" s="6"/>
      <c r="M13" s="7"/>
      <c r="O13" s="1" t="s">
        <v>14</v>
      </c>
      <c r="P13" s="1">
        <v>95.99</v>
      </c>
      <c r="Q13" s="1">
        <f>CONVERT(P13,"um","mm")</f>
        <v>0.09599</v>
      </c>
      <c r="R13" s="1">
        <f t="shared" si="0"/>
        <v>3.380972072502022</v>
      </c>
      <c r="T13" s="1">
        <v>25</v>
      </c>
      <c r="U13" s="1">
        <v>47.68</v>
      </c>
      <c r="V13" s="1">
        <f>CONVERT(U13,"um","mm")</f>
        <v>0.04768</v>
      </c>
      <c r="W13" s="1">
        <f t="shared" si="2"/>
        <v>4.39047195397465</v>
      </c>
    </row>
    <row r="14" spans="1:23" ht="9">
      <c r="A14" s="10">
        <v>0.98</v>
      </c>
      <c r="B14" s="11">
        <v>1000</v>
      </c>
      <c r="C14" s="6">
        <v>1.34</v>
      </c>
      <c r="D14" s="6">
        <v>98.7</v>
      </c>
      <c r="E14" s="6">
        <v>1.28</v>
      </c>
      <c r="F14" s="6"/>
      <c r="G14" s="6">
        <f>CONVERT(A14,"um","mm")</f>
        <v>0.00098</v>
      </c>
      <c r="H14" s="6">
        <f t="shared" si="1"/>
        <v>9.994930630321603</v>
      </c>
      <c r="I14" s="6">
        <v>98.7</v>
      </c>
      <c r="J14" s="6">
        <v>10</v>
      </c>
      <c r="K14" s="6">
        <v>1.28</v>
      </c>
      <c r="L14" s="6"/>
      <c r="M14" s="7"/>
      <c r="O14" s="1" t="s">
        <v>31</v>
      </c>
      <c r="P14" s="1">
        <v>157.1</v>
      </c>
      <c r="Q14" s="1">
        <f>CONVERT(P14,"um","mm")</f>
        <v>0.1571</v>
      </c>
      <c r="R14" s="1">
        <f t="shared" si="0"/>
        <v>2.6702449142552536</v>
      </c>
      <c r="T14" s="1">
        <v>50</v>
      </c>
      <c r="U14" s="1">
        <v>95.99</v>
      </c>
      <c r="V14" s="1">
        <f>CONVERT(U14,"um","mm")</f>
        <v>0.09599</v>
      </c>
      <c r="W14" s="1">
        <f t="shared" si="2"/>
        <v>3.380972072502022</v>
      </c>
    </row>
    <row r="15" spans="1:23" ht="9">
      <c r="A15" s="10">
        <v>1.95</v>
      </c>
      <c r="B15" s="11">
        <v>900</v>
      </c>
      <c r="C15" s="6">
        <v>2.62</v>
      </c>
      <c r="D15" s="6">
        <v>97.4</v>
      </c>
      <c r="E15" s="6">
        <v>1.53</v>
      </c>
      <c r="F15" s="6"/>
      <c r="G15" s="6">
        <f>CONVERT(A15,"um","mm")</f>
        <v>0.00195</v>
      </c>
      <c r="H15" s="6">
        <f t="shared" si="1"/>
        <v>9.002310160687202</v>
      </c>
      <c r="I15" s="6">
        <v>97.4</v>
      </c>
      <c r="J15" s="6">
        <v>9</v>
      </c>
      <c r="K15" s="6">
        <v>1.53</v>
      </c>
      <c r="L15" s="6"/>
      <c r="M15" s="7"/>
      <c r="O15" s="1" t="s">
        <v>15</v>
      </c>
      <c r="P15" s="1">
        <v>0.993</v>
      </c>
      <c r="Q15" s="1">
        <f>CONVERT(P15,"um","mm")</f>
        <v>0.000993</v>
      </c>
      <c r="R15" s="1">
        <f t="shared" si="0"/>
        <v>9.9759186617958</v>
      </c>
      <c r="T15" s="1">
        <v>75</v>
      </c>
      <c r="U15" s="1">
        <v>131.1</v>
      </c>
      <c r="V15" s="1">
        <f>CONVERT(U15,"um","mm")</f>
        <v>0.1311</v>
      </c>
      <c r="W15" s="1">
        <f t="shared" si="2"/>
        <v>2.931260409327695</v>
      </c>
    </row>
    <row r="16" spans="1:23" ht="9">
      <c r="A16" s="10">
        <v>3.9</v>
      </c>
      <c r="B16" s="11">
        <v>800</v>
      </c>
      <c r="C16" s="6">
        <v>4.16</v>
      </c>
      <c r="D16" s="6">
        <v>95.8</v>
      </c>
      <c r="E16" s="6">
        <v>1.28</v>
      </c>
      <c r="F16" s="6"/>
      <c r="G16" s="6">
        <f>CONVERT(A16,"um","mm")</f>
        <v>0.0039</v>
      </c>
      <c r="H16" s="6">
        <f t="shared" si="1"/>
        <v>8.002310160687202</v>
      </c>
      <c r="I16" s="6">
        <v>95.8</v>
      </c>
      <c r="J16" s="6">
        <v>8</v>
      </c>
      <c r="K16" s="6">
        <v>1.28</v>
      </c>
      <c r="L16" s="6"/>
      <c r="M16" s="7"/>
      <c r="O16" s="1" t="s">
        <v>16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148.7</v>
      </c>
      <c r="V16" s="1">
        <f>CONVERT(U16,"um","mm")</f>
        <v>0.1487</v>
      </c>
      <c r="W16" s="1">
        <f t="shared" si="2"/>
        <v>2.749523447497031</v>
      </c>
    </row>
    <row r="17" spans="1:23" ht="9">
      <c r="A17" s="10">
        <v>7.8</v>
      </c>
      <c r="B17" s="11">
        <v>700</v>
      </c>
      <c r="C17" s="6">
        <v>5.43</v>
      </c>
      <c r="D17" s="6">
        <v>94.6</v>
      </c>
      <c r="E17" s="6">
        <v>2.26</v>
      </c>
      <c r="F17" s="6"/>
      <c r="G17" s="6">
        <f>CONVERT(A17,"um","mm")</f>
        <v>0.0078</v>
      </c>
      <c r="H17" s="6">
        <f t="shared" si="1"/>
        <v>7.002310160687201</v>
      </c>
      <c r="I17" s="6">
        <v>94.6</v>
      </c>
      <c r="J17" s="6">
        <v>7</v>
      </c>
      <c r="K17" s="6">
        <v>2.26</v>
      </c>
      <c r="L17" s="6"/>
      <c r="M17" s="7"/>
      <c r="O17" s="1" t="s">
        <v>17</v>
      </c>
      <c r="P17" s="1">
        <v>58.49</v>
      </c>
      <c r="T17" s="1">
        <v>90</v>
      </c>
      <c r="U17" s="1">
        <v>166.6</v>
      </c>
      <c r="V17" s="1">
        <f>CONVERT(U17,"um","mm")</f>
        <v>0.1666</v>
      </c>
      <c r="W17" s="1">
        <f t="shared" si="2"/>
        <v>2.5855396941839017</v>
      </c>
    </row>
    <row r="18" spans="1:23" ht="9">
      <c r="A18" s="10">
        <v>15.6</v>
      </c>
      <c r="B18" s="11">
        <v>600</v>
      </c>
      <c r="C18" s="6">
        <v>7.7</v>
      </c>
      <c r="D18" s="6">
        <v>92.3</v>
      </c>
      <c r="E18" s="6">
        <v>8.46</v>
      </c>
      <c r="F18" s="6"/>
      <c r="G18" s="6">
        <f>CONVERT(A18,"um","mm")</f>
        <v>0.0156</v>
      </c>
      <c r="H18" s="6">
        <f t="shared" si="1"/>
        <v>6.002310160687201</v>
      </c>
      <c r="I18" s="6">
        <v>92.3</v>
      </c>
      <c r="J18" s="6">
        <v>6</v>
      </c>
      <c r="K18" s="6">
        <v>8.46</v>
      </c>
      <c r="L18" s="6"/>
      <c r="M18" s="7"/>
      <c r="O18" s="1" t="s">
        <v>18</v>
      </c>
      <c r="P18" s="1">
        <v>3421</v>
      </c>
      <c r="T18" s="1">
        <v>95</v>
      </c>
      <c r="U18" s="1">
        <v>192.5</v>
      </c>
      <c r="V18" s="1">
        <f>CONVERT(U18,"um","mm")</f>
        <v>0.1925</v>
      </c>
      <c r="W18" s="1">
        <f t="shared" si="2"/>
        <v>2.3770696490798233</v>
      </c>
    </row>
    <row r="19" spans="1:16" ht="9">
      <c r="A19" s="10">
        <v>31.2</v>
      </c>
      <c r="B19" s="11">
        <v>500</v>
      </c>
      <c r="C19" s="6">
        <v>16.2</v>
      </c>
      <c r="D19" s="6">
        <v>83.8</v>
      </c>
      <c r="E19" s="6">
        <v>3.67</v>
      </c>
      <c r="F19" s="6"/>
      <c r="G19" s="6">
        <f>CONVERT(A19,"um","mm")</f>
        <v>0.0312</v>
      </c>
      <c r="H19" s="6">
        <f t="shared" si="1"/>
        <v>5.002310160687201</v>
      </c>
      <c r="I19" s="6">
        <v>83.8</v>
      </c>
      <c r="J19" s="6">
        <v>5</v>
      </c>
      <c r="K19" s="6">
        <f>SUM(E19+E20+E21+E22)</f>
        <v>15.139999999999999</v>
      </c>
      <c r="L19" s="6"/>
      <c r="M19" s="7"/>
      <c r="O19" s="1" t="s">
        <v>19</v>
      </c>
      <c r="P19" s="1">
        <v>61.34</v>
      </c>
    </row>
    <row r="20" spans="1:29" ht="9">
      <c r="A20" s="10">
        <v>37.2</v>
      </c>
      <c r="B20" s="11">
        <v>400</v>
      </c>
      <c r="C20" s="6">
        <v>19.8</v>
      </c>
      <c r="D20" s="6">
        <v>80.2</v>
      </c>
      <c r="E20" s="6">
        <v>3.6</v>
      </c>
      <c r="F20" s="6"/>
      <c r="G20" s="6">
        <f>CONVERT(A20,"um","mm")</f>
        <v>0.0372</v>
      </c>
      <c r="H20" s="6">
        <f t="shared" si="1"/>
        <v>4.748553568441418</v>
      </c>
      <c r="I20" s="6">
        <v>80.2</v>
      </c>
      <c r="J20" s="6">
        <v>4</v>
      </c>
      <c r="K20" s="6">
        <f>SUM(E23+E24+E25+E26)</f>
        <v>39.9</v>
      </c>
      <c r="L20" s="6"/>
      <c r="M20" s="7"/>
      <c r="O20" s="1" t="s">
        <v>32</v>
      </c>
      <c r="P20" s="1">
        <v>0.6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23.4</v>
      </c>
      <c r="D21" s="6">
        <v>76.6</v>
      </c>
      <c r="E21" s="6">
        <v>3.69</v>
      </c>
      <c r="F21" s="6"/>
      <c r="G21" s="6">
        <f>CONVERT(A21,"um","mm")</f>
        <v>0.0442</v>
      </c>
      <c r="H21" s="6">
        <f t="shared" si="1"/>
        <v>4.499809820158018</v>
      </c>
      <c r="I21" s="6">
        <v>76.6</v>
      </c>
      <c r="J21" s="6">
        <v>3</v>
      </c>
      <c r="K21" s="6">
        <f>SUM(E27+E28+E29+E30)</f>
        <v>27.299999999999997</v>
      </c>
      <c r="L21" s="6"/>
      <c r="M21" s="7"/>
      <c r="O21" s="1" t="s">
        <v>33</v>
      </c>
      <c r="P21" s="1">
        <v>0.707</v>
      </c>
      <c r="U21" s="1">
        <v>0.00585</v>
      </c>
      <c r="V21" s="1">
        <v>0.02054</v>
      </c>
      <c r="W21" s="1">
        <v>0.03095</v>
      </c>
      <c r="X21" s="1">
        <v>0.04768</v>
      </c>
      <c r="Y21" s="1">
        <v>0.09599</v>
      </c>
      <c r="Z21" s="1">
        <v>0.1311</v>
      </c>
      <c r="AA21" s="1">
        <v>0.1487</v>
      </c>
      <c r="AB21" s="1">
        <v>0.1666</v>
      </c>
      <c r="AC21" s="1">
        <v>0.1925</v>
      </c>
    </row>
    <row r="22" spans="1:29" ht="9">
      <c r="A22" s="10">
        <v>52.6</v>
      </c>
      <c r="B22" s="11">
        <v>270</v>
      </c>
      <c r="C22" s="6">
        <v>27.1</v>
      </c>
      <c r="D22" s="6">
        <v>72.9</v>
      </c>
      <c r="E22" s="6">
        <v>4.18</v>
      </c>
      <c r="F22" s="6"/>
      <c r="G22" s="6">
        <f>CONVERT(A22,"um","mm")</f>
        <v>0.0526</v>
      </c>
      <c r="H22" s="6">
        <f t="shared" si="1"/>
        <v>4.2487933902571475</v>
      </c>
      <c r="I22" s="6">
        <v>72.9</v>
      </c>
      <c r="J22" s="6">
        <v>2</v>
      </c>
      <c r="K22" s="6">
        <f>SUM(E31+E32+E33+E34)</f>
        <v>1.588</v>
      </c>
      <c r="L22" s="6"/>
      <c r="M22" s="7"/>
      <c r="U22" s="1">
        <v>7.417347659966045</v>
      </c>
      <c r="V22" s="1">
        <v>5.605420008118617</v>
      </c>
      <c r="W22" s="1">
        <v>5.013916780335185</v>
      </c>
      <c r="X22" s="1">
        <v>4.39047195397465</v>
      </c>
      <c r="Y22" s="1">
        <v>3.380972072502022</v>
      </c>
      <c r="Z22" s="1">
        <v>2.931260409327695</v>
      </c>
      <c r="AA22" s="1">
        <v>2.749523447497031</v>
      </c>
      <c r="AB22" s="1">
        <v>2.5855396941839017</v>
      </c>
      <c r="AC22" s="1">
        <v>2.3770696490798233</v>
      </c>
    </row>
    <row r="23" spans="1:13" ht="9">
      <c r="A23" s="10">
        <v>62.5</v>
      </c>
      <c r="B23" s="11">
        <v>230</v>
      </c>
      <c r="C23" s="6">
        <v>31.3</v>
      </c>
      <c r="D23" s="6">
        <v>68.7</v>
      </c>
      <c r="E23" s="6">
        <v>5.2</v>
      </c>
      <c r="F23" s="6"/>
      <c r="G23" s="6">
        <f>CONVERT(A23,"um","mm")</f>
        <v>0.0625</v>
      </c>
      <c r="H23" s="6">
        <f t="shared" si="1"/>
        <v>4</v>
      </c>
      <c r="I23" s="6">
        <v>68.7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36.5</v>
      </c>
      <c r="D24" s="6">
        <v>63.5</v>
      </c>
      <c r="E24" s="6">
        <v>8</v>
      </c>
      <c r="F24" s="6"/>
      <c r="G24" s="6">
        <f>CONVERT(A24,"um","mm")</f>
        <v>0.074</v>
      </c>
      <c r="H24" s="6">
        <f t="shared" si="1"/>
        <v>3.7563309190331378</v>
      </c>
      <c r="I24" s="6">
        <v>63.5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44.5</v>
      </c>
      <c r="D25" s="6">
        <v>55.5</v>
      </c>
      <c r="E25" s="6">
        <v>12.2</v>
      </c>
      <c r="F25" s="6"/>
      <c r="G25" s="6">
        <f>CONVERT(A25,"um","mm")</f>
        <v>0.088</v>
      </c>
      <c r="H25" s="6">
        <f t="shared" si="1"/>
        <v>3.50635266602479</v>
      </c>
      <c r="I25" s="6">
        <v>55.5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68.788</v>
      </c>
      <c r="P25" s="1">
        <f>SUM(K19+K18+K17+K16)</f>
        <v>27.14</v>
      </c>
      <c r="Q25" s="1">
        <f>SUM(K15+K14+K13+K12+K11+K10)</f>
        <v>4.1499999999999995</v>
      </c>
    </row>
    <row r="26" spans="1:13" ht="9">
      <c r="A26" s="10">
        <v>105</v>
      </c>
      <c r="B26" s="11">
        <v>140</v>
      </c>
      <c r="C26" s="6">
        <v>56.7</v>
      </c>
      <c r="D26" s="6">
        <v>43.3</v>
      </c>
      <c r="E26" s="6">
        <v>14.5</v>
      </c>
      <c r="F26" s="6"/>
      <c r="G26" s="6">
        <f>CONVERT(A26,"um","mm")</f>
        <v>0.105</v>
      </c>
      <c r="H26" s="6">
        <f t="shared" si="1"/>
        <v>3.2515387669959646</v>
      </c>
      <c r="I26" s="6">
        <v>43.3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71.2</v>
      </c>
      <c r="D27" s="6">
        <v>28.8</v>
      </c>
      <c r="E27" s="6">
        <v>13</v>
      </c>
      <c r="F27" s="6"/>
      <c r="G27" s="6">
        <f>CONVERT(A27,"um","mm")</f>
        <v>0.125</v>
      </c>
      <c r="H27" s="6">
        <f t="shared" si="1"/>
        <v>3</v>
      </c>
      <c r="I27" s="6">
        <v>28.8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84.1</v>
      </c>
      <c r="D28" s="6">
        <v>15.9</v>
      </c>
      <c r="E28" s="6">
        <v>8.5</v>
      </c>
      <c r="F28" s="6"/>
      <c r="G28" s="6">
        <f>CONVERT(A28,"um","mm")</f>
        <v>0.149</v>
      </c>
      <c r="H28" s="6">
        <f t="shared" si="1"/>
        <v>2.746615764199926</v>
      </c>
      <c r="I28" s="6">
        <v>15.9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92.6</v>
      </c>
      <c r="D29" s="6">
        <v>7.38</v>
      </c>
      <c r="E29" s="6">
        <v>4.01</v>
      </c>
      <c r="F29" s="6"/>
      <c r="G29" s="6">
        <f>CONVERT(A29,"um","mm")</f>
        <v>0.177</v>
      </c>
      <c r="H29" s="6">
        <f t="shared" si="1"/>
        <v>2.49817873457909</v>
      </c>
      <c r="I29" s="6">
        <v>7.38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96.6</v>
      </c>
      <c r="D30" s="6">
        <v>3.37</v>
      </c>
      <c r="E30" s="6">
        <v>1.79</v>
      </c>
      <c r="F30" s="6"/>
      <c r="G30" s="6">
        <f>CONVERT(A30,"um","mm")</f>
        <v>0.21</v>
      </c>
      <c r="H30" s="6">
        <f t="shared" si="1"/>
        <v>2.2515387669959646</v>
      </c>
      <c r="I30" s="6">
        <v>3.37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98.4</v>
      </c>
      <c r="D31" s="6">
        <v>1.58</v>
      </c>
      <c r="E31" s="6">
        <v>1.08</v>
      </c>
      <c r="F31" s="6"/>
      <c r="G31" s="6">
        <f>CONVERT(A31,"um","mm")</f>
        <v>0.25</v>
      </c>
      <c r="H31" s="6">
        <f t="shared" si="1"/>
        <v>2</v>
      </c>
      <c r="I31" s="6">
        <v>1.58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99.5</v>
      </c>
      <c r="D32" s="6">
        <v>0.51</v>
      </c>
      <c r="E32" s="6">
        <v>0.47</v>
      </c>
      <c r="F32" s="6"/>
      <c r="G32" s="6">
        <f>CONVERT(A32,"um","mm")</f>
        <v>0.297</v>
      </c>
      <c r="H32" s="6">
        <f t="shared" si="1"/>
        <v>1.7514651638613215</v>
      </c>
      <c r="I32" s="6">
        <v>0.51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99.96</v>
      </c>
      <c r="D33" s="6">
        <v>0.038</v>
      </c>
      <c r="E33" s="6">
        <v>0.038</v>
      </c>
      <c r="F33" s="6"/>
      <c r="G33" s="6">
        <f>CONVERT(A33,"um","mm")</f>
        <v>0.354</v>
      </c>
      <c r="H33" s="6">
        <f t="shared" si="1"/>
        <v>1.4981787345790896</v>
      </c>
      <c r="I33" s="6">
        <v>0.038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63</v>
      </c>
      <c r="C2" s="1" t="s">
        <v>37</v>
      </c>
      <c r="D2" s="1" t="s">
        <v>38</v>
      </c>
    </row>
    <row r="3" spans="1:5" ht="9">
      <c r="A3" s="1" t="s">
        <v>4</v>
      </c>
      <c r="B3" s="1" t="s">
        <v>64</v>
      </c>
      <c r="C3" s="1">
        <f>AVERAGE(D3:E3)</f>
        <v>7</v>
      </c>
      <c r="D3" s="1">
        <f>CONVERT(VALUE(LEFT(B4,3)),"in","ft")</f>
        <v>6.916666666666667</v>
      </c>
      <c r="E3" s="1">
        <f>CONVERT(VALUE(RIGHT(B4,3)),"in","ft")</f>
        <v>7.083333333333333</v>
      </c>
    </row>
    <row r="4" spans="1:2" ht="9">
      <c r="A4" s="1" t="s">
        <v>6</v>
      </c>
      <c r="B4" s="1" t="s">
        <v>65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6.728</v>
      </c>
      <c r="V10" s="1">
        <f>CONVERT(U10,"um","mm")</f>
        <v>0.006728</v>
      </c>
      <c r="W10" s="1">
        <f>-LOG(V10/1,2)</f>
        <v>7.21560657906903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23.9</v>
      </c>
      <c r="V11" s="1">
        <f>CONVERT(U11,"um","mm")</f>
        <v>0.0239</v>
      </c>
      <c r="W11" s="1">
        <f aca="true" t="shared" si="2" ref="W11:W18">-LOG(V11/1,2)</f>
        <v>5.386845571568701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0.12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0.12</v>
      </c>
      <c r="L12" s="6"/>
      <c r="M12" s="7"/>
      <c r="O12" s="1" t="s">
        <v>13</v>
      </c>
      <c r="P12" s="1">
        <v>101.5</v>
      </c>
      <c r="Q12" s="1">
        <f>CONVERT(P12,"um","mm")</f>
        <v>0.1015</v>
      </c>
      <c r="R12" s="1">
        <f t="shared" si="0"/>
        <v>3.300448367476911</v>
      </c>
      <c r="T12" s="1">
        <v>16</v>
      </c>
      <c r="U12" s="1">
        <v>38.37</v>
      </c>
      <c r="V12" s="1">
        <f>CONVERT(U12,"um","mm")</f>
        <v>0.03837</v>
      </c>
      <c r="W12" s="1">
        <f t="shared" si="2"/>
        <v>4.703877424834019</v>
      </c>
    </row>
    <row r="13" spans="1:23" ht="9">
      <c r="A13" s="10">
        <v>0.49</v>
      </c>
      <c r="B13" s="11">
        <v>1100</v>
      </c>
      <c r="C13" s="6">
        <v>0.12</v>
      </c>
      <c r="D13" s="6">
        <v>99.9</v>
      </c>
      <c r="E13" s="6">
        <v>1.06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1.06</v>
      </c>
      <c r="L13" s="6"/>
      <c r="M13" s="7"/>
      <c r="O13" s="1" t="s">
        <v>14</v>
      </c>
      <c r="P13" s="1">
        <v>102.3</v>
      </c>
      <c r="Q13" s="1">
        <f>CONVERT(P13,"um","mm")</f>
        <v>0.1023</v>
      </c>
      <c r="R13" s="1">
        <f t="shared" si="0"/>
        <v>3.289121949804121</v>
      </c>
      <c r="T13" s="1">
        <v>25</v>
      </c>
      <c r="U13" s="1">
        <v>60.54</v>
      </c>
      <c r="V13" s="1">
        <f>CONVERT(U13,"um","mm")</f>
        <v>0.06054</v>
      </c>
      <c r="W13" s="1">
        <f t="shared" si="2"/>
        <v>4.045967514609298</v>
      </c>
    </row>
    <row r="14" spans="1:23" ht="9">
      <c r="A14" s="10">
        <v>0.98</v>
      </c>
      <c r="B14" s="11">
        <v>1000</v>
      </c>
      <c r="C14" s="6">
        <v>1.18</v>
      </c>
      <c r="D14" s="6">
        <v>98.8</v>
      </c>
      <c r="E14" s="6">
        <v>1.19</v>
      </c>
      <c r="F14" s="6"/>
      <c r="G14" s="6">
        <f>CONVERT(A14,"um","mm")</f>
        <v>0.00098</v>
      </c>
      <c r="H14" s="6">
        <f t="shared" si="1"/>
        <v>9.994930630321603</v>
      </c>
      <c r="I14" s="6">
        <v>98.8</v>
      </c>
      <c r="J14" s="6">
        <v>10</v>
      </c>
      <c r="K14" s="6">
        <v>1.19</v>
      </c>
      <c r="L14" s="6"/>
      <c r="M14" s="7"/>
      <c r="O14" s="1" t="s">
        <v>31</v>
      </c>
      <c r="P14" s="1">
        <v>155.9</v>
      </c>
      <c r="Q14" s="1">
        <f>CONVERT(P14,"um","mm")</f>
        <v>0.1559</v>
      </c>
      <c r="R14" s="1">
        <f t="shared" si="0"/>
        <v>2.681307166851665</v>
      </c>
      <c r="T14" s="1">
        <v>50</v>
      </c>
      <c r="U14" s="1">
        <v>102.3</v>
      </c>
      <c r="V14" s="1">
        <f>CONVERT(U14,"um","mm")</f>
        <v>0.1023</v>
      </c>
      <c r="W14" s="1">
        <f t="shared" si="2"/>
        <v>3.289121949804121</v>
      </c>
    </row>
    <row r="15" spans="1:23" ht="9">
      <c r="A15" s="10">
        <v>1.95</v>
      </c>
      <c r="B15" s="11">
        <v>900</v>
      </c>
      <c r="C15" s="6">
        <v>2.37</v>
      </c>
      <c r="D15" s="6">
        <v>97.6</v>
      </c>
      <c r="E15" s="6">
        <v>1.51</v>
      </c>
      <c r="F15" s="6"/>
      <c r="G15" s="6">
        <f>CONVERT(A15,"um","mm")</f>
        <v>0.00195</v>
      </c>
      <c r="H15" s="6">
        <f t="shared" si="1"/>
        <v>9.002310160687202</v>
      </c>
      <c r="I15" s="6">
        <v>97.6</v>
      </c>
      <c r="J15" s="6">
        <v>9</v>
      </c>
      <c r="K15" s="6">
        <v>1.51</v>
      </c>
      <c r="L15" s="6"/>
      <c r="M15" s="7"/>
      <c r="O15" s="1" t="s">
        <v>15</v>
      </c>
      <c r="P15" s="1">
        <v>0.992</v>
      </c>
      <c r="Q15" s="1">
        <f>CONVERT(P15,"um","mm")</f>
        <v>0.000992</v>
      </c>
      <c r="R15" s="1">
        <f t="shared" si="0"/>
        <v>9.977372258937299</v>
      </c>
      <c r="T15" s="1">
        <v>75</v>
      </c>
      <c r="U15" s="1">
        <v>136.7</v>
      </c>
      <c r="V15" s="1">
        <f>CONVERT(U15,"um","mm")</f>
        <v>0.1367</v>
      </c>
      <c r="W15" s="1">
        <f t="shared" si="2"/>
        <v>2.8709148519433896</v>
      </c>
    </row>
    <row r="16" spans="1:23" ht="9">
      <c r="A16" s="10">
        <v>3.9</v>
      </c>
      <c r="B16" s="11">
        <v>800</v>
      </c>
      <c r="C16" s="6">
        <v>3.88</v>
      </c>
      <c r="D16" s="6">
        <v>96.1</v>
      </c>
      <c r="E16" s="6">
        <v>1.35</v>
      </c>
      <c r="F16" s="6"/>
      <c r="G16" s="6">
        <f>CONVERT(A16,"um","mm")</f>
        <v>0.0039</v>
      </c>
      <c r="H16" s="6">
        <f t="shared" si="1"/>
        <v>8.002310160687202</v>
      </c>
      <c r="I16" s="6">
        <v>96.1</v>
      </c>
      <c r="J16" s="6">
        <v>8</v>
      </c>
      <c r="K16" s="6">
        <v>1.35</v>
      </c>
      <c r="L16" s="6"/>
      <c r="M16" s="7"/>
      <c r="O16" s="1" t="s">
        <v>16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154.6</v>
      </c>
      <c r="V16" s="1">
        <f>CONVERT(U16,"um","mm")</f>
        <v>0.1546</v>
      </c>
      <c r="W16" s="1">
        <f t="shared" si="2"/>
        <v>2.6933877756246023</v>
      </c>
    </row>
    <row r="17" spans="1:23" ht="9">
      <c r="A17" s="10">
        <v>7.8</v>
      </c>
      <c r="B17" s="11">
        <v>700</v>
      </c>
      <c r="C17" s="6">
        <v>5.23</v>
      </c>
      <c r="D17" s="6">
        <v>94.8</v>
      </c>
      <c r="E17" s="6">
        <v>1.94</v>
      </c>
      <c r="F17" s="6"/>
      <c r="G17" s="6">
        <f>CONVERT(A17,"um","mm")</f>
        <v>0.0078</v>
      </c>
      <c r="H17" s="6">
        <f t="shared" si="1"/>
        <v>7.002310160687201</v>
      </c>
      <c r="I17" s="6">
        <v>94.8</v>
      </c>
      <c r="J17" s="6">
        <v>7</v>
      </c>
      <c r="K17" s="6">
        <v>1.94</v>
      </c>
      <c r="L17" s="6"/>
      <c r="M17" s="7"/>
      <c r="O17" s="1" t="s">
        <v>17</v>
      </c>
      <c r="P17" s="1">
        <v>57.21</v>
      </c>
      <c r="T17" s="1">
        <v>90</v>
      </c>
      <c r="U17" s="1">
        <v>172</v>
      </c>
      <c r="V17" s="1">
        <f>CONVERT(U17,"um","mm")</f>
        <v>0.172</v>
      </c>
      <c r="W17" s="1">
        <f t="shared" si="2"/>
        <v>2.539519529959989</v>
      </c>
    </row>
    <row r="18" spans="1:23" ht="9">
      <c r="A18" s="10">
        <v>15.6</v>
      </c>
      <c r="B18" s="11">
        <v>600</v>
      </c>
      <c r="C18" s="6">
        <v>7.16</v>
      </c>
      <c r="D18" s="6">
        <v>92.8</v>
      </c>
      <c r="E18" s="6">
        <v>5.73</v>
      </c>
      <c r="F18" s="6"/>
      <c r="G18" s="6">
        <f>CONVERT(A18,"um","mm")</f>
        <v>0.0156</v>
      </c>
      <c r="H18" s="6">
        <f t="shared" si="1"/>
        <v>6.002310160687201</v>
      </c>
      <c r="I18" s="6">
        <v>92.8</v>
      </c>
      <c r="J18" s="6">
        <v>6</v>
      </c>
      <c r="K18" s="6">
        <v>5.73</v>
      </c>
      <c r="L18" s="6"/>
      <c r="M18" s="7"/>
      <c r="O18" s="1" t="s">
        <v>18</v>
      </c>
      <c r="P18" s="1">
        <v>3273</v>
      </c>
      <c r="T18" s="1">
        <v>95</v>
      </c>
      <c r="U18" s="1">
        <v>197</v>
      </c>
      <c r="V18" s="1">
        <f>CONVERT(U18,"um","mm")</f>
        <v>0.197</v>
      </c>
      <c r="W18" s="1">
        <f t="shared" si="2"/>
        <v>2.343732465205711</v>
      </c>
    </row>
    <row r="19" spans="1:16" ht="9">
      <c r="A19" s="10">
        <v>31.2</v>
      </c>
      <c r="B19" s="11">
        <v>500</v>
      </c>
      <c r="C19" s="6">
        <v>12.9</v>
      </c>
      <c r="D19" s="6">
        <v>87.1</v>
      </c>
      <c r="E19" s="6">
        <v>2.62</v>
      </c>
      <c r="F19" s="6"/>
      <c r="G19" s="6">
        <f>CONVERT(A19,"um","mm")</f>
        <v>0.0312</v>
      </c>
      <c r="H19" s="6">
        <f t="shared" si="1"/>
        <v>5.002310160687201</v>
      </c>
      <c r="I19" s="6">
        <v>87.1</v>
      </c>
      <c r="J19" s="6">
        <v>5</v>
      </c>
      <c r="K19" s="6">
        <f>SUM(E19+E20+E21+E22)</f>
        <v>12.940000000000001</v>
      </c>
      <c r="L19" s="6"/>
      <c r="M19" s="7"/>
      <c r="O19" s="1" t="s">
        <v>19</v>
      </c>
      <c r="P19" s="1">
        <v>56.36</v>
      </c>
    </row>
    <row r="20" spans="1:29" ht="9">
      <c r="A20" s="10">
        <v>37.2</v>
      </c>
      <c r="B20" s="11">
        <v>400</v>
      </c>
      <c r="C20" s="6">
        <v>15.5</v>
      </c>
      <c r="D20" s="6">
        <v>84.5</v>
      </c>
      <c r="E20" s="6">
        <v>2.87</v>
      </c>
      <c r="F20" s="6"/>
      <c r="G20" s="6">
        <f>CONVERT(A20,"um","mm")</f>
        <v>0.0372</v>
      </c>
      <c r="H20" s="6">
        <f t="shared" si="1"/>
        <v>4.748553568441418</v>
      </c>
      <c r="I20" s="6">
        <v>84.5</v>
      </c>
      <c r="J20" s="6">
        <v>4</v>
      </c>
      <c r="K20" s="6">
        <f>SUM(E23+E24+E25+E26)</f>
        <v>41.56</v>
      </c>
      <c r="L20" s="6"/>
      <c r="M20" s="7"/>
      <c r="O20" s="1" t="s">
        <v>32</v>
      </c>
      <c r="P20" s="1">
        <v>0.399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18.4</v>
      </c>
      <c r="D21" s="6">
        <v>81.6</v>
      </c>
      <c r="E21" s="6">
        <v>3.33</v>
      </c>
      <c r="F21" s="6"/>
      <c r="G21" s="6">
        <f>CONVERT(A21,"um","mm")</f>
        <v>0.0442</v>
      </c>
      <c r="H21" s="6">
        <f t="shared" si="1"/>
        <v>4.499809820158018</v>
      </c>
      <c r="I21" s="6">
        <v>81.6</v>
      </c>
      <c r="J21" s="6">
        <v>3</v>
      </c>
      <c r="K21" s="6">
        <f>SUM(E27+E28+E29+E30)</f>
        <v>31.14</v>
      </c>
      <c r="L21" s="6"/>
      <c r="M21" s="7"/>
      <c r="O21" s="1" t="s">
        <v>33</v>
      </c>
      <c r="P21" s="1">
        <v>0.34</v>
      </c>
      <c r="U21" s="1">
        <v>0.006728</v>
      </c>
      <c r="V21" s="1">
        <v>0.0239</v>
      </c>
      <c r="W21" s="1">
        <v>0.03837</v>
      </c>
      <c r="X21" s="1">
        <v>0.06054</v>
      </c>
      <c r="Y21" s="1">
        <v>0.1023</v>
      </c>
      <c r="Z21" s="1">
        <v>0.1367</v>
      </c>
      <c r="AA21" s="1">
        <v>0.1546</v>
      </c>
      <c r="AB21" s="1">
        <v>0.172</v>
      </c>
      <c r="AC21" s="1">
        <v>0.197</v>
      </c>
    </row>
    <row r="22" spans="1:29" ht="9">
      <c r="A22" s="10">
        <v>52.6</v>
      </c>
      <c r="B22" s="11">
        <v>270</v>
      </c>
      <c r="C22" s="6">
        <v>21.7</v>
      </c>
      <c r="D22" s="6">
        <v>78.3</v>
      </c>
      <c r="E22" s="6">
        <v>4.12</v>
      </c>
      <c r="F22" s="6"/>
      <c r="G22" s="6">
        <f>CONVERT(A22,"um","mm")</f>
        <v>0.0526</v>
      </c>
      <c r="H22" s="6">
        <f t="shared" si="1"/>
        <v>4.2487933902571475</v>
      </c>
      <c r="I22" s="6">
        <v>78.3</v>
      </c>
      <c r="J22" s="6">
        <v>2</v>
      </c>
      <c r="K22" s="6">
        <f>SUM(E31+E32+E33+E34)</f>
        <v>1.4345</v>
      </c>
      <c r="L22" s="6"/>
      <c r="M22" s="7"/>
      <c r="U22" s="1">
        <v>7.21560657906903</v>
      </c>
      <c r="V22" s="1">
        <v>5.386845571568701</v>
      </c>
      <c r="W22" s="1">
        <v>4.703877424834019</v>
      </c>
      <c r="X22" s="1">
        <v>4.045967514609298</v>
      </c>
      <c r="Y22" s="1">
        <v>3.289121949804121</v>
      </c>
      <c r="Z22" s="1">
        <v>2.8709148519433896</v>
      </c>
      <c r="AA22" s="1">
        <v>2.6933877756246023</v>
      </c>
      <c r="AB22" s="1">
        <v>2.539519529959989</v>
      </c>
      <c r="AC22" s="1">
        <v>2.343732465205711</v>
      </c>
    </row>
    <row r="23" spans="1:13" ht="9">
      <c r="A23" s="10">
        <v>62.5</v>
      </c>
      <c r="B23" s="11">
        <v>230</v>
      </c>
      <c r="C23" s="6">
        <v>25.8</v>
      </c>
      <c r="D23" s="6">
        <v>74.2</v>
      </c>
      <c r="E23" s="6">
        <v>5.35</v>
      </c>
      <c r="F23" s="6"/>
      <c r="G23" s="6">
        <f>CONVERT(A23,"um","mm")</f>
        <v>0.0625</v>
      </c>
      <c r="H23" s="6">
        <f t="shared" si="1"/>
        <v>4</v>
      </c>
      <c r="I23" s="6">
        <v>74.2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31.2</v>
      </c>
      <c r="D24" s="6">
        <v>68.8</v>
      </c>
      <c r="E24" s="6">
        <v>8.31</v>
      </c>
      <c r="F24" s="6"/>
      <c r="G24" s="6">
        <f>CONVERT(A24,"um","mm")</f>
        <v>0.074</v>
      </c>
      <c r="H24" s="6">
        <f t="shared" si="1"/>
        <v>3.7563309190331378</v>
      </c>
      <c r="I24" s="6">
        <v>68.8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39.5</v>
      </c>
      <c r="D25" s="6">
        <v>60.5</v>
      </c>
      <c r="E25" s="6">
        <v>12.7</v>
      </c>
      <c r="F25" s="6"/>
      <c r="G25" s="6">
        <f>CONVERT(A25,"um","mm")</f>
        <v>0.088</v>
      </c>
      <c r="H25" s="6">
        <f t="shared" si="1"/>
        <v>3.50635266602479</v>
      </c>
      <c r="I25" s="6">
        <v>60.5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74.1345</v>
      </c>
      <c r="P25" s="1">
        <f>SUM(K19+K18+K17+K16)</f>
        <v>21.960000000000004</v>
      </c>
      <c r="Q25" s="1">
        <f>SUM(K15+K14+K13+K12+K11+K10)</f>
        <v>3.8800000000000003</v>
      </c>
    </row>
    <row r="26" spans="1:13" ht="9">
      <c r="A26" s="10">
        <v>105</v>
      </c>
      <c r="B26" s="11">
        <v>140</v>
      </c>
      <c r="C26" s="6">
        <v>52.1</v>
      </c>
      <c r="D26" s="6">
        <v>47.9</v>
      </c>
      <c r="E26" s="6">
        <v>15.2</v>
      </c>
      <c r="F26" s="6"/>
      <c r="G26" s="6">
        <f>CONVERT(A26,"um","mm")</f>
        <v>0.105</v>
      </c>
      <c r="H26" s="6">
        <f t="shared" si="1"/>
        <v>3.2515387669959646</v>
      </c>
      <c r="I26" s="6">
        <v>47.9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67.4</v>
      </c>
      <c r="D27" s="6">
        <v>32.6</v>
      </c>
      <c r="E27" s="6">
        <v>14.2</v>
      </c>
      <c r="F27" s="6"/>
      <c r="G27" s="6">
        <f>CONVERT(A27,"um","mm")</f>
        <v>0.125</v>
      </c>
      <c r="H27" s="6">
        <f t="shared" si="1"/>
        <v>3</v>
      </c>
      <c r="I27" s="6">
        <v>32.6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81.6</v>
      </c>
      <c r="D28" s="6">
        <v>18.4</v>
      </c>
      <c r="E28" s="6">
        <v>9.86</v>
      </c>
      <c r="F28" s="6"/>
      <c r="G28" s="6">
        <f>CONVERT(A28,"um","mm")</f>
        <v>0.149</v>
      </c>
      <c r="H28" s="6">
        <f t="shared" si="1"/>
        <v>2.746615764199926</v>
      </c>
      <c r="I28" s="6">
        <v>18.4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91.5</v>
      </c>
      <c r="D29" s="6">
        <v>8.52</v>
      </c>
      <c r="E29" s="6">
        <v>4.9</v>
      </c>
      <c r="F29" s="6"/>
      <c r="G29" s="6">
        <f>CONVERT(A29,"um","mm")</f>
        <v>0.177</v>
      </c>
      <c r="H29" s="6">
        <f t="shared" si="1"/>
        <v>2.49817873457909</v>
      </c>
      <c r="I29" s="6">
        <v>8.52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96.4</v>
      </c>
      <c r="D30" s="6">
        <v>3.61</v>
      </c>
      <c r="E30" s="6">
        <v>2.18</v>
      </c>
      <c r="F30" s="6"/>
      <c r="G30" s="6">
        <f>CONVERT(A30,"um","mm")</f>
        <v>0.21</v>
      </c>
      <c r="H30" s="6">
        <f t="shared" si="1"/>
        <v>2.2515387669959646</v>
      </c>
      <c r="I30" s="6">
        <v>3.61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98.6</v>
      </c>
      <c r="D31" s="6">
        <v>1.43</v>
      </c>
      <c r="E31" s="6">
        <v>1.12</v>
      </c>
      <c r="F31" s="6"/>
      <c r="G31" s="6">
        <f>CONVERT(A31,"um","mm")</f>
        <v>0.25</v>
      </c>
      <c r="H31" s="6">
        <f t="shared" si="1"/>
        <v>2</v>
      </c>
      <c r="I31" s="6">
        <v>1.43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99.7</v>
      </c>
      <c r="D32" s="6">
        <v>0.32</v>
      </c>
      <c r="E32" s="6">
        <v>0.31</v>
      </c>
      <c r="F32" s="6"/>
      <c r="G32" s="6">
        <f>CONVERT(A32,"um","mm")</f>
        <v>0.297</v>
      </c>
      <c r="H32" s="6">
        <f t="shared" si="1"/>
        <v>1.7514651638613215</v>
      </c>
      <c r="I32" s="6">
        <v>0.32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99.996</v>
      </c>
      <c r="D33" s="6">
        <v>0.0045</v>
      </c>
      <c r="E33" s="6">
        <v>0.0045</v>
      </c>
      <c r="F33" s="6"/>
      <c r="G33" s="6">
        <f>CONVERT(A33,"um","mm")</f>
        <v>0.354</v>
      </c>
      <c r="H33" s="6">
        <f t="shared" si="1"/>
        <v>1.4981787345790896</v>
      </c>
      <c r="I33" s="6">
        <v>0.0045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60</v>
      </c>
      <c r="C2" s="1" t="s">
        <v>37</v>
      </c>
      <c r="D2" s="1" t="s">
        <v>38</v>
      </c>
    </row>
    <row r="3" spans="1:5" ht="9">
      <c r="A3" s="1" t="s">
        <v>4</v>
      </c>
      <c r="B3" s="1" t="s">
        <v>61</v>
      </c>
      <c r="C3" s="1">
        <f>AVERAGE(D3:E3)</f>
        <v>6</v>
      </c>
      <c r="D3" s="1">
        <f>CONVERT(VALUE(LEFT(B4,3)),"in","ft")</f>
        <v>5.916666666666667</v>
      </c>
      <c r="E3" s="1">
        <f>CONVERT(VALUE(RIGHT(B4,3)),"in","ft")</f>
        <v>6.083333333333333</v>
      </c>
    </row>
    <row r="4" spans="1:2" ht="9">
      <c r="A4" s="1" t="s">
        <v>6</v>
      </c>
      <c r="B4" s="1" t="s">
        <v>62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0.701</v>
      </c>
      <c r="V10" s="1">
        <f>CONVERT(U10,"um","mm")</f>
        <v>0.000701</v>
      </c>
      <c r="W10" s="1">
        <f>-LOG(V10/1,2)</f>
        <v>10.47829793531355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0.99</v>
      </c>
      <c r="V11" s="1">
        <f>CONVERT(U11,"um","mm")</f>
        <v>0.00099</v>
      </c>
      <c r="W11" s="1">
        <f aca="true" t="shared" si="2" ref="W11:W18">-LOG(V11/1,2)</f>
        <v>9.980283854357204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1.13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1.13</v>
      </c>
      <c r="L12" s="6"/>
      <c r="M12" s="7"/>
      <c r="O12" s="1" t="s">
        <v>13</v>
      </c>
      <c r="P12" s="1">
        <v>28.25</v>
      </c>
      <c r="Q12" s="1">
        <f>CONVERT(P12,"um","mm")</f>
        <v>0.02825</v>
      </c>
      <c r="R12" s="1">
        <f t="shared" si="0"/>
        <v>5.1456053222469</v>
      </c>
      <c r="T12" s="1">
        <v>16</v>
      </c>
      <c r="U12" s="1">
        <v>1.464</v>
      </c>
      <c r="V12" s="1">
        <f>CONVERT(U12,"um","mm")</f>
        <v>0.001464</v>
      </c>
      <c r="W12" s="1">
        <f t="shared" si="2"/>
        <v>9.415868731040131</v>
      </c>
    </row>
    <row r="13" spans="1:23" ht="9">
      <c r="A13" s="10">
        <v>0.49</v>
      </c>
      <c r="B13" s="11">
        <v>1100</v>
      </c>
      <c r="C13" s="6">
        <v>1.13</v>
      </c>
      <c r="D13" s="6">
        <v>98.9</v>
      </c>
      <c r="E13" s="6">
        <v>8.72</v>
      </c>
      <c r="F13" s="6"/>
      <c r="G13" s="6">
        <f>CONVERT(A13,"um","mm")</f>
        <v>0.00049</v>
      </c>
      <c r="H13" s="6">
        <f t="shared" si="1"/>
        <v>10.994930630321603</v>
      </c>
      <c r="I13" s="6">
        <v>98.9</v>
      </c>
      <c r="J13" s="6">
        <v>11</v>
      </c>
      <c r="K13" s="6">
        <v>8.72</v>
      </c>
      <c r="L13" s="6"/>
      <c r="M13" s="7"/>
      <c r="O13" s="1" t="s">
        <v>14</v>
      </c>
      <c r="P13" s="1">
        <v>5.154</v>
      </c>
      <c r="Q13" s="1">
        <f>CONVERT(P13,"um","mm")</f>
        <v>0.005154</v>
      </c>
      <c r="R13" s="1">
        <f t="shared" si="0"/>
        <v>7.600091747464555</v>
      </c>
      <c r="T13" s="1">
        <v>25</v>
      </c>
      <c r="U13" s="1">
        <v>2.298</v>
      </c>
      <c r="V13" s="1">
        <f>CONVERT(U13,"um","mm")</f>
        <v>0.002298</v>
      </c>
      <c r="W13" s="1">
        <f t="shared" si="2"/>
        <v>8.76540548667806</v>
      </c>
    </row>
    <row r="14" spans="1:23" ht="9">
      <c r="A14" s="10">
        <v>0.98</v>
      </c>
      <c r="B14" s="11">
        <v>1000</v>
      </c>
      <c r="C14" s="6">
        <v>9.85</v>
      </c>
      <c r="D14" s="6">
        <v>90.1</v>
      </c>
      <c r="E14" s="6">
        <v>11.4</v>
      </c>
      <c r="F14" s="6"/>
      <c r="G14" s="6">
        <f>CONVERT(A14,"um","mm")</f>
        <v>0.00098</v>
      </c>
      <c r="H14" s="6">
        <f t="shared" si="1"/>
        <v>9.994930630321603</v>
      </c>
      <c r="I14" s="6">
        <v>90.1</v>
      </c>
      <c r="J14" s="6">
        <v>10</v>
      </c>
      <c r="K14" s="6">
        <v>11.4</v>
      </c>
      <c r="L14" s="6"/>
      <c r="M14" s="7"/>
      <c r="O14" s="1" t="s">
        <v>31</v>
      </c>
      <c r="P14" s="1">
        <v>356.2</v>
      </c>
      <c r="Q14" s="1">
        <f>CONVERT(P14,"um","mm")</f>
        <v>0.3562</v>
      </c>
      <c r="R14" s="1">
        <f t="shared" si="0"/>
        <v>1.4892405784478304</v>
      </c>
      <c r="T14" s="1">
        <v>50</v>
      </c>
      <c r="U14" s="1">
        <v>5.154</v>
      </c>
      <c r="V14" s="1">
        <f>CONVERT(U14,"um","mm")</f>
        <v>0.005154</v>
      </c>
      <c r="W14" s="1">
        <f t="shared" si="2"/>
        <v>7.600091747464555</v>
      </c>
    </row>
    <row r="15" spans="1:23" ht="9">
      <c r="A15" s="10">
        <v>1.95</v>
      </c>
      <c r="B15" s="11">
        <v>900</v>
      </c>
      <c r="C15" s="6">
        <v>21.2</v>
      </c>
      <c r="D15" s="6">
        <v>78.8</v>
      </c>
      <c r="E15" s="6">
        <v>19.9</v>
      </c>
      <c r="F15" s="6"/>
      <c r="G15" s="6">
        <f>CONVERT(A15,"um","mm")</f>
        <v>0.00195</v>
      </c>
      <c r="H15" s="6">
        <f t="shared" si="1"/>
        <v>9.002310160687202</v>
      </c>
      <c r="I15" s="6">
        <v>78.8</v>
      </c>
      <c r="J15" s="6">
        <v>9</v>
      </c>
      <c r="K15" s="6">
        <v>19.9</v>
      </c>
      <c r="L15" s="6"/>
      <c r="M15" s="7"/>
      <c r="O15" s="1" t="s">
        <v>15</v>
      </c>
      <c r="P15" s="1">
        <v>5.481</v>
      </c>
      <c r="Q15" s="1">
        <f>CONVERT(P15,"um","mm")</f>
        <v>0.005481</v>
      </c>
      <c r="R15" s="1">
        <f t="shared" si="0"/>
        <v>7.511345149975529</v>
      </c>
      <c r="T15" s="1">
        <v>75</v>
      </c>
      <c r="U15" s="1">
        <v>18.79</v>
      </c>
      <c r="V15" s="1">
        <f>CONVERT(U15,"um","mm")</f>
        <v>0.01879</v>
      </c>
      <c r="W15" s="1">
        <f t="shared" si="2"/>
        <v>5.733891123016756</v>
      </c>
    </row>
    <row r="16" spans="1:23" ht="9">
      <c r="A16" s="10">
        <v>3.9</v>
      </c>
      <c r="B16" s="11">
        <v>800</v>
      </c>
      <c r="C16" s="6">
        <v>41.1</v>
      </c>
      <c r="D16" s="6">
        <v>58.9</v>
      </c>
      <c r="E16" s="6">
        <v>18.9</v>
      </c>
      <c r="F16" s="6"/>
      <c r="G16" s="6">
        <f>CONVERT(A16,"um","mm")</f>
        <v>0.0039</v>
      </c>
      <c r="H16" s="6">
        <f t="shared" si="1"/>
        <v>8.002310160687202</v>
      </c>
      <c r="I16" s="6">
        <v>58.9</v>
      </c>
      <c r="J16" s="6">
        <v>8</v>
      </c>
      <c r="K16" s="6">
        <v>18.9</v>
      </c>
      <c r="L16" s="6"/>
      <c r="M16" s="7"/>
      <c r="O16" s="1" t="s">
        <v>16</v>
      </c>
      <c r="P16" s="1">
        <v>3.687</v>
      </c>
      <c r="Q16" s="1">
        <f>CONVERT(P16,"um","mm")</f>
        <v>0.003687</v>
      </c>
      <c r="R16" s="1">
        <f t="shared" si="0"/>
        <v>8.083336868230356</v>
      </c>
      <c r="T16" s="1">
        <v>84</v>
      </c>
      <c r="U16" s="1">
        <v>47.76</v>
      </c>
      <c r="V16" s="1">
        <f>CONVERT(U16,"um","mm")</f>
        <v>0.04776</v>
      </c>
      <c r="W16" s="1">
        <f t="shared" si="2"/>
        <v>4.388053353172007</v>
      </c>
    </row>
    <row r="17" spans="1:23" ht="9">
      <c r="A17" s="10">
        <v>7.8</v>
      </c>
      <c r="B17" s="11">
        <v>700</v>
      </c>
      <c r="C17" s="6">
        <v>60</v>
      </c>
      <c r="D17" s="6">
        <v>40</v>
      </c>
      <c r="E17" s="6">
        <v>11.5</v>
      </c>
      <c r="F17" s="6"/>
      <c r="G17" s="6">
        <f>CONVERT(A17,"um","mm")</f>
        <v>0.0078</v>
      </c>
      <c r="H17" s="6">
        <f t="shared" si="1"/>
        <v>7.002310160687201</v>
      </c>
      <c r="I17" s="6">
        <v>40</v>
      </c>
      <c r="J17" s="6">
        <v>7</v>
      </c>
      <c r="K17" s="6">
        <v>11.5</v>
      </c>
      <c r="L17" s="6"/>
      <c r="M17" s="7"/>
      <c r="O17" s="1" t="s">
        <v>17</v>
      </c>
      <c r="P17" s="1">
        <v>64.22</v>
      </c>
      <c r="T17" s="1">
        <v>90</v>
      </c>
      <c r="U17" s="1">
        <v>92.22</v>
      </c>
      <c r="V17" s="1">
        <f>CONVERT(U17,"um","mm")</f>
        <v>0.09222</v>
      </c>
      <c r="W17" s="1">
        <f t="shared" si="2"/>
        <v>3.438776524024884</v>
      </c>
    </row>
    <row r="18" spans="1:23" ht="9">
      <c r="A18" s="10">
        <v>15.6</v>
      </c>
      <c r="B18" s="11">
        <v>600</v>
      </c>
      <c r="C18" s="6">
        <v>71.5</v>
      </c>
      <c r="D18" s="6">
        <v>28.5</v>
      </c>
      <c r="E18" s="6">
        <v>8.17</v>
      </c>
      <c r="F18" s="6"/>
      <c r="G18" s="6">
        <f>CONVERT(A18,"um","mm")</f>
        <v>0.0156</v>
      </c>
      <c r="H18" s="6">
        <f t="shared" si="1"/>
        <v>6.002310160687201</v>
      </c>
      <c r="I18" s="6">
        <v>28.5</v>
      </c>
      <c r="J18" s="6">
        <v>6</v>
      </c>
      <c r="K18" s="6">
        <v>8.17</v>
      </c>
      <c r="L18" s="6"/>
      <c r="M18" s="7"/>
      <c r="O18" s="1" t="s">
        <v>18</v>
      </c>
      <c r="P18" s="1">
        <v>4125</v>
      </c>
      <c r="T18" s="1">
        <v>95</v>
      </c>
      <c r="U18" s="1">
        <v>135.5</v>
      </c>
      <c r="V18" s="1">
        <f>CONVERT(U18,"um","mm")</f>
        <v>0.1355</v>
      </c>
      <c r="W18" s="1">
        <f t="shared" si="2"/>
        <v>2.8836352433082153</v>
      </c>
    </row>
    <row r="19" spans="1:16" ht="9">
      <c r="A19" s="10">
        <v>31.2</v>
      </c>
      <c r="B19" s="11">
        <v>500</v>
      </c>
      <c r="C19" s="6">
        <v>79.7</v>
      </c>
      <c r="D19" s="6">
        <v>20.3</v>
      </c>
      <c r="E19" s="6">
        <v>1.54</v>
      </c>
      <c r="F19" s="6"/>
      <c r="G19" s="6">
        <f>CONVERT(A19,"um","mm")</f>
        <v>0.0312</v>
      </c>
      <c r="H19" s="6">
        <f t="shared" si="1"/>
        <v>5.002310160687201</v>
      </c>
      <c r="I19" s="6">
        <v>20.3</v>
      </c>
      <c r="J19" s="6">
        <v>5</v>
      </c>
      <c r="K19" s="6">
        <f>SUM(E19+E20+E21+E22)</f>
        <v>6.7700000000000005</v>
      </c>
      <c r="L19" s="6"/>
      <c r="M19" s="7"/>
      <c r="O19" s="1" t="s">
        <v>19</v>
      </c>
      <c r="P19" s="1">
        <v>227.4</v>
      </c>
    </row>
    <row r="20" spans="1:29" ht="9">
      <c r="A20" s="10">
        <v>37.2</v>
      </c>
      <c r="B20" s="11">
        <v>400</v>
      </c>
      <c r="C20" s="6">
        <v>81.2</v>
      </c>
      <c r="D20" s="6">
        <v>18.8</v>
      </c>
      <c r="E20" s="6">
        <v>1.9</v>
      </c>
      <c r="F20" s="6"/>
      <c r="G20" s="6">
        <f>CONVERT(A20,"um","mm")</f>
        <v>0.0372</v>
      </c>
      <c r="H20" s="6">
        <f t="shared" si="1"/>
        <v>4.748553568441418</v>
      </c>
      <c r="I20" s="6">
        <v>18.8</v>
      </c>
      <c r="J20" s="6">
        <v>4</v>
      </c>
      <c r="K20" s="6">
        <f>SUM(E23+E24+E25+E26)</f>
        <v>7.49</v>
      </c>
      <c r="L20" s="6"/>
      <c r="M20" s="7"/>
      <c r="O20" s="1" t="s">
        <v>32</v>
      </c>
      <c r="P20" s="1">
        <v>5.215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83.1</v>
      </c>
      <c r="D21" s="6">
        <v>16.9</v>
      </c>
      <c r="E21" s="6">
        <v>1.84</v>
      </c>
      <c r="F21" s="6"/>
      <c r="G21" s="6">
        <f>CONVERT(A21,"um","mm")</f>
        <v>0.0442</v>
      </c>
      <c r="H21" s="6">
        <f t="shared" si="1"/>
        <v>4.499809820158018</v>
      </c>
      <c r="I21" s="6">
        <v>16.9</v>
      </c>
      <c r="J21" s="6">
        <v>3</v>
      </c>
      <c r="K21" s="6">
        <f>SUM(E27+E28+E29+E30)</f>
        <v>4.67</v>
      </c>
      <c r="L21" s="6"/>
      <c r="M21" s="7"/>
      <c r="O21" s="1" t="s">
        <v>33</v>
      </c>
      <c r="P21" s="1">
        <v>37.98</v>
      </c>
      <c r="U21" s="1">
        <v>0.000701</v>
      </c>
      <c r="V21" s="1">
        <v>0.00099</v>
      </c>
      <c r="W21" s="1">
        <v>0.001464</v>
      </c>
      <c r="X21" s="1">
        <v>0.002298</v>
      </c>
      <c r="Y21" s="1">
        <v>0.005154</v>
      </c>
      <c r="Z21" s="1">
        <v>0.01879</v>
      </c>
      <c r="AA21" s="1">
        <v>0.04776</v>
      </c>
      <c r="AB21" s="1">
        <v>0.09222</v>
      </c>
      <c r="AC21" s="1">
        <v>0.1355</v>
      </c>
    </row>
    <row r="22" spans="1:29" ht="9">
      <c r="A22" s="10">
        <v>52.6</v>
      </c>
      <c r="B22" s="11">
        <v>270</v>
      </c>
      <c r="C22" s="6">
        <v>85</v>
      </c>
      <c r="D22" s="6">
        <v>15</v>
      </c>
      <c r="E22" s="6">
        <v>1.49</v>
      </c>
      <c r="F22" s="6"/>
      <c r="G22" s="6">
        <f>CONVERT(A22,"um","mm")</f>
        <v>0.0526</v>
      </c>
      <c r="H22" s="6">
        <f t="shared" si="1"/>
        <v>4.2487933902571475</v>
      </c>
      <c r="I22" s="6">
        <v>15</v>
      </c>
      <c r="J22" s="6">
        <v>2</v>
      </c>
      <c r="K22" s="6">
        <f>SUM(E31+E32+E33+E34)</f>
        <v>0.94</v>
      </c>
      <c r="L22" s="6"/>
      <c r="M22" s="7"/>
      <c r="U22" s="1">
        <v>10.47829793531355</v>
      </c>
      <c r="V22" s="1">
        <v>9.980283854357204</v>
      </c>
      <c r="W22" s="1">
        <v>9.415868731040131</v>
      </c>
      <c r="X22" s="1">
        <v>8.76540548667806</v>
      </c>
      <c r="Y22" s="1">
        <v>7.600091747464555</v>
      </c>
      <c r="Z22" s="1">
        <v>5.733891123016756</v>
      </c>
      <c r="AA22" s="1">
        <v>4.388053353172007</v>
      </c>
      <c r="AB22" s="1">
        <v>3.438776524024884</v>
      </c>
      <c r="AC22" s="1">
        <v>2.8836352433082153</v>
      </c>
    </row>
    <row r="23" spans="1:13" ht="9">
      <c r="A23" s="10">
        <v>62.5</v>
      </c>
      <c r="B23" s="11">
        <v>230</v>
      </c>
      <c r="C23" s="6">
        <v>86.5</v>
      </c>
      <c r="D23" s="6">
        <v>13.5</v>
      </c>
      <c r="E23" s="6">
        <v>1.37</v>
      </c>
      <c r="F23" s="6"/>
      <c r="G23" s="6">
        <f>CONVERT(A23,"um","mm")</f>
        <v>0.0625</v>
      </c>
      <c r="H23" s="6">
        <f t="shared" si="1"/>
        <v>4</v>
      </c>
      <c r="I23" s="6">
        <v>13.5</v>
      </c>
      <c r="J23" s="6">
        <v>1</v>
      </c>
      <c r="K23" s="6">
        <f>SUM(E35+E36+E37+E38)</f>
        <v>0.4323</v>
      </c>
      <c r="L23" s="6"/>
      <c r="M23" s="7"/>
    </row>
    <row r="24" spans="1:17" ht="9">
      <c r="A24" s="10">
        <v>74</v>
      </c>
      <c r="B24" s="11">
        <v>200</v>
      </c>
      <c r="C24" s="6">
        <v>87.8</v>
      </c>
      <c r="D24" s="6">
        <v>12.2</v>
      </c>
      <c r="E24" s="6">
        <v>1.64</v>
      </c>
      <c r="F24" s="6"/>
      <c r="G24" s="6">
        <f>CONVERT(A24,"um","mm")</f>
        <v>0.074</v>
      </c>
      <c r="H24" s="6">
        <f t="shared" si="1"/>
        <v>3.7563309190331378</v>
      </c>
      <c r="I24" s="6">
        <v>12.2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89.5</v>
      </c>
      <c r="D25" s="6">
        <v>10.5</v>
      </c>
      <c r="E25" s="6">
        <v>2.13</v>
      </c>
      <c r="F25" s="6"/>
      <c r="G25" s="6">
        <f>CONVERT(A25,"um","mm")</f>
        <v>0.088</v>
      </c>
      <c r="H25" s="6">
        <f t="shared" si="1"/>
        <v>3.50635266602479</v>
      </c>
      <c r="I25" s="6">
        <v>10.5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13.5323</v>
      </c>
      <c r="P25" s="1">
        <f>SUM(K19+K18+K17+K16)</f>
        <v>45.34</v>
      </c>
      <c r="Q25" s="1">
        <f>SUM(K15+K14+K13+K12+K11+K10)</f>
        <v>41.15</v>
      </c>
    </row>
    <row r="26" spans="1:13" ht="9">
      <c r="A26" s="10">
        <v>105</v>
      </c>
      <c r="B26" s="11">
        <v>140</v>
      </c>
      <c r="C26" s="6">
        <v>91.6</v>
      </c>
      <c r="D26" s="6">
        <v>8.39</v>
      </c>
      <c r="E26" s="6">
        <v>2.35</v>
      </c>
      <c r="F26" s="6"/>
      <c r="G26" s="6">
        <f>CONVERT(A26,"um","mm")</f>
        <v>0.105</v>
      </c>
      <c r="H26" s="6">
        <f t="shared" si="1"/>
        <v>3.2515387669959646</v>
      </c>
      <c r="I26" s="6">
        <v>8.39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94</v>
      </c>
      <c r="D27" s="6">
        <v>6.04</v>
      </c>
      <c r="E27" s="6">
        <v>2.09</v>
      </c>
      <c r="F27" s="6"/>
      <c r="G27" s="6">
        <f>CONVERT(A27,"um","mm")</f>
        <v>0.125</v>
      </c>
      <c r="H27" s="6">
        <f t="shared" si="1"/>
        <v>3</v>
      </c>
      <c r="I27" s="6">
        <v>6.04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96.1</v>
      </c>
      <c r="D28" s="6">
        <v>3.94</v>
      </c>
      <c r="E28" s="6">
        <v>1.39</v>
      </c>
      <c r="F28" s="6"/>
      <c r="G28" s="6">
        <f>CONVERT(A28,"um","mm")</f>
        <v>0.149</v>
      </c>
      <c r="H28" s="6">
        <f t="shared" si="1"/>
        <v>2.746615764199926</v>
      </c>
      <c r="I28" s="6">
        <v>3.94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97.4</v>
      </c>
      <c r="D29" s="6">
        <v>2.56</v>
      </c>
      <c r="E29" s="6">
        <v>0.74</v>
      </c>
      <c r="F29" s="6"/>
      <c r="G29" s="6">
        <f>CONVERT(A29,"um","mm")</f>
        <v>0.177</v>
      </c>
      <c r="H29" s="6">
        <f t="shared" si="1"/>
        <v>2.49817873457909</v>
      </c>
      <c r="I29" s="6">
        <v>2.56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98.2</v>
      </c>
      <c r="D30" s="6">
        <v>1.82</v>
      </c>
      <c r="E30" s="6">
        <v>0.45</v>
      </c>
      <c r="F30" s="6"/>
      <c r="G30" s="6">
        <f>CONVERT(A30,"um","mm")</f>
        <v>0.21</v>
      </c>
      <c r="H30" s="6">
        <f t="shared" si="1"/>
        <v>2.2515387669959646</v>
      </c>
      <c r="I30" s="6">
        <v>1.82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98.6</v>
      </c>
      <c r="D31" s="6">
        <v>1.37</v>
      </c>
      <c r="E31" s="6">
        <v>0.32</v>
      </c>
      <c r="F31" s="6"/>
      <c r="G31" s="6">
        <f>CONVERT(A31,"um","mm")</f>
        <v>0.25</v>
      </c>
      <c r="H31" s="6">
        <f t="shared" si="1"/>
        <v>2</v>
      </c>
      <c r="I31" s="6">
        <v>1.37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</v>
      </c>
      <c r="D32" s="6">
        <v>1.05</v>
      </c>
      <c r="E32" s="6">
        <v>0.24</v>
      </c>
      <c r="F32" s="6"/>
      <c r="G32" s="6">
        <f>CONVERT(A32,"um","mm")</f>
        <v>0.297</v>
      </c>
      <c r="H32" s="6">
        <f t="shared" si="1"/>
        <v>1.7514651638613215</v>
      </c>
      <c r="I32" s="6">
        <v>1.05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99.2</v>
      </c>
      <c r="D33" s="6">
        <v>0.8</v>
      </c>
      <c r="E33" s="6">
        <v>0.19</v>
      </c>
      <c r="F33" s="6"/>
      <c r="G33" s="6">
        <f>CONVERT(A33,"um","mm")</f>
        <v>0.354</v>
      </c>
      <c r="H33" s="6">
        <f t="shared" si="1"/>
        <v>1.4981787345790896</v>
      </c>
      <c r="I33" s="6">
        <v>0.8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99.4</v>
      </c>
      <c r="D34" s="6">
        <v>0.62</v>
      </c>
      <c r="E34" s="6">
        <v>0.19</v>
      </c>
      <c r="F34" s="6"/>
      <c r="G34" s="6">
        <f>CONVERT(A34,"um","mm")</f>
        <v>0.42</v>
      </c>
      <c r="H34" s="6">
        <f t="shared" si="1"/>
        <v>1.2515387669959643</v>
      </c>
      <c r="I34" s="6">
        <v>0.62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0.43</v>
      </c>
      <c r="E35" s="6">
        <v>0.2</v>
      </c>
      <c r="F35" s="6"/>
      <c r="G35" s="6">
        <f>CONVERT(A35,"um","mm")</f>
        <v>0.5</v>
      </c>
      <c r="H35" s="6">
        <f t="shared" si="1"/>
        <v>1</v>
      </c>
      <c r="I35" s="6">
        <v>0.43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99.8</v>
      </c>
      <c r="D36" s="6">
        <v>0.23</v>
      </c>
      <c r="E36" s="6">
        <v>0.18</v>
      </c>
      <c r="F36" s="6"/>
      <c r="G36" s="6">
        <f>CONVERT(A36,"um","mm")</f>
        <v>0.59</v>
      </c>
      <c r="H36" s="6">
        <f t="shared" si="1"/>
        <v>0.7612131404128836</v>
      </c>
      <c r="I36" s="6">
        <v>0.23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99.9</v>
      </c>
      <c r="D37" s="6">
        <v>0.052</v>
      </c>
      <c r="E37" s="6">
        <v>0.049</v>
      </c>
      <c r="F37" s="6"/>
      <c r="G37" s="6">
        <f>CONVERT(A37,"um","mm")</f>
        <v>0.71</v>
      </c>
      <c r="H37" s="6">
        <f t="shared" si="1"/>
        <v>0.49410907027004275</v>
      </c>
      <c r="I37" s="6">
        <v>0.052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99.997</v>
      </c>
      <c r="D38" s="6">
        <v>0.0033</v>
      </c>
      <c r="E38" s="6">
        <v>0.0033</v>
      </c>
      <c r="F38" s="6"/>
      <c r="G38" s="6">
        <f>CONVERT(A38,"um","mm")</f>
        <v>0.84</v>
      </c>
      <c r="H38" s="6">
        <f t="shared" si="1"/>
        <v>0.2515387669959645</v>
      </c>
      <c r="I38" s="6">
        <v>0.0033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57</v>
      </c>
      <c r="C2" s="1" t="s">
        <v>37</v>
      </c>
      <c r="D2" s="1" t="s">
        <v>38</v>
      </c>
    </row>
    <row r="3" spans="1:5" ht="9">
      <c r="A3" s="1" t="s">
        <v>4</v>
      </c>
      <c r="B3" s="1" t="s">
        <v>58</v>
      </c>
      <c r="C3" s="1">
        <f>AVERAGE(D3:E3)</f>
        <v>5</v>
      </c>
      <c r="D3" s="1">
        <f>CONVERT(VALUE(LEFT(B4,3)),"in","ft")</f>
        <v>4.916666666666667</v>
      </c>
      <c r="E3" s="1">
        <f>CONVERT(VALUE(RIGHT(B4,3)),"in","ft")</f>
        <v>5.083333333333333</v>
      </c>
    </row>
    <row r="4" spans="1:2" ht="9">
      <c r="A4" s="1" t="s">
        <v>6</v>
      </c>
      <c r="B4" s="1" t="s">
        <v>59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1.07</v>
      </c>
      <c r="V10" s="1">
        <f>CONVERT(U10,"um","mm")</f>
        <v>0.00107</v>
      </c>
      <c r="W10" s="1">
        <f>-LOG(V10/1,2)</f>
        <v>9.868173488035664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1.903</v>
      </c>
      <c r="V11" s="1">
        <f>CONVERT(U11,"um","mm")</f>
        <v>0.001903</v>
      </c>
      <c r="W11" s="1">
        <f aca="true" t="shared" si="2" ref="W11:W18">-LOG(V11/1,2)</f>
        <v>9.037508723050152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0.44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0.44</v>
      </c>
      <c r="L12" s="6"/>
      <c r="M12" s="7"/>
      <c r="O12" s="1" t="s">
        <v>13</v>
      </c>
      <c r="P12" s="1">
        <v>27.79</v>
      </c>
      <c r="Q12" s="1">
        <f>CONVERT(P12,"um","mm")</f>
        <v>0.02779</v>
      </c>
      <c r="R12" s="1">
        <f t="shared" si="0"/>
        <v>5.16929035523625</v>
      </c>
      <c r="T12" s="1">
        <v>16</v>
      </c>
      <c r="U12" s="1">
        <v>3.38</v>
      </c>
      <c r="V12" s="1">
        <f>CONVERT(U12,"um","mm")</f>
        <v>0.00338</v>
      </c>
      <c r="W12" s="1">
        <f t="shared" si="2"/>
        <v>8.208761038154627</v>
      </c>
    </row>
    <row r="13" spans="1:23" ht="9">
      <c r="A13" s="10">
        <v>0.49</v>
      </c>
      <c r="B13" s="11">
        <v>1100</v>
      </c>
      <c r="C13" s="6">
        <v>0.44</v>
      </c>
      <c r="D13" s="6">
        <v>99.6</v>
      </c>
      <c r="E13" s="6">
        <v>3.88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6">
        <v>3.88</v>
      </c>
      <c r="L13" s="6"/>
      <c r="M13" s="7"/>
      <c r="O13" s="1" t="s">
        <v>14</v>
      </c>
      <c r="P13" s="1">
        <v>25.01</v>
      </c>
      <c r="Q13" s="1">
        <f>CONVERT(P13,"um","mm")</f>
        <v>0.025010000000000004</v>
      </c>
      <c r="R13" s="1">
        <f t="shared" si="0"/>
        <v>5.321351132255842</v>
      </c>
      <c r="T13" s="1">
        <v>25</v>
      </c>
      <c r="U13" s="1">
        <v>8.051</v>
      </c>
      <c r="V13" s="1">
        <f>CONVERT(U13,"um","mm")</f>
        <v>0.008051</v>
      </c>
      <c r="W13" s="1">
        <f t="shared" si="2"/>
        <v>6.956616295790122</v>
      </c>
    </row>
    <row r="14" spans="1:23" ht="9">
      <c r="A14" s="10">
        <v>0.98</v>
      </c>
      <c r="B14" s="11">
        <v>1000</v>
      </c>
      <c r="C14" s="6">
        <v>4.32</v>
      </c>
      <c r="D14" s="6">
        <v>95.7</v>
      </c>
      <c r="E14" s="6">
        <v>5.91</v>
      </c>
      <c r="F14" s="6"/>
      <c r="G14" s="6">
        <f>CONVERT(A14,"um","mm")</f>
        <v>0.00098</v>
      </c>
      <c r="H14" s="6">
        <f t="shared" si="1"/>
        <v>9.994930630321603</v>
      </c>
      <c r="I14" s="6">
        <v>95.7</v>
      </c>
      <c r="J14" s="6">
        <v>10</v>
      </c>
      <c r="K14" s="6">
        <v>5.91</v>
      </c>
      <c r="L14" s="6"/>
      <c r="M14" s="7"/>
      <c r="O14" s="1" t="s">
        <v>31</v>
      </c>
      <c r="P14" s="1">
        <v>62.37</v>
      </c>
      <c r="Q14" s="1">
        <f>CONVERT(P14,"um","mm")</f>
        <v>0.06237</v>
      </c>
      <c r="R14" s="1">
        <f t="shared" si="0"/>
        <v>4.003003930857286</v>
      </c>
      <c r="T14" s="1">
        <v>50</v>
      </c>
      <c r="U14" s="1">
        <v>25.01</v>
      </c>
      <c r="V14" s="1">
        <f>CONVERT(U14,"um","mm")</f>
        <v>0.025010000000000004</v>
      </c>
      <c r="W14" s="1">
        <f t="shared" si="2"/>
        <v>5.321351132255842</v>
      </c>
    </row>
    <row r="15" spans="1:23" ht="9">
      <c r="A15" s="10">
        <v>1.95</v>
      </c>
      <c r="B15" s="11">
        <v>900</v>
      </c>
      <c r="C15" s="6">
        <v>10.2</v>
      </c>
      <c r="D15" s="6">
        <v>89.8</v>
      </c>
      <c r="E15" s="6">
        <v>7.35</v>
      </c>
      <c r="F15" s="6"/>
      <c r="G15" s="6">
        <f>CONVERT(A15,"um","mm")</f>
        <v>0.00195</v>
      </c>
      <c r="H15" s="6">
        <f t="shared" si="1"/>
        <v>9.002310160687202</v>
      </c>
      <c r="I15" s="6">
        <v>89.8</v>
      </c>
      <c r="J15" s="6">
        <v>9</v>
      </c>
      <c r="K15" s="6">
        <v>7.35</v>
      </c>
      <c r="L15" s="6"/>
      <c r="M15" s="7"/>
      <c r="O15" s="1" t="s">
        <v>15</v>
      </c>
      <c r="P15" s="1">
        <v>1.111</v>
      </c>
      <c r="Q15" s="1">
        <f>CONVERT(P15,"um","mm")</f>
        <v>0.001111</v>
      </c>
      <c r="R15" s="1">
        <f t="shared" si="0"/>
        <v>9.813925467935082</v>
      </c>
      <c r="T15" s="1">
        <v>75</v>
      </c>
      <c r="U15" s="1">
        <v>40.93</v>
      </c>
      <c r="V15" s="1">
        <f>CONVERT(U15,"um","mm")</f>
        <v>0.04093</v>
      </c>
      <c r="W15" s="1">
        <f t="shared" si="2"/>
        <v>4.6106975229937275</v>
      </c>
    </row>
    <row r="16" spans="1:23" ht="9">
      <c r="A16" s="10">
        <v>3.9</v>
      </c>
      <c r="B16" s="11">
        <v>800</v>
      </c>
      <c r="C16" s="6">
        <v>17.6</v>
      </c>
      <c r="D16" s="6">
        <v>82.4</v>
      </c>
      <c r="E16" s="6">
        <v>7.09</v>
      </c>
      <c r="F16" s="6"/>
      <c r="G16" s="6">
        <f>CONVERT(A16,"um","mm")</f>
        <v>0.0039</v>
      </c>
      <c r="H16" s="6">
        <f t="shared" si="1"/>
        <v>8.002310160687202</v>
      </c>
      <c r="I16" s="6">
        <v>82.4</v>
      </c>
      <c r="J16" s="6">
        <v>8</v>
      </c>
      <c r="K16" s="6">
        <v>7.09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48.38</v>
      </c>
      <c r="V16" s="1">
        <f>CONVERT(U16,"um","mm")</f>
        <v>0.04838</v>
      </c>
      <c r="W16" s="1">
        <f t="shared" si="2"/>
        <v>4.369445420456887</v>
      </c>
    </row>
    <row r="17" spans="1:23" ht="9">
      <c r="A17" s="10">
        <v>7.8</v>
      </c>
      <c r="B17" s="11">
        <v>700</v>
      </c>
      <c r="C17" s="6">
        <v>24.7</v>
      </c>
      <c r="D17" s="6">
        <v>75.3</v>
      </c>
      <c r="E17" s="6">
        <v>10.2</v>
      </c>
      <c r="F17" s="6"/>
      <c r="G17" s="6">
        <f>CONVERT(A17,"um","mm")</f>
        <v>0.0078</v>
      </c>
      <c r="H17" s="6">
        <f t="shared" si="1"/>
        <v>7.002310160687201</v>
      </c>
      <c r="I17" s="6">
        <v>75.3</v>
      </c>
      <c r="J17" s="6">
        <v>7</v>
      </c>
      <c r="K17" s="6">
        <v>10.2</v>
      </c>
      <c r="L17" s="6"/>
      <c r="M17" s="7"/>
      <c r="O17" s="1" t="s">
        <v>17</v>
      </c>
      <c r="P17" s="1">
        <v>23.01</v>
      </c>
      <c r="T17" s="1">
        <v>90</v>
      </c>
      <c r="U17" s="1">
        <v>55.77</v>
      </c>
      <c r="V17" s="1">
        <f>CONVERT(U17,"um","mm")</f>
        <v>0.05577</v>
      </c>
      <c r="W17" s="1">
        <f t="shared" si="2"/>
        <v>4.1643669187961745</v>
      </c>
    </row>
    <row r="18" spans="1:23" ht="9">
      <c r="A18" s="10">
        <v>15.6</v>
      </c>
      <c r="B18" s="11">
        <v>600</v>
      </c>
      <c r="C18" s="6">
        <v>34.9</v>
      </c>
      <c r="D18" s="6">
        <v>65.1</v>
      </c>
      <c r="E18" s="6">
        <v>25.1</v>
      </c>
      <c r="F18" s="6"/>
      <c r="G18" s="6">
        <f>CONVERT(A18,"um","mm")</f>
        <v>0.0156</v>
      </c>
      <c r="H18" s="6">
        <f t="shared" si="1"/>
        <v>6.002310160687201</v>
      </c>
      <c r="I18" s="6">
        <v>65.1</v>
      </c>
      <c r="J18" s="6">
        <v>6</v>
      </c>
      <c r="K18" s="6">
        <v>25.1</v>
      </c>
      <c r="L18" s="6"/>
      <c r="M18" s="7"/>
      <c r="O18" s="1" t="s">
        <v>18</v>
      </c>
      <c r="P18" s="1">
        <v>529.3</v>
      </c>
      <c r="T18" s="1">
        <v>95</v>
      </c>
      <c r="U18" s="1">
        <v>66.99</v>
      </c>
      <c r="V18" s="1">
        <f>CONVERT(U18,"um","mm")</f>
        <v>0.06699</v>
      </c>
      <c r="W18" s="1">
        <f t="shared" si="2"/>
        <v>3.899910437893182</v>
      </c>
    </row>
    <row r="19" spans="1:16" ht="9">
      <c r="A19" s="10">
        <v>31.2</v>
      </c>
      <c r="B19" s="11">
        <v>500</v>
      </c>
      <c r="C19" s="6">
        <v>60</v>
      </c>
      <c r="D19" s="6">
        <v>40</v>
      </c>
      <c r="E19" s="6">
        <v>9.54</v>
      </c>
      <c r="F19" s="6"/>
      <c r="G19" s="6">
        <f>CONVERT(A19,"um","mm")</f>
        <v>0.0312</v>
      </c>
      <c r="H19" s="6">
        <f t="shared" si="1"/>
        <v>5.002310160687201</v>
      </c>
      <c r="I19" s="6">
        <v>40</v>
      </c>
      <c r="J19" s="6">
        <v>5</v>
      </c>
      <c r="K19" s="6">
        <f>SUM(E19+E20+E21+E22)</f>
        <v>33.51</v>
      </c>
      <c r="L19" s="6"/>
      <c r="M19" s="7"/>
      <c r="O19" s="1" t="s">
        <v>19</v>
      </c>
      <c r="P19" s="1">
        <v>82.78</v>
      </c>
    </row>
    <row r="20" spans="1:29" ht="9">
      <c r="A20" s="10">
        <v>37.2</v>
      </c>
      <c r="B20" s="11">
        <v>400</v>
      </c>
      <c r="C20" s="6">
        <v>69.6</v>
      </c>
      <c r="D20" s="6">
        <v>30.4</v>
      </c>
      <c r="E20" s="6">
        <v>9.75</v>
      </c>
      <c r="F20" s="6"/>
      <c r="G20" s="6">
        <f>CONVERT(A20,"um","mm")</f>
        <v>0.0372</v>
      </c>
      <c r="H20" s="6">
        <f t="shared" si="1"/>
        <v>4.748553568441418</v>
      </c>
      <c r="I20" s="6">
        <v>30.4</v>
      </c>
      <c r="J20" s="6">
        <v>4</v>
      </c>
      <c r="K20" s="6">
        <f>SUM(E23+E24+E25+E26)</f>
        <v>6</v>
      </c>
      <c r="L20" s="6"/>
      <c r="M20" s="7"/>
      <c r="O20" s="1" t="s">
        <v>32</v>
      </c>
      <c r="P20" s="1">
        <v>1.28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79.3</v>
      </c>
      <c r="D21" s="6">
        <v>20.7</v>
      </c>
      <c r="E21" s="6">
        <v>8.54</v>
      </c>
      <c r="F21" s="6"/>
      <c r="G21" s="6">
        <f>CONVERT(A21,"um","mm")</f>
        <v>0.0442</v>
      </c>
      <c r="H21" s="6">
        <f t="shared" si="1"/>
        <v>4.499809820158018</v>
      </c>
      <c r="I21" s="6">
        <v>20.7</v>
      </c>
      <c r="J21" s="6">
        <v>3</v>
      </c>
      <c r="K21" s="6">
        <f>SUM(E27+E28+E29+E30)</f>
        <v>0.4751</v>
      </c>
      <c r="L21" s="6"/>
      <c r="M21" s="7"/>
      <c r="O21" s="1" t="s">
        <v>33</v>
      </c>
      <c r="P21" s="1">
        <v>2.923</v>
      </c>
      <c r="U21" s="1">
        <v>0.00107</v>
      </c>
      <c r="V21" s="1">
        <v>0.001903</v>
      </c>
      <c r="W21" s="1">
        <v>0.00338</v>
      </c>
      <c r="X21" s="1">
        <v>0.008051</v>
      </c>
      <c r="Y21" s="1">
        <v>0.025010000000000004</v>
      </c>
      <c r="Z21" s="1">
        <v>0.04093</v>
      </c>
      <c r="AA21" s="1">
        <v>0.04838</v>
      </c>
      <c r="AB21" s="1">
        <v>0.05577</v>
      </c>
      <c r="AC21" s="1">
        <v>0.06699</v>
      </c>
    </row>
    <row r="22" spans="1:29" ht="9">
      <c r="A22" s="10">
        <v>52.6</v>
      </c>
      <c r="B22" s="11">
        <v>270</v>
      </c>
      <c r="C22" s="6">
        <v>87.9</v>
      </c>
      <c r="D22" s="6">
        <v>12.1</v>
      </c>
      <c r="E22" s="6">
        <v>5.68</v>
      </c>
      <c r="F22" s="6"/>
      <c r="G22" s="6">
        <f>CONVERT(A22,"um","mm")</f>
        <v>0.0526</v>
      </c>
      <c r="H22" s="6">
        <f t="shared" si="1"/>
        <v>4.2487933902571475</v>
      </c>
      <c r="I22" s="6">
        <v>12.1</v>
      </c>
      <c r="J22" s="6">
        <v>2</v>
      </c>
      <c r="K22" s="6">
        <f>SUM(E31+E32+E33+E34)</f>
        <v>0</v>
      </c>
      <c r="L22" s="6"/>
      <c r="M22" s="7"/>
      <c r="U22" s="1">
        <v>9.868173488035664</v>
      </c>
      <c r="V22" s="1">
        <v>9.037508723050152</v>
      </c>
      <c r="W22" s="1">
        <v>8.208761038154627</v>
      </c>
      <c r="X22" s="1">
        <v>6.956616295790122</v>
      </c>
      <c r="Y22" s="1">
        <v>5.321351132255842</v>
      </c>
      <c r="Z22" s="1">
        <v>4.6106975229937275</v>
      </c>
      <c r="AA22" s="1">
        <v>4.369445420456887</v>
      </c>
      <c r="AB22" s="1">
        <v>4.1643669187961745</v>
      </c>
      <c r="AC22" s="1">
        <v>3.899910437893182</v>
      </c>
    </row>
    <row r="23" spans="1:13" ht="9">
      <c r="A23" s="10">
        <v>62.5</v>
      </c>
      <c r="B23" s="11">
        <v>230</v>
      </c>
      <c r="C23" s="6">
        <v>93.5</v>
      </c>
      <c r="D23" s="6">
        <v>6.47</v>
      </c>
      <c r="E23" s="6">
        <v>3</v>
      </c>
      <c r="F23" s="6"/>
      <c r="G23" s="6">
        <f>CONVERT(A23,"um","mm")</f>
        <v>0.0625</v>
      </c>
      <c r="H23" s="6">
        <f t="shared" si="1"/>
        <v>4</v>
      </c>
      <c r="I23" s="6">
        <v>6.47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96.5</v>
      </c>
      <c r="D24" s="6">
        <v>3.47</v>
      </c>
      <c r="E24" s="6">
        <v>1.46</v>
      </c>
      <c r="F24" s="6"/>
      <c r="G24" s="6">
        <f>CONVERT(A24,"um","mm")</f>
        <v>0.074</v>
      </c>
      <c r="H24" s="6">
        <f t="shared" si="1"/>
        <v>3.7563309190331378</v>
      </c>
      <c r="I24" s="6">
        <v>3.47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98</v>
      </c>
      <c r="D25" s="6">
        <v>2.01</v>
      </c>
      <c r="E25" s="6">
        <v>0.86</v>
      </c>
      <c r="F25" s="6"/>
      <c r="G25" s="6">
        <f>CONVERT(A25,"um","mm")</f>
        <v>0.088</v>
      </c>
      <c r="H25" s="6">
        <f t="shared" si="1"/>
        <v>3.50635266602479</v>
      </c>
      <c r="I25" s="6">
        <v>2.01</v>
      </c>
      <c r="J25" s="6">
        <v>-1</v>
      </c>
      <c r="K25" s="6">
        <f>SUM(E43+E44)</f>
        <v>0</v>
      </c>
      <c r="L25" s="6"/>
      <c r="M25" s="7"/>
      <c r="O25" s="1">
        <f>SUM(K25+K24+K23+K22+K21+K20)</f>
        <v>6.4751</v>
      </c>
      <c r="P25" s="1">
        <f>SUM(K19+K18+K17+K16)</f>
        <v>75.9</v>
      </c>
      <c r="Q25" s="1">
        <f>SUM(K15+K14+K13+K12+K11+K10)</f>
        <v>17.580000000000002</v>
      </c>
    </row>
    <row r="26" spans="1:13" ht="9">
      <c r="A26" s="10">
        <v>105</v>
      </c>
      <c r="B26" s="11">
        <v>140</v>
      </c>
      <c r="C26" s="6">
        <v>98.9</v>
      </c>
      <c r="D26" s="6">
        <v>1.15</v>
      </c>
      <c r="E26" s="6">
        <v>0.68</v>
      </c>
      <c r="F26" s="6"/>
      <c r="G26" s="6">
        <f>CONVERT(A26,"um","mm")</f>
        <v>0.105</v>
      </c>
      <c r="H26" s="6">
        <f t="shared" si="1"/>
        <v>3.2515387669959646</v>
      </c>
      <c r="I26" s="6">
        <v>1.15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99.5</v>
      </c>
      <c r="D27" s="6">
        <v>0.47</v>
      </c>
      <c r="E27" s="6">
        <v>0.4</v>
      </c>
      <c r="F27" s="6"/>
      <c r="G27" s="6">
        <f>CONVERT(A27,"um","mm")</f>
        <v>0.125</v>
      </c>
      <c r="H27" s="6">
        <f t="shared" si="1"/>
        <v>3</v>
      </c>
      <c r="I27" s="6">
        <v>0.47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99.9</v>
      </c>
      <c r="D28" s="6">
        <v>0.075</v>
      </c>
      <c r="E28" s="6">
        <v>0.074</v>
      </c>
      <c r="F28" s="6"/>
      <c r="G28" s="6">
        <f>CONVERT(A28,"um","mm")</f>
        <v>0.149</v>
      </c>
      <c r="H28" s="6">
        <f t="shared" si="1"/>
        <v>2.746615764199926</v>
      </c>
      <c r="I28" s="6">
        <v>0.075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99.999</v>
      </c>
      <c r="D29" s="6">
        <v>0.0011</v>
      </c>
      <c r="E29" s="6">
        <v>0.0011</v>
      </c>
      <c r="F29" s="6"/>
      <c r="G29" s="6">
        <f>CONVERT(A29,"um","mm")</f>
        <v>0.177</v>
      </c>
      <c r="H29" s="6">
        <f t="shared" si="1"/>
        <v>2.49817873457909</v>
      </c>
      <c r="I29" s="6">
        <v>0.0011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0</v>
      </c>
      <c r="E30" s="6">
        <v>0</v>
      </c>
      <c r="F30" s="6"/>
      <c r="G30" s="6">
        <f>CONVERT(A30,"um","mm")</f>
        <v>0.21</v>
      </c>
      <c r="H30" s="6">
        <f t="shared" si="1"/>
        <v>2.2515387669959646</v>
      </c>
      <c r="I30" s="6">
        <v>0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2000-07-10T22:15:15Z</dcterms:created>
  <dcterms:modified xsi:type="dcterms:W3CDTF">2001-01-25T21:42:51Z</dcterms:modified>
  <cp:category/>
  <cp:version/>
  <cp:contentType/>
  <cp:contentStatus/>
</cp:coreProperties>
</file>