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autoCompressPictures="0" defaultThemeVersion="166925"/>
  <mc:AlternateContent xmlns:mc="http://schemas.openxmlformats.org/markup-compatibility/2006">
    <mc:Choice Requires="x15">
      <x15ac:absPath xmlns:x15ac="http://schemas.microsoft.com/office/spreadsheetml/2010/11/ac" url="\\AFS\.root\usgs.gov\www\pubs\htdocs\pubs\of\2018\1168\"/>
    </mc:Choice>
  </mc:AlternateContent>
  <xr:revisionPtr revIDLastSave="0" documentId="10_ncr:100000_{3FF957BE-0DD9-44FC-A734-05E233B5ACF5}" xr6:coauthVersionLast="31" xr6:coauthVersionMax="31" xr10:uidLastSave="{00000000-0000-0000-0000-000000000000}"/>
  <bookViews>
    <workbookView xWindow="0" yWindow="0" windowWidth="28800" windowHeight="12225" tabRatio="823" xr2:uid="{00000000-000D-0000-FFFF-FFFF00000000}"/>
  </bookViews>
  <sheets>
    <sheet name="Spreadsheet" sheetId="1" r:id="rId1"/>
  </sheets>
  <definedNames>
    <definedName name="Alameda">#REF!</definedName>
    <definedName name="Contra_Costa">#REF!</definedName>
    <definedName name="d">Spreadsheet!$N$608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Marin">#REF!</definedName>
    <definedName name="Napa">#REF!</definedName>
    <definedName name="San_Francisco">#REF!</definedName>
    <definedName name="San_Mateo">#REF!</definedName>
    <definedName name="Santa_Clara">#REF!</definedName>
    <definedName name="Solano">#REF!</definedName>
    <definedName name="Sonoma">#REF!</definedName>
  </definedNames>
  <calcPr calcId="17901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339" i="1" l="1"/>
  <c r="H338" i="1"/>
  <c r="H337" i="1"/>
  <c r="H332" i="1"/>
  <c r="H331" i="1"/>
  <c r="H330" i="1"/>
  <c r="H328" i="1"/>
  <c r="H327" i="1"/>
  <c r="H326" i="1"/>
  <c r="H324" i="1"/>
  <c r="H323" i="1"/>
  <c r="H322" i="1"/>
  <c r="H320" i="1"/>
  <c r="H319" i="1"/>
  <c r="H318"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H373" i="1"/>
  <c r="J373" i="1"/>
  <c r="H374" i="1"/>
  <c r="J374" i="1"/>
  <c r="H375" i="1"/>
  <c r="J375" i="1"/>
  <c r="J376" i="1"/>
  <c r="J377" i="1"/>
  <c r="J378" i="1"/>
  <c r="J379" i="1"/>
  <c r="J380" i="1"/>
  <c r="H381"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H417"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H538"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H582"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H648" i="1"/>
  <c r="J648" i="1"/>
  <c r="J649" i="1"/>
  <c r="J650" i="1"/>
  <c r="J651" i="1"/>
  <c r="J652" i="1"/>
  <c r="J653" i="1"/>
  <c r="J654" i="1"/>
  <c r="H655" i="1"/>
  <c r="J655" i="1"/>
  <c r="H656" i="1"/>
  <c r="J656" i="1"/>
  <c r="H657" i="1"/>
  <c r="J657" i="1"/>
  <c r="J658" i="1"/>
  <c r="H659" i="1"/>
  <c r="J659" i="1"/>
  <c r="H660" i="1"/>
  <c r="J660" i="1"/>
  <c r="H661"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alcChain>
</file>

<file path=xl/sharedStrings.xml><?xml version="1.0" encoding="utf-8"?>
<sst xmlns="http://schemas.openxmlformats.org/spreadsheetml/2006/main" count="6890" uniqueCount="1722">
  <si>
    <t>Status</t>
  </si>
  <si>
    <t>Type</t>
  </si>
  <si>
    <t>County</t>
  </si>
  <si>
    <t>City</t>
  </si>
  <si>
    <t>Goal of project</t>
  </si>
  <si>
    <t>Comment</t>
  </si>
  <si>
    <t>Completed</t>
  </si>
  <si>
    <t>Cultural</t>
  </si>
  <si>
    <t>includes renovation</t>
  </si>
  <si>
    <t>San Jose Art Museum</t>
  </si>
  <si>
    <t>The Women's Building of San Francisco</t>
  </si>
  <si>
    <t>http://www.ohp.parks.ca.gov/pages/1067/files/CA_San%20Francisco%20County_The%20Womens%20Building_DRAFT%2011.27.2017.pdf     www.nonprofitcenters.org/resources/wbsf.php</t>
  </si>
  <si>
    <t>Petaluma Adobe State Historic Park</t>
  </si>
  <si>
    <t>St. Mark's Lutheran Church</t>
  </si>
  <si>
    <t>http://www.stmarks-sf.org/about/history-01/</t>
  </si>
  <si>
    <t>ArchNewsNow 2/5/2008 -- http://www.archnewsnow.com/features/Feature245.htm</t>
  </si>
  <si>
    <t>http://www.crosbygroup.com/projects_historic_npsPresidio1.html</t>
  </si>
  <si>
    <t>New</t>
  </si>
  <si>
    <t>SF Chronicle, 9/22/15 -- https://www.sfchronicle.com/bayarea/place/article/Veterans-Building-restoration-defers-to-original-6522789.php</t>
  </si>
  <si>
    <t>http://www.crosbygroup.com/projects_seismic_ford1.html</t>
  </si>
  <si>
    <t>Berkeley Music Group &amp; Taube Philanthropies</t>
  </si>
  <si>
    <t>http://www.dailycal.org/2015/07/30/uc-theatre-receives-1-3-million-grant-finish-renovation/</t>
  </si>
  <si>
    <t>https://www.cityofberkeley.info/uploadedFiles/Fire/Level_3_-_General/2014%20LHMP.pdf</t>
  </si>
  <si>
    <t>Planned use as disaster volunteer reception center</t>
  </si>
  <si>
    <t>Marin County Hall of Justice</t>
  </si>
  <si>
    <t>UNK</t>
  </si>
  <si>
    <t>http://www.crosbygroup.com/projects_seismic_marinhoj1.html</t>
  </si>
  <si>
    <t>San Mateo County Hall of Justice</t>
  </si>
  <si>
    <t>http://www.crosbygroup.com/projects_seismic_smchoj1.html</t>
  </si>
  <si>
    <t>Santa Clara County East Wing building</t>
  </si>
  <si>
    <t>http://www.crosbygroup.com/projects_seismic_sccew1.html</t>
  </si>
  <si>
    <t>http://www.crosbygroup.com/projects_seismic_fremont1.html</t>
  </si>
  <si>
    <t>http://www.crosbygroup.com/projects_seismic_caltrans1.html</t>
  </si>
  <si>
    <t>Retro Earl Warren and Rebuild Hiram Johnson building -- https://www.hines.com/properties/san-francisco-civic-center-complex-san-francisco</t>
  </si>
  <si>
    <t>$61M FEMA; $24M City</t>
  </si>
  <si>
    <t>Fremont City Hall</t>
  </si>
  <si>
    <t>replacement</t>
  </si>
  <si>
    <t>https://www.gsa.gov/historic-buildings/james-r-browning-us-court-appeals-building-san-francisco-ca</t>
  </si>
  <si>
    <t>Alameda City Hall</t>
  </si>
  <si>
    <t>http://thealamedan.org/news/alameda-history-city-hall</t>
  </si>
  <si>
    <t>http://americancityandcounty.com/mag/government_base_isolation_technology</t>
  </si>
  <si>
    <t>gocalifornia.about.com/od/casfmenu/a/cityhall.htm</t>
  </si>
  <si>
    <t>Arrietta Chakos, City of Berkeley</t>
  </si>
  <si>
    <t>Berkeley James Kenney Community Center</t>
  </si>
  <si>
    <t>Berkeley City Parks Tax Fund</t>
  </si>
  <si>
    <t>1 of 7 City Care &amp; Shelter Sites identified as needing seismic upgrades; Remaining 6 have not been funded yet  -- file:///C:/Users/kgefeke/Downloads/Worksession%20Pres.pdf</t>
  </si>
  <si>
    <t>Live Oak Community Center</t>
  </si>
  <si>
    <t>Dona Spring Animal Shelter (city animal shelter)</t>
  </si>
  <si>
    <t>Napa County Hall of Records</t>
  </si>
  <si>
    <t>https://www.countyofnapa.org/2191/Napa-County-HOJ-Annex-Final-Earthquake-R</t>
  </si>
  <si>
    <t>Napa County Historical Courthouse</t>
  </si>
  <si>
    <t>Insurance; FEMA pay deductible of $0.6M</t>
  </si>
  <si>
    <t>https://www.countyofnapa.org/1666/Napa-County-Courthouse-Earthquake-Repair; https://napavalleyregister.com/news/local/repair-of-earthquake-damage-to-napa-courthouse-to-start-soon/article_3d5af16a-47b7-51bb-8da2-f79f9cf1e0cc.html</t>
  </si>
  <si>
    <t>San Jose City Hall</t>
  </si>
  <si>
    <t>www.bdcnetwork.com/article/CA6281251.html</t>
  </si>
  <si>
    <t>http://www.tndc.org/ebook/TNDC_At_Thirty-Five-2.pdf</t>
  </si>
  <si>
    <t>http://www.tndc.org/property/ritz-hotel-216-eddy-street/</t>
  </si>
  <si>
    <t>http://www.zfa.com/project/california-department-of-general-services-san-quentin-seismic-rehabilitation/</t>
  </si>
  <si>
    <t>https://www.overaa.com/projects/san-quentin-seismic-retrofit</t>
  </si>
  <si>
    <t>Ongoing</t>
  </si>
  <si>
    <t>https://www.sfsu.edu/~acadplan/wascss29f.htm</t>
  </si>
  <si>
    <t>State Funded</t>
  </si>
  <si>
    <t>https://www.sfsu.edu/~acadplan/wascss29f.htm; http://abc7news.com/archive/7341595/; http://www.calstate.edu/cpdc/Facilities_Planning/05-06Cap_Outlay_Book_5-year.pdf</t>
  </si>
  <si>
    <t>Non-State Funded</t>
  </si>
  <si>
    <t>http://www.calstate.edu/cpdc/Facilities_Planning/2013-14-Five-Yr-CapImprovementPgmBk.pdf</t>
  </si>
  <si>
    <t>Planned</t>
  </si>
  <si>
    <t>2018/2019</t>
  </si>
  <si>
    <t>http://www.calstate.edu/cpdc/Facilities_Planning/documents/2018-2019-capital-outlay-program.pdf</t>
  </si>
  <si>
    <t>http://www.calstate.edu/cpdc/Facilities_Planning/05-06Cap_Outlay_Book_5-year.pdf</t>
  </si>
  <si>
    <t>West Contra Costa Unified School District</t>
  </si>
  <si>
    <t>Alameda Unified School District</t>
  </si>
  <si>
    <t>https://www.enr.com/blogs/12-california-views/post/41963-qka-designed-high-school-restoration-project-begins-in-alameda-ca; http://thealamedan.org/news/historic-alameda-high-school-timelinehttp://alamedausd.ca.schoolloop.com/file/1219689623428/1376459767278/574044909112999497.pdf</t>
  </si>
  <si>
    <t>Fremont Unified School District</t>
  </si>
  <si>
    <t>San Mateo Union High School District</t>
  </si>
  <si>
    <t>https://www.sfgate.com/bayarea/article/SAN-MATEO-Finally-new-high-school-is-ready-2616436.php; https://www.smuhsd.org/Page/2276</t>
  </si>
  <si>
    <t>UC Berkeley William Randolph Hearst Greek Theatre</t>
  </si>
  <si>
    <t>http://news.berkeley.edu/2012/05/24/greek-theatre-retrofit/</t>
  </si>
  <si>
    <t>San Mateo</t>
  </si>
  <si>
    <t>San Mateo-Foster City School District</t>
  </si>
  <si>
    <t>http://www.smartvoter.org/2008/02/05/ca/sm/meas/L/</t>
  </si>
  <si>
    <t>Santa Clara</t>
  </si>
  <si>
    <t>Santa Clara Unified School District</t>
  </si>
  <si>
    <t>Alameda</t>
  </si>
  <si>
    <t>Berkeley</t>
  </si>
  <si>
    <t>Solano</t>
  </si>
  <si>
    <t>Vallejo</t>
  </si>
  <si>
    <t>California Maritime Academy</t>
  </si>
  <si>
    <t>Hayward</t>
  </si>
  <si>
    <t>http://www.calstate.edu/cpdc/Facilities_Planning/08-09Cap_Improvement_Book_5-year.pdf</t>
  </si>
  <si>
    <t>New library building</t>
  </si>
  <si>
    <t>2016-2018</t>
  </si>
  <si>
    <t>Albany</t>
  </si>
  <si>
    <t>Bond Measures B &amp; E for $70M and $25M respectively</t>
  </si>
  <si>
    <t>www.calstateeastbaynews.com/news/publish/printer_431.shtml</t>
  </si>
  <si>
    <t>Early 2000's</t>
  </si>
  <si>
    <t>Late 1990s</t>
  </si>
  <si>
    <t>San Jose</t>
  </si>
  <si>
    <t>San Leandro</t>
  </si>
  <si>
    <t>San Leandro Police and Fire Stations</t>
  </si>
  <si>
    <t>San Mateo Fire Station #21</t>
  </si>
  <si>
    <t>Fremont</t>
  </si>
  <si>
    <t>www.ci.fremont.ca.us/Fire/FireSafetyBond/BondIssuance.htm, http://www.tricityvoice.com/articlefiledisplay.php?issue=2009-02-04&amp;file=story2.txt</t>
  </si>
  <si>
    <t>San Francisco</t>
  </si>
  <si>
    <t>https://www.eastbaytimes.com/2016/12/23/five-hayward-fire-stations-to-get-upgrades/</t>
  </si>
  <si>
    <t>Oakland</t>
  </si>
  <si>
    <t>Oakland Fire Stations</t>
  </si>
  <si>
    <t>Transportation</t>
  </si>
  <si>
    <t>San Mateo-Hayward Bridge</t>
  </si>
  <si>
    <t>San Francisco Ferry Building</t>
  </si>
  <si>
    <t>1/3 of retrofit and replacement in Calif.</t>
  </si>
  <si>
    <t>Richmond-San Rafael Bridge</t>
  </si>
  <si>
    <t>Port of Oakland</t>
  </si>
  <si>
    <t>Caltrans</t>
  </si>
  <si>
    <t>Communication</t>
  </si>
  <si>
    <t>Marin</t>
  </si>
  <si>
    <t>Marin Municipal Water District</t>
  </si>
  <si>
    <t>http://www.marinij.com/environment-and-nature/20180225/marin-water-plant-to-get-400000-seismic-upgrade</t>
  </si>
  <si>
    <t>Sonoma</t>
  </si>
  <si>
    <t>http://www.scwa.ca.gov/santarosa/</t>
  </si>
  <si>
    <t>City of Berkeley Contingency Water System</t>
  </si>
  <si>
    <t>http://www.crosbygroup.com/projects_seismic_ebmud1.html</t>
  </si>
  <si>
    <t>http://www.earthquakeretrofit.org/</t>
  </si>
  <si>
    <t>NC EERI Quake '06 Best Practices website</t>
  </si>
  <si>
    <t>33% total replacement cost</t>
  </si>
  <si>
    <t>UCSF Medical Campus (Mount Zion/Mission Bay)</t>
  </si>
  <si>
    <t xml:space="preserve"> https://www.ucsf.edu/news/2011/12/11139/ucsf-medical-center-mission-bay-incorporates-best-practices-seismic-safety</t>
  </si>
  <si>
    <t>SF Chronicle, 6/8/2003</t>
  </si>
  <si>
    <t>Queen of the Valley Hospital</t>
  </si>
  <si>
    <t>http://www.earthquakeretrofit.org/, http://www.bizjournals.com/sanfrancisco/stories/2006/03/06/newscolumn3.html?page=all</t>
  </si>
  <si>
    <t>Retrofit and expansion</t>
  </si>
  <si>
    <t>Menlo Park VA Hospital Bldgs 370/371</t>
  </si>
  <si>
    <t>Stanford</t>
  </si>
  <si>
    <t xml:space="preserve">Stanford University Medical Center </t>
  </si>
  <si>
    <t>https://www.sumcrenewal.org/faq/</t>
  </si>
  <si>
    <t>Renovating Hoover Pavilion, building new parking structure and medical office building at Hoover Medical campus; upgrade and relocation of utility infrastructure along Welch Road corridor; expansion of Lucile Packard Children's Hospital Stanford, rebuilding Stanford Health Care; one-for-one replacement of some of School of Medicine's wet lab buildings</t>
  </si>
  <si>
    <t>Mountain View</t>
  </si>
  <si>
    <t>https://www.elcaminohospital.org/news/new-state-art-el-camino-hospital-now-open-patient-care; https://www.paloaltoonline.com/news/2007/07/24/stanfords-big-plan-part-ii</t>
  </si>
  <si>
    <t>https://fremont.gov/DocumentCenter/View/33055/13-Appendix-C-Local-Hazard-Mitigation-Plan</t>
  </si>
  <si>
    <t>UC Berkeley Tang Center</t>
  </si>
  <si>
    <t>prior 2004</t>
  </si>
  <si>
    <t>2010-2015</t>
  </si>
  <si>
    <t>http://abc7news.com/archive/7341595/; 15 projects that were expected to be funded from 2010-2015</t>
  </si>
  <si>
    <t>planned</t>
  </si>
  <si>
    <t>www.mv-voice.com/morgue/2000/2000_11_24.mvt24.html</t>
  </si>
  <si>
    <t>Unfunded</t>
  </si>
  <si>
    <t>Berkeley Old City Hall</t>
  </si>
  <si>
    <t>Berkeley Veterans Memorial Building</t>
  </si>
  <si>
    <t>Berkeley Center Street Garage</t>
  </si>
  <si>
    <t>Planned 2019-2021</t>
  </si>
  <si>
    <t>Old library building; demolish West Wing and make accommodations/relocations</t>
  </si>
  <si>
    <t>Planned 2022-2023</t>
  </si>
  <si>
    <t>Corporation Yard (#5), Facilities Management Building (#4), and Plant Operations building (#17)</t>
  </si>
  <si>
    <t>Planned 2020-2023</t>
  </si>
  <si>
    <t>Planned 2021-2023</t>
  </si>
  <si>
    <t>Rohnert Park</t>
  </si>
  <si>
    <t>State &amp; Campus Funds</t>
  </si>
  <si>
    <t>2019-2023</t>
  </si>
  <si>
    <t>planned to meet 2030 deadline</t>
  </si>
  <si>
    <t>State General Funds; Unrestricted campus funds; $500M gift from Helen Diller Foundation</t>
  </si>
  <si>
    <t>https://www.ucsf.edu/news/2018/02/409741/ucsf-receives-500m-commitment-helen-diller-foundation-begin-planning-new; http://regents.universityofcalifornia.edu/regmeet/sept17/f9.pdf</t>
  </si>
  <si>
    <t>Napa</t>
  </si>
  <si>
    <t>Antioch</t>
  </si>
  <si>
    <t>Atherton</t>
  </si>
  <si>
    <t>Benicia</t>
  </si>
  <si>
    <t>Corte Madera</t>
  </si>
  <si>
    <t>Calistoga</t>
  </si>
  <si>
    <t>Belmont</t>
  </si>
  <si>
    <t>Cupertino</t>
  </si>
  <si>
    <t>Fairfax</t>
  </si>
  <si>
    <t>Brisbane</t>
  </si>
  <si>
    <t>Gilroy</t>
  </si>
  <si>
    <t>Fairfield</t>
  </si>
  <si>
    <t>Dublin</t>
  </si>
  <si>
    <t>Concord</t>
  </si>
  <si>
    <t>Larkspur</t>
  </si>
  <si>
    <t>St. Helena</t>
  </si>
  <si>
    <t>Burlingame</t>
  </si>
  <si>
    <t>Los Altos</t>
  </si>
  <si>
    <t>Petaluma</t>
  </si>
  <si>
    <t>Emeryville</t>
  </si>
  <si>
    <t>Mill Valley</t>
  </si>
  <si>
    <t>Los Altos Hills</t>
  </si>
  <si>
    <t>El Cerrito</t>
  </si>
  <si>
    <t>Novato</t>
  </si>
  <si>
    <t>Daly City</t>
  </si>
  <si>
    <t>Los Gatos</t>
  </si>
  <si>
    <t>Santa Rosa</t>
  </si>
  <si>
    <t>Ross</t>
  </si>
  <si>
    <t>Milpitas</t>
  </si>
  <si>
    <t>Sebastopol</t>
  </si>
  <si>
    <t>Livermore</t>
  </si>
  <si>
    <t>San Anselmo</t>
  </si>
  <si>
    <t>Foster City</t>
  </si>
  <si>
    <t>Newark</t>
  </si>
  <si>
    <t>Martinez</t>
  </si>
  <si>
    <t>San Rafael</t>
  </si>
  <si>
    <t>Morgan Hill</t>
  </si>
  <si>
    <t>Moraga</t>
  </si>
  <si>
    <t>Sausalito</t>
  </si>
  <si>
    <t>Piedmont</t>
  </si>
  <si>
    <t>Menlo Park</t>
  </si>
  <si>
    <t>Palo Alto</t>
  </si>
  <si>
    <t>Pleasanton</t>
  </si>
  <si>
    <t>Millbrae</t>
  </si>
  <si>
    <t>Pacifica</t>
  </si>
  <si>
    <t>Pittsburg</t>
  </si>
  <si>
    <t>Portola Valley</t>
  </si>
  <si>
    <t>Saratoga</t>
  </si>
  <si>
    <t>Redwood City</t>
  </si>
  <si>
    <t>Sunnyvale</t>
  </si>
  <si>
    <t>Richmond</t>
  </si>
  <si>
    <t>San Bruno</t>
  </si>
  <si>
    <t>San Ramon</t>
  </si>
  <si>
    <t>Walnut Creek</t>
  </si>
  <si>
    <t>South San Francisco</t>
  </si>
  <si>
    <t>Woodside</t>
  </si>
  <si>
    <t>San Quentin</t>
  </si>
  <si>
    <t>Retrofit</t>
  </si>
  <si>
    <t>https://sfseawall.com/project-funding-and-schedule/</t>
  </si>
  <si>
    <t>20 year program began in 2013; Phase 1 includes 70 projects; The SSIP will ensure treatment of flows within 72 hours of a major earthquake or a catastrophic event.</t>
  </si>
  <si>
    <t>Mountain View-Los Altos High School District</t>
  </si>
  <si>
    <t>$41.3M Bond Measure on 2010 ballot</t>
  </si>
  <si>
    <t>Only partially for seismic upgrades (mostly for growing student enrollment)</t>
  </si>
  <si>
    <t>https://www.mv-voice.com/morguepdf/2010/2010_03_12.mvv.section1.pdf</t>
  </si>
  <si>
    <t>San Jose Redevelopment Agency (SJRA)</t>
  </si>
  <si>
    <t>https://www.gao.gov/assets/690/683209.pdf; https://www.sanfrancisco.va.gov/docs/Updated_LRDP_2014.pdf</t>
  </si>
  <si>
    <t>https://www.sanfrancisco.va.gov/docs/Updated_LRDP_2014.pdf</t>
  </si>
  <si>
    <t>https://www.altenconstruction.com/projects/ac-transit.html</t>
  </si>
  <si>
    <t>6-acre bus maintenance facility in Richmond</t>
  </si>
  <si>
    <t>General Obligation Bonds for $980 (Regional Measure AA); $125M Cal DoT Local Seismic Safety Retrofit Program; $93M Regional Measure 2 (RM2), State Transportation Improvement Program (STIP), Prop 1B; $60M Investment Return; $54M Measure RR, $11.5M Transportation Congestion Relief Program (TCRP); $3M FEMA Pre-Disaster Mitigation Program</t>
  </si>
  <si>
    <t>Antioch Bridge</t>
  </si>
  <si>
    <t>Dumbarton Bridge</t>
  </si>
  <si>
    <t>San Francisco-Oakland Bay Bridge (west span)</t>
  </si>
  <si>
    <t>San Francisco-Oakland Bay Bridge (east span)</t>
  </si>
  <si>
    <t>Benicia Martinez Bridge (retrofit of existing 1962 span)</t>
  </si>
  <si>
    <t>https://mtc.ca.gov/sites/default/files/2018_1stQuarter.final__0.pdf; http://www.dot.ca.gov/hq/paffairs/about/retrofit.htm</t>
  </si>
  <si>
    <t>https://mtc.ca.gov/sites/default/files/2017_2ndQuarter.FINAL_.pdf; http://www.dot.ca.gov/hq/paffairs/about/retrofit.htm</t>
  </si>
  <si>
    <t>Assembly Bills 1171, 144 and 1175; Bonds paid by tolls under Toll Bridge Seismic Retrofit Program</t>
  </si>
  <si>
    <t>Federal and Regional Funding</t>
  </si>
  <si>
    <t>http://goldengatebridge.org/projects/retrofit.php</t>
  </si>
  <si>
    <t>Federal, State and Regional Funding</t>
  </si>
  <si>
    <t>Golden Gate Bridge tolls</t>
  </si>
  <si>
    <t>$96M in American Recovery and Reinvestment Act funding</t>
  </si>
  <si>
    <t>Communication with John Boatwright; http://presidioparkway.org/project_docs/files/finalseismicsafety_pressrelease_5_4_12.pdf; http://www.presidioparkway.org/about/</t>
  </si>
  <si>
    <t>https://sfwater.org/modules/showdocument.aspx?documentid=9867</t>
  </si>
  <si>
    <t>http://www.sfwater.org/index.aspx?page=116; https://www.sfwater.org/modules/showdocument.aspx?documentid=11621; https://sfwater.org/modules/showdocument.aspx?documentid=9867</t>
  </si>
  <si>
    <t>Second phase of 20 year program</t>
  </si>
  <si>
    <t>Third phase of 20 year program</t>
  </si>
  <si>
    <t>61 miles of fire flow deficient pipelines as well as seismic retrofits of the treatment plants and the critical transmission tanks and pump stations</t>
  </si>
  <si>
    <t>https://www.marinwater.org/DocumentCenter/View/1697/Fire-Flow-Improvement-Program-2012</t>
  </si>
  <si>
    <t>$75 annual parcel fee</t>
  </si>
  <si>
    <t>https://www.marinwater.org/DocumentCenter/View/4723/Final-Proposed-Operating-and-Capital-Budget-for-Fiscal-Years-2017-18-and-2018-19?bidId=</t>
  </si>
  <si>
    <t>https://www.marinwater.org/Blog.aspx?IID=277</t>
  </si>
  <si>
    <t>Scheduled start 2021, finish 2024; seismic retrofit project</t>
  </si>
  <si>
    <t>Scheduled start 2021, finish 2023: seismic retrofit project</t>
  </si>
  <si>
    <t>https://www.valleywater.org/project-updates/infrastructure-improvement-projects/pipeline-reliability-project</t>
  </si>
  <si>
    <t>Scheduled start 2019, finish 2027; constructs 4 line valves at various locations along East, West and Snell treated water pipelines in Saratoga, Cupertino and San Jose, allowing for section isolation in the pipeline for maintenance and repairs following a catastrophic event such as earthquake</t>
  </si>
  <si>
    <t>Still in planning phases</t>
  </si>
  <si>
    <t>https://www.valleywater.org/project-updates/dam-reservoir-projects/calero-dam-seismic-retrofit-project; https://www.valleywater.org/sites/default/files/2018-02/2018%20PAWS%20Report%20-%20022118-1721-AM.pdf</t>
  </si>
  <si>
    <t>https://www.valleywater.org/project-updates/dam-reservoir-projects/guadalupe-dam-seismic-retrofit; https://www.valleywater.org/sites/default/files/2018-02/2018%20PAWS%20Report%20-%20022118-1721-AM.pdf</t>
  </si>
  <si>
    <t>90% from federal emergency relief funds</t>
  </si>
  <si>
    <t>Carquinez Straits Bridge eastbound (retrofit of 1958 span)</t>
  </si>
  <si>
    <t>Carquinez Straits Bridge westbound (new span to replace 1927 span)</t>
  </si>
  <si>
    <t>RM1 toll funds</t>
  </si>
  <si>
    <t>67-year ground lease with Equity Office, a private investment firm</t>
  </si>
  <si>
    <t>http://www.walterpmoore.com/clear-day-you-can-see-miles-and-miles</t>
  </si>
  <si>
    <t>https://www.portofoakland.com/wp-content/uploads/2015/10/2014_agenda.pdf</t>
  </si>
  <si>
    <t>Protect essential airfield and terminal facilities from seawater rise and seismic events</t>
  </si>
  <si>
    <t>Wharf and embankment strengthening program (WESP) authorized in 2000</t>
  </si>
  <si>
    <t>http://www.eerinc.org/wp-content/uploads/2009/06/Building_Earthquake_Resiliency_in_SF_Bay_Area_V17-2.pdf</t>
  </si>
  <si>
    <t>https://www.portofoakland.com/wp-content/uploads/2015/10/2014_agenda.pdf; https://www.oaklandairport.com/moving-modern-program-to-upgrade-terminal-1-at-oak/</t>
  </si>
  <si>
    <t>Bond Measure S passed in 1996</t>
  </si>
  <si>
    <t>http://www.berkeleydailyplanet.com/issue/2001-12-28/article/9243?headline=New-Central-Library-is-stunning-expensive-and-late--By-John-Geluardi-Daily-Planet-staff; http://www.berkeleyside.com/wp-content/uploads/2014/10/2014-10-21-WS-Item-01-Emergency-Management.pdf; https://www.cityofberkeley.info/uploadedFiles/Fire/Level_3_-_General/2014%20LHMP.pdf</t>
  </si>
  <si>
    <t>http://www.berkeleydailyplanet.com/issue/2001-12-28/article/9243?headline=New-Central-Library-is-stunning-expensive-and-late--By-John-Geluardi-Daily-Planet-staff; http://www.berkeleyside.com/wp-content/uploads/2014/10/2014-10-21-WS-Item-01-Emergency-Management.pdf</t>
  </si>
  <si>
    <t>San Bruno Park Elementary</t>
  </si>
  <si>
    <t>http://elections.cdn.sos.ca.gov/county-city-school-district-election-results/school_district_report_1996.pdf</t>
  </si>
  <si>
    <t>Milpitas Unified School District</t>
  </si>
  <si>
    <t>Santa Clara County Court Houses (4, at various locations)</t>
  </si>
  <si>
    <t>https://www.sccgov.org/sites/scc/gov/Documents/County_Budget_CIP_FY2009_FY2011_10_Yr_Plan.pdf</t>
  </si>
  <si>
    <t>4 total projects: Santa Clara Courthouse and Chiller Replacement; Palo Alto Courhouse; Hall of Justice West Courthouse and Department 42 Remodel; Los Gatos Courthouse</t>
  </si>
  <si>
    <t>Valley Medical Center (VMC) Seismic Compliance and Modernization Projects (SCMP)</t>
  </si>
  <si>
    <t>$3.3M FEMA, $13M Bonds, Capital Funds 0021, 0050</t>
  </si>
  <si>
    <t>80% reimbursable by Caltrans with 20% Road Fund match; $0.9M HBRR, $0.14M Road Fund Local Match, $0.04M State Match</t>
  </si>
  <si>
    <t>80% reimbursable by Caltrans with 20% Road Fund match; $1.07M HBRR, $0.16M Road Fund Local Match</t>
  </si>
  <si>
    <t>https://www.sccgov.org/sites/scc/gov/Documents/fy2018-2022-capital-improvement-plan.pdf</t>
  </si>
  <si>
    <t>FEMA grant (partial)</t>
  </si>
  <si>
    <t>https://sfcontroller.org/sites/default/files/Public%20Forms%20%26%20Notices/CGOBOC/PHSB%20GOBOC%20report%20for%20November%202017%20%28Final%29%202017.11.13.pdf</t>
  </si>
  <si>
    <t>Bond Measure E for $25M passed in 2016</t>
  </si>
  <si>
    <t>https://ballotpedia.org/Albany_Unified_School_District,_California,_Bond_Issue,_Measure_E_(June_2016)</t>
  </si>
  <si>
    <t>Mills College Concert Hall</t>
  </si>
  <si>
    <t>https://www.eastbayexpress.com/oakland/mills-college-music-department-turns-the-wheels-of-progress/Content?oid=1176819</t>
  </si>
  <si>
    <t>http://www.clpccd.org/Board/documents/6.2BoardItem_July172018-ContractModificationtoEFBrettAKEdits.pdf; https://www.chabotcollege.edu/facilities/Annual2013MeasureBUpdate-ChabotProgressReport-Revi3docscombined.pdf</t>
  </si>
  <si>
    <t>https://ballotpedia.org/John_Swett_Unified_School_District,_California,_Bond_for_New_Middle_School,_Measure_P_(November_2016)</t>
  </si>
  <si>
    <t>Moraga Elementary School District</t>
  </si>
  <si>
    <t>http://www.moraga.ca.us/council/meetings/2016/091416/TC-091416_11-A_MSD-Measure-V.pdf; https://ballotpedia.org/Moraga_Elementary_School_District,_California,_Bond_Issue,_Measure_V_(November_2016)</t>
  </si>
  <si>
    <t>http://www.marinij.com/social-affairs/20170409/college-of-marin-sets-forums-ahead-of-summer-projects</t>
  </si>
  <si>
    <t xml:space="preserve">Napa Valley Unified School District </t>
  </si>
  <si>
    <t>2016 Bond Measure H (entire Bond for $269M)</t>
  </si>
  <si>
    <t>Includes seismic repair of: Donaldson Way ES $0.12; McPherson ES $0.12; Napa Junction ES Eucalyptus $36.2; Northwood ES $0.13; Snow ES (NEW) $28.2; Stone Bridge Charter School K-8 $14.2; West Park ES $0.47; Harvest MS $4.8; Redwood MS $1.26; Silverado MS $3.68; Napa HS $2.29; Valley Oak HS $0.35; and Vintage HS $4.93 as outlined in Facilities Master Plan through 2025</t>
  </si>
  <si>
    <t>http://www.sfusd.edu/en/about-sfusd/voter-initiatives/bond-program/overview.html</t>
  </si>
  <si>
    <t>Hundreds of projects</t>
  </si>
  <si>
    <t>Burlingame Elementary School District</t>
  </si>
  <si>
    <t>https://ballotpedia.org/Burlingame_School_District,_California,_Bond_Issue,_Measure_M_(November_2016); https://ballotpedia.org/Burlingame_Elementary_School_District_bond_proposition,_Measure_D_(November_2012)</t>
  </si>
  <si>
    <t>https://4.files.edl.io/4786/06/27/18/223451-7acc4fa4-46d3-42fd-a929-1502ed100fe6.pdf</t>
  </si>
  <si>
    <t xml:space="preserve">Bond Measure AA in 2016 (entire bond for $275M) </t>
  </si>
  <si>
    <t>San Jose City College/Evergreen Valley College</t>
  </si>
  <si>
    <t>Bond Measure G-2010 for $268M in 2010, Bond Measure X for $748M in 2016</t>
  </si>
  <si>
    <t>http://cboc.sjebond.com/measure-g-2010-full-ballot-language/; http://cboc.sjebond.com/measure-x-full-ballot-language/</t>
  </si>
  <si>
    <t>Redwood City Elementary School District</t>
  </si>
  <si>
    <t>Bond Measure T passed in 2015</t>
  </si>
  <si>
    <t>https://ballotpedia.org/Redwood_City_Elementary_School_District_Bond_Issue,_Measure_T_(November_2015); https://www.rcsdk8.net/Page/6104</t>
  </si>
  <si>
    <t>https://www.cityofberkeley.info/uploadedFiles/Parks_Rec_Waterfront/Level_3__-General/Parks%20CIP%20Plan%20FY16-FY19%20040516(4).pdf; file:///C:/Users/kgefeke/Downloads/2017-06-13%20Item%2030%20Contract%20No%2010339.pdf</t>
  </si>
  <si>
    <t>Public Safety Building (houses PD, 911 Emergency Dispatch, Emergency Operations Center, Office of Emergency Services and Fire Dept Administration)</t>
  </si>
  <si>
    <t>https://www.paloaltoonline.com/news/2018/06/12/plan-for-new-police-hq-garage-moves-ahead</t>
  </si>
  <si>
    <t>2014 Measure B, Hotel Tax</t>
  </si>
  <si>
    <t>Cambrian School District</t>
  </si>
  <si>
    <t>https://www.cambriansd.org/Page/1765</t>
  </si>
  <si>
    <t>Bond Measure I passed in 2014 ($39M total)</t>
  </si>
  <si>
    <t>Contra Costa Community College District</t>
  </si>
  <si>
    <t>http://www.4cd.edu/about/committees/measure_a/annualreports/2017%20Annual%20Report%20to%20the%20Community%20(English).pdf; http://www.4cd.edu/business/facilities/master_plans/CCC%202007%20Master%20Plan.pdf; http://www.4cd.edu/about/committees/measure_a/docs/Bond%20Oversight%20Committee%20Application.pdf</t>
  </si>
  <si>
    <t>Bond Measure A passed in 2011 for $26M; Bond Measure D passed in 2014 for $19M</t>
  </si>
  <si>
    <t>https://www.lcmschools.org/Page/1254</t>
  </si>
  <si>
    <t>Berryessa Union School District</t>
  </si>
  <si>
    <t>Bond Measure L passed in 2014 for $77M</t>
  </si>
  <si>
    <t>https://www.berryessa.k12.ca.us/OUR-DISTRICT/Bond-Measure-L/index.html; https://www.berryessa.k12.ca.us/documents/Measure%20L/Measure%20L%20Pre-election%20Info/BerryessaSD_Factsheet.pdf</t>
  </si>
  <si>
    <t>Pittsburg Unified School District</t>
  </si>
  <si>
    <t>San Mateo County Community College District</t>
  </si>
  <si>
    <t>https://www.smccd.edu/bondoversight/community.php</t>
  </si>
  <si>
    <t>Includes Canada College, College of San Mateo and Skyline College</t>
  </si>
  <si>
    <t>Bond Measure H passed in 2014 for $410M</t>
  </si>
  <si>
    <t>https://bond.santarosa.edu/; http://schoolconstructionnews.com/2016/04/07/sonoma-county-junior-college-district-overhaul-campus-facilities/</t>
  </si>
  <si>
    <t>http://cityofsanrafael.granicus.com/MetaViewer.php?view_id=2&amp;clip_id=740&amp;meta_id=67910; https://www.cityofsanrafael.org/facilities-background/</t>
  </si>
  <si>
    <t>Measure E passed in 2013 as a sales tax rate increase</t>
  </si>
  <si>
    <t>Replace Public Safety Center and Fire Station #52; Seismic retrofit of fire stations #54 and #55</t>
  </si>
  <si>
    <t>Newark Unified School District</t>
  </si>
  <si>
    <t>Bond Measure A passed in 2011 for $63M</t>
  </si>
  <si>
    <t>https://patch.com/california/newark/newark-usd-approves-timeline-to-spend-measure-g-funds; https://www.newarkunified.org/wp-content/uploads/2017/03/CBOC_2017-03-14_CFS-Financial-Report.pdf; https://www.newarkunified.org/departments/business/bond-measure-g/</t>
  </si>
  <si>
    <t>Mill Valley School District</t>
  </si>
  <si>
    <t>Bond Measure C passed in 2009 for $59.8M</t>
  </si>
  <si>
    <t>https://patch.com/california/millvalley/report-probes-seismic-safety-of-mill-valley-schools</t>
  </si>
  <si>
    <t>Shoreline Unified School District</t>
  </si>
  <si>
    <t>Bond Measure D for $9.29M passed in 2009</t>
  </si>
  <si>
    <t>https://www.marincounty.org/-/media/files/departments/rv/elections/past/2009/november/measured.pdf</t>
  </si>
  <si>
    <t>Woodside Elementary School District</t>
  </si>
  <si>
    <t>Bond Measure D passed in 2005 for $12M</t>
  </si>
  <si>
    <t>https://www.almanacnews.com/news/2017/04/04/woodside-elementary-parcel-tax-measure-appears-to-have-passed</t>
  </si>
  <si>
    <t xml:space="preserve">https://www.nvusd.k12.ca.us/FMP; </t>
  </si>
  <si>
    <t>Napa Valley Unified School District, athletic facilities</t>
  </si>
  <si>
    <t>2006 Bond Measure G for $183M</t>
  </si>
  <si>
    <t>Athletic facilities seismic upgrades</t>
  </si>
  <si>
    <t>https://nvusd-ca.schoolloop.com/pf4/cms2/view_page?d=x&amp;group_id=1453106426463&amp;vdid=i32a1r8qa2x4; https://services.countyofnapa.org/AgendaNetDocs/Agendas/BOS/10-10-2006/10A.pdf</t>
  </si>
  <si>
    <t>Campbell Union High School District</t>
  </si>
  <si>
    <t>La Honda-Pescadero Unified School District</t>
  </si>
  <si>
    <t>Bond Measure I passed in 2006 for $15M</t>
  </si>
  <si>
    <t>http://www.lhpusd.com/pages/lhpusd/Academics___Accountability/Bond_Money_and_School_Renovati; http://www.smartvoter.org/2006/11/07/ca/sm/meas/I/</t>
  </si>
  <si>
    <t>http://www.smartvoter.org/2006/03/07/ca/alm/meas/E/; https://pusdbond.org/documents/pdf/Measure_E_Ballot.pdf; https://pusdbond.org/documents/pdf/rfpconstructionmanager.pdf</t>
  </si>
  <si>
    <t>Bond Measure E passed in 2006 for $56M</t>
  </si>
  <si>
    <t>Piedmont City Unified School District</t>
  </si>
  <si>
    <t>http://measurec.fhda.edu/</t>
  </si>
  <si>
    <t>Bond Measure C passed in 2006 for $490.8M</t>
  </si>
  <si>
    <t>https://sfcontroller.org/sites/default/files/Public%20Forms%20%26%20Notices/CGOBOC/ESER_Quarterly_Report.pdf; http://www.sfearthquakesafety.org/; https://sfpublicworks.org/PublicSafetyBuilding</t>
  </si>
  <si>
    <t>https://www.pittsburg.k12.ca.us/Page/952; https://www.eastbaytimes.com/2017/12/21/pittsburg-students-enjoying-new-buildings-thanks-to-bond-revenue/; https://ballotpedia.org/Pittsburg_Unified_School_District_Bond_Issue,_Measure_N_(November_2014); http://apps.ci.pittsburg.ca.us/sirepub/cache/2/qi5jwk55ymvgximzvwk5eenq/306386508152018102152467.PDF; http://www.smartvoter.org/2010/11/02/ca/cc/meas/L/</t>
  </si>
  <si>
    <t>Bond Measure E passed in 2004 for $40.5M; Bond Measure L passed in 2010 for $100M; Bond Measure N passed in 2014 for $85M</t>
  </si>
  <si>
    <t>Bond Measure D passed in 2010 for $380M; Bond Measure E passed in 2012 for $360M</t>
  </si>
  <si>
    <t>Approved in 1997</t>
  </si>
  <si>
    <t>https://www.berkeley.edu/administration/facilities/safer/summary.html#tenpoint; https://capitalstrategies.berkeley.edu/seismic-safety-information</t>
  </si>
  <si>
    <t>20-30 year plan created in 1997; 57 buildings were identified as rating poor/very poor and needing seismic improvement. As of early 2009, 60% of square footage complete, 10% more scheduled for 2014.</t>
  </si>
  <si>
    <t>https://www.sfsu.edu/~acadplan/wascss29f.htm; http://www.sfsu.edu/~news/view_pt/2002/septview.htm</t>
  </si>
  <si>
    <t>$50.3M FEMA; $5M California disaster assistance program; Donations; Fundraising Campaign for Memorial Church $10M</t>
  </si>
  <si>
    <t>https://www.fhwa.dot.gov/publications/publicroads/98marapr/cypress.cfm</t>
  </si>
  <si>
    <t>Bond Measure passed in 2000 for $105.9M</t>
  </si>
  <si>
    <t>BLIP 2014 Quarterly Report -- https://sfpl.org/pdf/blip/2014quarter2.pdf;www.noevalleyvoice.com/2005/June/Libr.html</t>
  </si>
  <si>
    <t xml:space="preserve">16 renovated, 8 new construction </t>
  </si>
  <si>
    <t>NYT, 11/13/1995 https://www.nytimes.com/1995/11/13/arts/art-review-museum-by-the-bay-has-undergone-a-sea-change.html</t>
  </si>
  <si>
    <t>ACT website -- http://www.act-sf.org/home/box_office/geary/history_geary.html</t>
  </si>
  <si>
    <t>https://sfpl.org/?pg=2000023201</t>
  </si>
  <si>
    <t>https://www.sfgate.com/bayarea/article/SAN-FRANCISCO-Preservation-of-old-church-clears-2348887.php</t>
  </si>
  <si>
    <t>Seismic retrofitting at more than 10 parishes and schools</t>
  </si>
  <si>
    <t>https://www.bizjournals.com/sanfrancisco/stories/2004/03/29/focus19.html</t>
  </si>
  <si>
    <t>www.metroactive.com/papers/sfmetro/09.97/opera-97-9.html; https://www.nytimes.com/1997/10/15/style/a-seismic-restoration-for-san-francisco-opera.html</t>
  </si>
  <si>
    <t>replacement; original estimates rose from $165 to $185; final cost $202 million</t>
  </si>
  <si>
    <t xml:space="preserve">https://www.eastbaytimes.com/2009/10/14/oakland-city-hall-shines-brighter-after-loma-prieta-earthquake/  </t>
  </si>
  <si>
    <t>NC EERI Quake '06 Best Practices website; http://www.berkeleyschools.net/departments/facilities/aa-overview/; http://www.berkeleyschools.net/wp-content/uploads/2011/11/Measure_I_Text.pdf</t>
  </si>
  <si>
    <t>need find where it says it was for seismic issues….</t>
  </si>
  <si>
    <t>https://quake06.stanford.edu/centennial/tour/stop7.html; http://www.nexisprep.com/files/2022348/uploaded/9_Friedman_Stanford_BAEM_2015.pdf; https://news.stanford.edu/news/2006/january25/quake-012506.html</t>
  </si>
  <si>
    <t>Unknown cost</t>
  </si>
  <si>
    <t>City Bond Measures in 1989 for $47.7M and 2014 for $179.5M</t>
  </si>
  <si>
    <t>Measure D, School Bond in 2000 for $137.5 (and again in 2002); Measure M School Bond in 2006 for $298M</t>
  </si>
  <si>
    <t>http://www.berkeleyside.com/2012/08/27/cal-memorial-stadium-unveiled-after-21-month-renovation</t>
  </si>
  <si>
    <t>http://www.calstate.edu/cpdc/Facilities_Planning/03-04Cap_Outlay_Books/0304-0708CapOutlay-MA.pdf</t>
  </si>
  <si>
    <t xml:space="preserve"> www.smartvoter.org/2004/11/02/ca/scl/meas/J/; https://www.santaclarausd.org/Page/74</t>
  </si>
  <si>
    <t>http://www.berkeleyside.com/wp-content/uploads/2014/10/2014-10-21-WS-Item-01-Emergency-Management.pdf; https://www.cityofberkeley.info/uploadedFiles/Fire/Level_3_-_General/2014%20LHMP.pdf; https://www.cityofberkeley.info/Fire/Home/Department_History.aspx</t>
  </si>
  <si>
    <t>Retrofit core system-aerial structures, stations, transbay tube (completion system 2018, tube 2023); If this is total then should remove separate entries for projects….</t>
  </si>
  <si>
    <t>Caltrans, Tollbridge Seismic Safety Retrofit Program Report, Aug. 2004; https://mtc.ca.gov/sites/default/files/2018_1stQuarter.final__0.pdf; http://www.dot.ca.gov/hq/paffairs/about/retrofit.htm</t>
  </si>
  <si>
    <t>$2600M total; $840M construction costs</t>
  </si>
  <si>
    <t>SFO Website; https://www.aisc.org/globalassets/modern-steel/archives/2001/06/2001v06_terminal_building.pdf</t>
  </si>
  <si>
    <t>Caltrans, Tollbridge Seismic Safety Retrofit Program Report, Aug. 2005; https://escholarship.org/uc/item/87b8g9fn; http://www.dot.ca.gov/baybridge/seismic_retrofit_program_reports/</t>
  </si>
  <si>
    <t>Caltrans, Tollbridge Seismic Safety Retrofit Program Report, Aug. 2006; https://mtc.ca.gov/about-mtc/what-mtc/bay-area-toll-authority/carquinez-bridge</t>
  </si>
  <si>
    <t>www.dot.ca.gov/hq/paffairs/news/pressrel/05pr16.htm; https://mtc.ca.gov/sites/default/files/2018_1stQuarter.final__0.pdf; http://www.dot.ca.gov/hq/paffairs/about/retrofit.htm</t>
  </si>
  <si>
    <t>Unknown Amount</t>
  </si>
  <si>
    <t>sfindependent.com/articles/index/cfm/i/052404-geneva; https://cast-sf.org/sf-rec-parks-breaks-ground-14-million-geneva-car-barn-powerhouse-renovation/; http://sfrecpark.org/project/geneva-car-barn-improvements/</t>
  </si>
  <si>
    <t>SF Chronicle, 9/18/05; https://www.cityofberkeley.info/uploadedFiles/Fire/Level_3_-_General/2014%20LHMP.pdf; Arrietta Chakos PPT</t>
  </si>
  <si>
    <t>https://www.mercurynews.com/2016/12/12/california-drought-project-to-retrofit-one-of-bay-areas-largest-dams-doubles-in-cost-faces-long-delays/; https://www.valleywater.org/sites/default/files/2018-02/2018%20PAWS%20Report%20-%20022118-1721-AM.pdf</t>
  </si>
  <si>
    <t>SF Chronicle, 9/18/05, 11/30/05; Arrietta Chakos, PPT; http://www.sfwater.org/index.aspx?page=115</t>
  </si>
  <si>
    <t>www.jdvhospitality.com/press/details/24; http://www.sjredevelopment.org/inforMemos/MontgomeryHotelTransfer%204-11-08.pdf</t>
  </si>
  <si>
    <t>https://www.hfmmagazine.com/articles/139-high-tech-high-touch</t>
  </si>
  <si>
    <t>Crockett</t>
  </si>
  <si>
    <t>Tomales</t>
  </si>
  <si>
    <t>La Honda</t>
  </si>
  <si>
    <t>Greenbrae</t>
  </si>
  <si>
    <t>Replacement</t>
  </si>
  <si>
    <t>Both</t>
  </si>
  <si>
    <t>Main Public Library</t>
  </si>
  <si>
    <t>Palace of the Legion of Honor</t>
  </si>
  <si>
    <t>Alta Bates Summit Medical Center</t>
  </si>
  <si>
    <t>Marin General Hospital</t>
  </si>
  <si>
    <t>El Camino Hospital</t>
  </si>
  <si>
    <t>Sequoia Hospital</t>
  </si>
  <si>
    <t>Hotel Montgomery</t>
  </si>
  <si>
    <t>Applied Materials</t>
  </si>
  <si>
    <t>UC Berkely Memorial Stadium</t>
  </si>
  <si>
    <t>San Francisco State University Seismic Projects</t>
  </si>
  <si>
    <t>Stanford University, seismic upgrades</t>
  </si>
  <si>
    <t>AC Transit</t>
  </si>
  <si>
    <t>Alameda-Contra Costa Transit District (AC Transit) Bus Maintenance Facility</t>
  </si>
  <si>
    <t>CCSF</t>
  </si>
  <si>
    <t>BART</t>
  </si>
  <si>
    <t>EBMUD</t>
  </si>
  <si>
    <t>MMWD</t>
  </si>
  <si>
    <t>SFPUC</t>
  </si>
  <si>
    <t>SCVW</t>
  </si>
  <si>
    <t>City of Berkeley</t>
  </si>
  <si>
    <t>Marin County</t>
  </si>
  <si>
    <t>State of Calif.</t>
  </si>
  <si>
    <t>Napa County</t>
  </si>
  <si>
    <t>VA</t>
  </si>
  <si>
    <t>Lifelong</t>
  </si>
  <si>
    <t>UCSF</t>
  </si>
  <si>
    <t>PG&amp;E</t>
  </si>
  <si>
    <t>TNDC</t>
  </si>
  <si>
    <t>College of Marin</t>
  </si>
  <si>
    <t>SFSU</t>
  </si>
  <si>
    <t>SJSU</t>
  </si>
  <si>
    <t>SSU</t>
  </si>
  <si>
    <t>City of Oakland</t>
  </si>
  <si>
    <t>SCWA</t>
  </si>
  <si>
    <t>AT&amp;T</t>
  </si>
  <si>
    <t>Comcast</t>
  </si>
  <si>
    <t>Verizon</t>
  </si>
  <si>
    <t>City of Fremont</t>
  </si>
  <si>
    <t>City of Hayward</t>
  </si>
  <si>
    <t>City of San Leandro</t>
  </si>
  <si>
    <t>City of San Rafael</t>
  </si>
  <si>
    <t>City of Sausalito</t>
  </si>
  <si>
    <t>City of San Jose</t>
  </si>
  <si>
    <t>City of Albany</t>
  </si>
  <si>
    <t>City of San Mateo</t>
  </si>
  <si>
    <t>City of Palo Alto</t>
  </si>
  <si>
    <t>City of Alameda</t>
  </si>
  <si>
    <t>City of Newark</t>
  </si>
  <si>
    <t>San Mateo County</t>
  </si>
  <si>
    <t>Santa Clara County</t>
  </si>
  <si>
    <t>Mills College</t>
  </si>
  <si>
    <t>Archdiocese of SF</t>
  </si>
  <si>
    <t>St. Joseph's Church</t>
  </si>
  <si>
    <t>Geary Theater</t>
  </si>
  <si>
    <t>Seismic Safety Bond Measure G passed in Nov 1992</t>
  </si>
  <si>
    <t>Sales tax increase designed to raise $3.5M/year for 25 years, passed in 2016</t>
  </si>
  <si>
    <t>$1026.2M GO Bonds &amp;/or State/Fed Funds ($790M bond Measure A passed in 2008); $72.98M SJ Delegated RDA Funds; $100M Tobacco Securitization; $5.77M Capital Fund 50</t>
  </si>
  <si>
    <t>Mitigate Seismic Hazard Ratio at 6 fire stations by removal of the hose towers, which present collapse hazard and would render stations non-operational after large earthquake</t>
  </si>
  <si>
    <t>Need source</t>
  </si>
  <si>
    <t>St. Joseph Health System</t>
  </si>
  <si>
    <t>Sutter Health</t>
  </si>
  <si>
    <t>Dignity Health</t>
  </si>
  <si>
    <t>VMC</t>
  </si>
  <si>
    <t>Diocese of San Jose</t>
  </si>
  <si>
    <t>Ohlone Community College</t>
  </si>
  <si>
    <t>Franklin-McKinley Elementary</t>
  </si>
  <si>
    <t>San Ramon Valley Unified</t>
  </si>
  <si>
    <t>Cupertino Union Elementary</t>
  </si>
  <si>
    <t>Mountain View Elementary-Whisman Elementary</t>
  </si>
  <si>
    <t>West Valley-Mission Community College</t>
  </si>
  <si>
    <t>Solano Community College</t>
  </si>
  <si>
    <t>Reed</t>
  </si>
  <si>
    <t>Tamalpais</t>
  </si>
  <si>
    <t>Franklin</t>
  </si>
  <si>
    <t>Loma Prieta</t>
  </si>
  <si>
    <t>City of Millbrae</t>
  </si>
  <si>
    <t>City of Gilroy</t>
  </si>
  <si>
    <t>City of Saratoga</t>
  </si>
  <si>
    <t>City of San Francisco</t>
  </si>
  <si>
    <t>City of El Cerrito</t>
  </si>
  <si>
    <t>Cordelia</t>
  </si>
  <si>
    <t>Annapolis</t>
  </si>
  <si>
    <t>SEUSD</t>
  </si>
  <si>
    <t>Santa Clara Valley Medical Center</t>
  </si>
  <si>
    <t xml:space="preserve"> Santa Clara County</t>
  </si>
  <si>
    <t>Gilroy Library</t>
  </si>
  <si>
    <t>Millbrae Library</t>
  </si>
  <si>
    <t>Town of Fairfax</t>
  </si>
  <si>
    <t>South San Francisco Police Dept. and City Hall</t>
  </si>
  <si>
    <t>Marin County emergency communication system</t>
  </si>
  <si>
    <t>0.5 cent sales tax for 7 years</t>
  </si>
  <si>
    <t>$29/single family home for 20 years</t>
  </si>
  <si>
    <t>10 to 50%?</t>
  </si>
  <si>
    <t>El Cerrito emergency services</t>
  </si>
  <si>
    <t>Completed?</t>
  </si>
  <si>
    <t>Palo Alto Library System</t>
  </si>
  <si>
    <t>Laguna Salada</t>
  </si>
  <si>
    <t>Oakland Unified School District</t>
  </si>
  <si>
    <t>Emery Unified School District</t>
  </si>
  <si>
    <t>Tamalpais Union High School District</t>
  </si>
  <si>
    <t>Belmont School District</t>
  </si>
  <si>
    <t>Brisbane Elemetary School District</t>
  </si>
  <si>
    <t>Laguna Salada Union School District</t>
  </si>
  <si>
    <t>Portola Valley School District</t>
  </si>
  <si>
    <t>Sequoia Union High School District</t>
  </si>
  <si>
    <t>Ross Elementary School</t>
  </si>
  <si>
    <t>Dixie Elementary School</t>
  </si>
  <si>
    <t>San Rafael City High School</t>
  </si>
  <si>
    <t>San Rafael City Elementary School</t>
  </si>
  <si>
    <t>San Leandro United School District</t>
  </si>
  <si>
    <t>Los Gatos-Saratoga Joint Union High School</t>
  </si>
  <si>
    <t>Whisman School District</t>
  </si>
  <si>
    <t>Union Elementary School</t>
  </si>
  <si>
    <t>Moreland Elementary School</t>
  </si>
  <si>
    <t>Mount Pleasant Elementary School</t>
  </si>
  <si>
    <t>Saratoga Union Elementary School</t>
  </si>
  <si>
    <t>Horican Elementary School Distirct</t>
  </si>
  <si>
    <t>Sunnyvale Elementary School District</t>
  </si>
  <si>
    <t>Zuckerberg San Francisco General Hospital, Building 5</t>
  </si>
  <si>
    <t>https://www.smdailyjournal.com/news/local/future-uncertain-for-seton/article_9af04c90-8f05-11e8-ad26-73af7c3df882.html</t>
  </si>
  <si>
    <t>Seton Medical Center, Dignity Health</t>
  </si>
  <si>
    <t>2008 Measure F passed General Obligation Bond</t>
  </si>
  <si>
    <t>https://www.novapartners.com/portfolio_page/gilroy-community-library/</t>
  </si>
  <si>
    <t>2008 Measure N passed Mello/Roos Bond</t>
  </si>
  <si>
    <t>Various newpaper articles about cost overruns</t>
  </si>
  <si>
    <t>Saratoga Community Library</t>
  </si>
  <si>
    <t>2002 Fire Safety General Obligation Bond</t>
  </si>
  <si>
    <t>https://www.mercurynews.com/2012/02/28/fremont-fire-station-reopens/</t>
  </si>
  <si>
    <t>https://www.smdailyjournal.com/news/local/south-city-eyes-new-civic-center-housing-development-with-hundreds/article_f29e1852-d2d6-534a-b8e2-c4aa4dfe3a05.html</t>
  </si>
  <si>
    <t>Funded</t>
  </si>
  <si>
    <t>1999 Measure K passed General Obligation Bond</t>
  </si>
  <si>
    <t>2001 Measure C passed General Obligation Bond</t>
  </si>
  <si>
    <t>2008 Measure A passed General Obligation Bond</t>
  </si>
  <si>
    <t>https://www.mercurynews.com/2017/12/06/editorial-sobrato-pavilion-is-spectacular-addition-to-valley-medical-center/</t>
  </si>
  <si>
    <t>Not sure if other moneys were spent from Measure A</t>
  </si>
  <si>
    <t>https://www.mercurynews.com/2010/11/03/emeryville-voters-back-school-bond-measure/</t>
  </si>
  <si>
    <t>https://www.eastbaytimes.com/2016/12/08/fremont-ohlone-college-is-steadily-taking-on-a-new-look/</t>
  </si>
  <si>
    <t>https://edsource.org/2018/oakland-unified-lacks-funds-to-pay-for-all-capital-projects-so-board-halts-some/601528</t>
  </si>
  <si>
    <t>1997 Measure A passed General Obligation Bond</t>
  </si>
  <si>
    <t>Reed Union Elementary School District</t>
  </si>
  <si>
    <t>https://www.sacbee.com/opinion/editorials/article208023734.html</t>
  </si>
  <si>
    <t>Sacramento Bee, April 7, 2018</t>
  </si>
  <si>
    <t>https://airportimprovement.com/article/13-billion-modernization-project-redefines-san-jose-international</t>
  </si>
  <si>
    <t>https://www.mercurynews.com/2012/04/17/seismic-retrofitting-finished-at-antioch-bridge/</t>
  </si>
  <si>
    <t>San Jose Mercury News, April 17, 2012; https://mtc.ca.gov/sites/default/files/2017_2ndQuarter.FINAL_.pdf; http://www.dot.ca.gov/hq/paffairs/about/retrofit.htm</t>
  </si>
  <si>
    <t>https://mtc.ca.gov/sites/default/files/TBPOC_3Q_2012.pdf; http://www.shimmick.com/Projects/Bridges/Dumbarton-Bridge-Seismic-Retrofit.aspx; https://www.aecom.com/projects/dumbarton-bridge-seismic-retrofit/</t>
  </si>
  <si>
    <t>Not funded</t>
  </si>
  <si>
    <t xml:space="preserve">  https://www.rangerpipelines.com/project/santa-rosa-sr-aqueduct-hazard-mitigation-rodgers-creek-fault-crossing/</t>
  </si>
  <si>
    <t xml:space="preserve">Oakland International Airport Terminal 1 </t>
  </si>
  <si>
    <t>http://photos.mercurynews.com/2016/05/31/oakland-airport-expanding/#1</t>
  </si>
  <si>
    <t>https://books.google.com/books?id=1Z1QAgAAQBAJ&amp;pg=PA6&amp;lpg=PA6&amp;dq=petaluma+adobe+state+historic+park+seismic+retrofit&amp;source=bl&amp;ots=UuP8NsttHi&amp;sig=QqKRhZVpobvsAIHGHZ4JdHJ7kpY&amp;hl=en&amp;sa=X&amp;ved=2ahUKEwjFndygxJjdAhUSHDQIHaQ5A6EQ6AEwC3oECAIQAQ#v=onepage&amp;q=petaluma%20adobe%20state%20historic%20park%20seismic%20retrofit&amp;f=false</t>
  </si>
  <si>
    <t>http://www.eerinc.org/?page_id=228</t>
  </si>
  <si>
    <t>https://www.sfgate.com/business/article/Hospitals-planning-major-construction-Seismic-2630080.php</t>
  </si>
  <si>
    <t>Castro Valley</t>
  </si>
  <si>
    <t>Mount Diablo Medical Center</t>
  </si>
  <si>
    <t>https://books.google.com/books?id=41A6PwEj4QgC&amp;pg=PA314&amp;lpg=PA314&amp;dq=jack+tang+donation+to+uc+berkeley&amp;source=bl&amp;ots=nBIcWAIYVt&amp;sig=Zg6lQgtrCznOxXJu8LFh1c_B2-Q&amp;hl=en&amp;sa=X&amp;ved=2ahUKEwi3stnmzZjdAhVskeAKHZ75CMsQ6AEwBnoECAMQAQ#v=onepage&amp;q=jack%20tang%20donation%20to%20uc%20berkeley&amp;f=false</t>
  </si>
  <si>
    <t>$5M donation by Jack Tang and the UC System</t>
  </si>
  <si>
    <t>https://oshpd.ca.gov/construction-finance/facility-detail/</t>
  </si>
  <si>
    <t>Alameda Hospital</t>
  </si>
  <si>
    <t>San Leandro Hospital</t>
  </si>
  <si>
    <t>Children's Hospital &amp; Research Center Oakland</t>
  </si>
  <si>
    <t>Saint Francis Memorial Hospital</t>
  </si>
  <si>
    <t xml:space="preserve"> https://oshpd.ca.gov/construction-finance/facility-detail/</t>
  </si>
  <si>
    <t>Adventist Health St. Helena</t>
  </si>
  <si>
    <t>Adventist Health</t>
  </si>
  <si>
    <t>Tracy</t>
  </si>
  <si>
    <t>0.5 cent sales tax for 10 years: https://oshpd.ca.gov/construction-finance/facility-detail/</t>
  </si>
  <si>
    <t>Good Samaritan Hospital</t>
  </si>
  <si>
    <t>Alta Bates Summit</t>
  </si>
  <si>
    <t>Fairmont Hospital</t>
  </si>
  <si>
    <t>SF Chronicle, 6/8/2003, this article suggested replacement was being considered but only retrofits were made</t>
  </si>
  <si>
    <t>UCSF Helen Diller Medical Center (Moffit Hospital on Parnassus Heights)</t>
  </si>
  <si>
    <t>St. Mary's Medical Center</t>
  </si>
  <si>
    <t>Chinese Hospital</t>
  </si>
  <si>
    <t>Fremont Hospital</t>
  </si>
  <si>
    <t>San Ramon Regional Medical Center</t>
  </si>
  <si>
    <t>San Jose Behavioral Health</t>
  </si>
  <si>
    <t>Acadia Healthcare</t>
  </si>
  <si>
    <t>Menlo Park Surgical Hospital</t>
  </si>
  <si>
    <t>John Muir Behavioral Health Center</t>
  </si>
  <si>
    <t>Sutter Santa Rosa Regional Hospital</t>
  </si>
  <si>
    <t>Mills Health Center</t>
  </si>
  <si>
    <t>Washington Hospital</t>
  </si>
  <si>
    <t>Kaiser Permanente</t>
  </si>
  <si>
    <t>UCSF Benioff</t>
  </si>
  <si>
    <t>Alameda Health System</t>
  </si>
  <si>
    <t>Kindred Healthcare</t>
  </si>
  <si>
    <t>John Muir Health</t>
  </si>
  <si>
    <t>Contra Costa Health Services</t>
  </si>
  <si>
    <t>Stanford Children's Health</t>
  </si>
  <si>
    <t>Stanford Health Care</t>
  </si>
  <si>
    <t>Good Samaritan Health</t>
  </si>
  <si>
    <t>Sonoma Valley Health Care District</t>
  </si>
  <si>
    <t>SF VA Medical Center Long Range Development Plan, 2014</t>
  </si>
  <si>
    <t>Demolition</t>
  </si>
  <si>
    <t>https://www.oig.dhs.gov/sites/default/files/assets/2017-11/OIG-18-17-Nov17.pdf</t>
  </si>
  <si>
    <t>https://www.sumcrenewal.org/press/hospitals-keep-on-building-in-silicon-valley/; $1B fundraising campaign; debt &amp; operating funds</t>
  </si>
  <si>
    <t>https://www.sumcrenewal.org/press/hospitals-keep-on-building-in-silicon-valley/; $148M bond measure for El Camino in 2003</t>
  </si>
  <si>
    <t>https://www.sumcrenewal.org/press/hospitals-keep-on-building-in-silicon-valley/; https://oshpd.ca.gov/construction-finance/facility-detail/</t>
  </si>
  <si>
    <t>Community Hospital Los Gatos</t>
  </si>
  <si>
    <t>https://www.sumcrenewal.org/press/hospitals-keep-on-building-in-silicon-valley/</t>
  </si>
  <si>
    <t>http://www.isatsb.com/projects-ca.php</t>
  </si>
  <si>
    <t>http://www.isatsb.com/projects-ca.php; https://oshpd.ca.gov/construction-finance/facility-detail/</t>
  </si>
  <si>
    <t>https://en.wikipedia.org/wiki/San_Jose_City_Hall</t>
  </si>
  <si>
    <t>PG&amp;E Presentation to the San Francisco Lifelines Council</t>
  </si>
  <si>
    <t>http://sf-planning.org/cpmc-campus-plans-and-summaries; https://oshpd.ca.gov/construction-finance/facility-detail/</t>
  </si>
  <si>
    <t>California Pacific Medical Center plans to remove the acute care facility at this hospital after the completion of their St. Luke's Hospital and Van Ness and Geary Campus in 2019 prior to the 2030 deadline for complete operability</t>
  </si>
  <si>
    <t>https://www.bizjournals.com/sanfrancisco/blog/2016/05/sneak-peek-new-cpmc-hospital-hits-latest-milestone.html; http://sf-planning.org/cpmc-campus-plans-and-summaries</t>
  </si>
  <si>
    <t>PG&amp;E upgrades to lifelines and facilities</t>
  </si>
  <si>
    <t>Install 235 automatic, remote gas shut-off valves</t>
  </si>
  <si>
    <t>Inspect aging gas pipe lines</t>
  </si>
  <si>
    <t>Upton, J., New York Times, PG&amp;E Faces High Costs on Pipelines, March 3, 2011</t>
  </si>
  <si>
    <t>https://www.kqed.org/science/863593/about-that-17-billion-water-project-delta-tunnels-101</t>
  </si>
  <si>
    <t>Construct two 30-mile-long tunnels to convey Sacramento River water directly to existing aqueducts at the Clifton Forebay</t>
  </si>
  <si>
    <t>Presidio Trust</t>
  </si>
  <si>
    <t>Presidio Trust Fact Sheet; https://www.presidio.gov/presidio-trust/press-internal/Shared%20Documents/Presidio_Building_Rehab_Fact_Sheet.pdf</t>
  </si>
  <si>
    <t>http://www.dot.ca.gov/hq/paffairs/about/retrofit.htm</t>
  </si>
  <si>
    <t>http://www.dot.ca.gov/hq/paffairs/about/retrofit.htm, Cliff Roblee, NEES Director</t>
  </si>
  <si>
    <t>EBMUD, Fact Sheet, Earthquake Readiness, 2011</t>
  </si>
  <si>
    <t>2012 Measure passed for a General Obligation Bond</t>
  </si>
  <si>
    <t>2002 Measure passed for a General Obligation Bond</t>
  </si>
  <si>
    <t>2000 Measure passed for a General Obligation Bond</t>
  </si>
  <si>
    <t>2015 Measure W passed 0.5 cent sales tax for 30 years</t>
  </si>
  <si>
    <t>Building authority bonds; https://www.cityoffremont.net/DocumentCenter/View/470/The-History-of-City-Hall-PDF</t>
  </si>
  <si>
    <t>http://www.structusinc.com/projects/H-2.html</t>
  </si>
  <si>
    <t>https://www.bizjournals.com/sanfrancisco/stories/2002/04/08/focus18.html</t>
  </si>
  <si>
    <t>http://www.dc-engineering.com/DCE_project_list.pdf</t>
  </si>
  <si>
    <t>Northbrae (Solano Avenue) Tunnel</t>
  </si>
  <si>
    <t>https://www.traditionalbuilding.com/palladio-awards/a-repurposed-industrial-icon</t>
  </si>
  <si>
    <t>Demoltion</t>
  </si>
  <si>
    <t>http://www.hpbmagazine.org/attachments/article/12187/15S-The-Exploratorium-Pier-15-San-Francisco-CA.pdf</t>
  </si>
  <si>
    <t>The Exploratorium</t>
  </si>
  <si>
    <t>Contemporary Jewish Museum</t>
  </si>
  <si>
    <t>Wikipedia</t>
  </si>
  <si>
    <t>Estimated fraction of project costs devoted to seismic mitigation</t>
  </si>
  <si>
    <t>Verified by first author, a former Millbrae resident</t>
  </si>
  <si>
    <t>Unknown</t>
  </si>
  <si>
    <t xml:space="preserve">Unknown </t>
  </si>
  <si>
    <t>2010 Measure J passed General Obligation Bond for $95M</t>
  </si>
  <si>
    <t>2010 Measure G passed General Obligation Bond for $349 M</t>
  </si>
  <si>
    <t>2012 Measure J passed General Obligation Bond for $475 M</t>
  </si>
  <si>
    <t>2016 Bond Measure P passed for $40.2 M</t>
  </si>
  <si>
    <t>Bond Measure A passed in 2006 for $286.5M; Bond Measure E passed in 2014 for $450M</t>
  </si>
  <si>
    <t>2016 Bond Measure V passed for $33 M</t>
  </si>
  <si>
    <t>2016 Bond Measure B passed for $32 M</t>
  </si>
  <si>
    <t>2016 Bond Measure B passed for $51 M</t>
  </si>
  <si>
    <t>2001 Measure C passed General Obligation Bond for $38 M</t>
  </si>
  <si>
    <t>2001 Measure A passed General Obligation Bond for $121 M</t>
  </si>
  <si>
    <t>$175 Measure L School Bond passed in 2008</t>
  </si>
  <si>
    <t>2001 Measure G passed a General Obligation Bond for $88 M</t>
  </si>
  <si>
    <t>GO Bond Measure B passed in 1996 for $600 K</t>
  </si>
  <si>
    <t>$145M School Bond Measure B 1997; $315M School Bond Measure J 2004</t>
  </si>
  <si>
    <t>2001 Measure C passed a General Obligation Bond for $3.2 M</t>
  </si>
  <si>
    <t>Funded by UC Berkeley &amp; Cal Performances</t>
  </si>
  <si>
    <t>https://sfwater.org/modules/showdocument.aspx?documentid=7841</t>
  </si>
  <si>
    <t>City of Richmond</t>
  </si>
  <si>
    <t>https://www.enr.com/articles/33299-richmond-civic-center-revitalization</t>
  </si>
  <si>
    <t>San Mateo County Government Center (County Office Building 3)</t>
  </si>
  <si>
    <t>http://www.truebeck.com/truebeck-awarded-new-san-mateo-county-government-center/</t>
  </si>
  <si>
    <t>https://www.smdailyjournal.com/news/local/san-mateo-county-building-costs-jump/article_2fa2e474-9b95-11e8-ae4d-f3a416981662.html</t>
  </si>
  <si>
    <t>Skylonda Fire Station</t>
  </si>
  <si>
    <t>Alice Arts Center</t>
  </si>
  <si>
    <t>http://www.ffwse.com/projects/renovate/ralice.html</t>
  </si>
  <si>
    <t>http://www.ffwse.com/projects/index.html</t>
  </si>
  <si>
    <t>Wilson Meany</t>
  </si>
  <si>
    <t>https://sf.curbed.com/2014/3/12/10133262/60m-conversion-of-art-deco-gem-140-new-montgomery</t>
  </si>
  <si>
    <t>https://catholic-sf.org/news/retrofitting-of-first-of-catholic-schools-in-san-francisco-is-under-way; http://cal-catholic.com/archdiocese-of-san-francisco-delivers-catholic-schools-seismic-reports/; www.noevalleyvoice.com/1997/December-January/stpauls.html</t>
  </si>
  <si>
    <t>San Francisco Ordinance of 2014 required the 113 private schools in San Francisco be evaluated for seismic safety: retrofit is not mandatory but is being done on a voluntary basis</t>
  </si>
  <si>
    <t>Replacement of Fire Station #3</t>
  </si>
  <si>
    <t>https://alamedaca.gov/sites/default/files/department-files/2016-07-21/localhazardmitigationplan061716final.pdf</t>
  </si>
  <si>
    <t>Congregation Sherith Israel</t>
  </si>
  <si>
    <t>http://newfillmore.com/2017/06/06/sherith-israel-completes-retrofit/</t>
  </si>
  <si>
    <t>Temple Sherith Israel</t>
  </si>
  <si>
    <t>http://www.eerinc.org/old/quake06/best_practices/fact_sheets/historic_fs_urm.pdf</t>
  </si>
  <si>
    <t>https://sfgov.org/orr/sites/default/files/documents/Lifelines%20Council%20Interdependency%20Study.pdf</t>
  </si>
  <si>
    <t>https://www.bizjournals.com/sanfrancisco/blog/2016/02/kaiser-to-open-200-million-mission-bay-clinic.html</t>
  </si>
  <si>
    <t>Government buildings</t>
  </si>
  <si>
    <t>Private owners</t>
  </si>
  <si>
    <t>http://www.eerinc.org/old/quake06/best_practices/fact_sheets/historic_fs_urm.pdf; https://sfpublicpress.org/news/2013-1/san-franciscos-most-urgently-needed-retrofits</t>
  </si>
  <si>
    <t>1996 Measure A passed a General Obligation Bond for $34 M</t>
  </si>
  <si>
    <t>2002 Measure B passed a Health and Safety Bond</t>
  </si>
  <si>
    <t>2012 Measure D Passed General Obligation Bond for $260 M</t>
  </si>
  <si>
    <t>2000 Measure D passed General Obligation Bond for $150 M</t>
  </si>
  <si>
    <t>2000 Measure M passed General Obligation Bond for $150 M</t>
  </si>
  <si>
    <t>1999 Measure B passed General Obligation Bond for $10 M</t>
  </si>
  <si>
    <t>2000 Measure A passed General Obligation Bond for $21.70 M</t>
  </si>
  <si>
    <t>2006 Measure B passed General Obligation Bond for $15 M</t>
  </si>
  <si>
    <t>1999 Measure C passed General Obligation Bond for $26 M</t>
  </si>
  <si>
    <t>1999 Measure A passed General Obligation Bond for $13 M</t>
  </si>
  <si>
    <t>1997 Measure B passed a General Obligation Bond for S12 M</t>
  </si>
  <si>
    <t>2003 Measure C passed a General Obligation Bond</t>
  </si>
  <si>
    <t>Bond Measure B passed in 1997; Bond Measure D passed in 2012 for $56M; Bond Measure M passed in 2016 for $56M</t>
  </si>
  <si>
    <t>1997 Measure D passed a General Obligation Bond for $30 M</t>
  </si>
  <si>
    <t>1998 Measure A passed a General Obligation Bond for $17 M</t>
  </si>
  <si>
    <t>1996 Measure V passed a General Obligation Bond for $45 M</t>
  </si>
  <si>
    <t>2006 Measure G passed a General Obligation Bond for $90 M</t>
  </si>
  <si>
    <t>2012 Measure H passed a General Obligation Bond for $220 M</t>
  </si>
  <si>
    <t>2010 Measure J passed a General Obligation Bond for $50 M</t>
  </si>
  <si>
    <t>1998 Measure H passed a General Obligation Bond for $144 M</t>
  </si>
  <si>
    <t>2002 Measure K passed a General Obligation Bond for $4.97 M</t>
  </si>
  <si>
    <t>1998 Measure B passed a General Obligation Bond for $79 M</t>
  </si>
  <si>
    <t>General Obligation Bond Measure B passed in 1996 for $64.7M; School Bond in 2012 for $95M</t>
  </si>
  <si>
    <t>1996 Measure C passed a General Obligation Bond for $34 M</t>
  </si>
  <si>
    <t>2002 Measure J passed a General Obligation Bond for $35 M</t>
  </si>
  <si>
    <t>1998 Measure I passed a General Obligation Bond for $12 M</t>
  </si>
  <si>
    <t>2012 Measure G passed a General Obligation Bond for $198 M</t>
  </si>
  <si>
    <t>1997 Measure D passed a General Obligation Bond for $40 M</t>
  </si>
  <si>
    <t>1999 Measure C passed a General Obligation Bond for $92 M</t>
  </si>
  <si>
    <t>2012 Measure C passed a General Obligation Bond for $350 M</t>
  </si>
  <si>
    <t>2012 Measure Q passed a General Obligation Bond for $348 M</t>
  </si>
  <si>
    <t>1996 Measure C passed a General Obligation Bond for $4.2 M</t>
  </si>
  <si>
    <t>1996 Measure B passed a General Obligation Bond for $6.4 M</t>
  </si>
  <si>
    <t>Bond Measure C passed in 2001 for $207 M; Bond Measure A passed in 2005 for $468M; Bond Measure H passed in 2014 for $388M</t>
  </si>
  <si>
    <t>Demolition of old span completed in 2018</t>
  </si>
  <si>
    <t>https://www.sfchronicle.com/art/article/The-de-Young-Museum-a-timeline-history-6561594.php</t>
  </si>
  <si>
    <t>Oakland Diocese</t>
  </si>
  <si>
    <t>See EERI (2009) website on SF Bay Area Seismic Retrofits</t>
  </si>
  <si>
    <t>EERI (2009) San Francisco Bay Area Seismic Retrofits under residences</t>
  </si>
  <si>
    <t>Engineering Studies Prepared by Degenkolb Engineers, 1999 and 2000.</t>
  </si>
  <si>
    <t>Menlo Park VA Hospital Bldgs 137, 205, and 323</t>
  </si>
  <si>
    <t>UC Berkeley</t>
  </si>
  <si>
    <t>50 to 100%?</t>
  </si>
  <si>
    <t>Chevron Richmond Refinery</t>
  </si>
  <si>
    <t>Chevron</t>
  </si>
  <si>
    <t>http://www.sgh.com/projects/chevron-richmond-refinery</t>
  </si>
  <si>
    <t>http://www.latimes.com/entertainment/arts/la-ca-cm-berkeley-art-museum-bampfa-review-20160213-column.html</t>
  </si>
  <si>
    <t>https://localwiki.org/oakland/African_American_Museum_and_Library</t>
  </si>
  <si>
    <t>San Francisco Public Utility Commission Headquarters</t>
  </si>
  <si>
    <t>https://www.sfwater.org/index.aspx?page=583</t>
  </si>
  <si>
    <t>http://sfrecpark.org/wp-content/uploads/TMG-public_publish.pdf</t>
  </si>
  <si>
    <t>Landmark at One Market</t>
  </si>
  <si>
    <t>Westin St. Frances Hotel</t>
  </si>
  <si>
    <t>The Olympic Club</t>
  </si>
  <si>
    <t>Renoir Hotel renovation</t>
  </si>
  <si>
    <t>Equinox Fitness Club</t>
  </si>
  <si>
    <t>942 Market Street</t>
  </si>
  <si>
    <t>Grand Hyatt Union Square</t>
  </si>
  <si>
    <t>Ritz-Carlton Club and Residences</t>
  </si>
  <si>
    <t>Fairmont Hotel</t>
  </si>
  <si>
    <t>Clift Hotel</t>
  </si>
  <si>
    <t>I Magnin Store</t>
  </si>
  <si>
    <t>Durant Hotel</t>
  </si>
  <si>
    <t>Omni Hotel, 500 California Street, built 1927, 18 stories</t>
  </si>
  <si>
    <t>155 5th Street</t>
  </si>
  <si>
    <t>Hawthorne Plaza</t>
  </si>
  <si>
    <t>Ritz-Carlton Hotel, rebuilt after 1906 fire and earthquake</t>
  </si>
  <si>
    <t>201 Post Street</t>
  </si>
  <si>
    <t>185 Berry Street Retrofit and Expansion</t>
  </si>
  <si>
    <t>Macy's at Stonestown</t>
  </si>
  <si>
    <t>One Beach Street</t>
  </si>
  <si>
    <t>EERI (2009) list of San Francisco Bay Area Seismic Retrofits under Commercial</t>
  </si>
  <si>
    <t>Emeryville Warehouse Lofts</t>
  </si>
  <si>
    <t>Northpoint Centre Office Building</t>
  </si>
  <si>
    <t>Bay View Plaza Building</t>
  </si>
  <si>
    <t>2850 Telegraph Avenue</t>
  </si>
  <si>
    <t>Shell Martinez Refinery Marine Terminal</t>
  </si>
  <si>
    <t>Shell</t>
  </si>
  <si>
    <t>Cost per Michele Millers, CHFM, SFVAMC, 21 Sept. 2018; SF VA Medical Center Long Range Development Plan, 2014</t>
  </si>
  <si>
    <t>San Francisco VA Medical Center (SFVAMC) Bldgs 1, 6, 8.  Bldg 12,  a research building, to be demolished and replaced.</t>
  </si>
  <si>
    <t>Michele Millers, CHFM, SFVAMC, 21 Sept. 2018; Engineering Studies Prepared by Degenkolb Engineers, 1999 and 2000; SF VA Medical Center Long Range Development Plan, 2014</t>
  </si>
  <si>
    <t xml:space="preserve">San Francisco VA Medical Center (SFVAMC) Bldgs 9, 10, and 13 </t>
  </si>
  <si>
    <t xml:space="preserve">San Francisco VA Medical Center (SFVAMC) Bldgs 3, 5, 7, 11 </t>
  </si>
  <si>
    <t>Michele Millers, CHFM, SFVAMC, 21 Sept. 2018</t>
  </si>
  <si>
    <t>http://www.slc.ca.gov/About/Prevention_First/2016/SeismicUpgrades-MOTEMS.pdf</t>
  </si>
  <si>
    <t>Sutro Tower Inc.</t>
  </si>
  <si>
    <t>https://sutrotower.org</t>
  </si>
  <si>
    <t>Williams-Sonoma</t>
  </si>
  <si>
    <t>http://www.sgh.com/projects/williams-sonoma-union-square; http://www.swinerton.com/projects/williams-sonoma-union-square</t>
  </si>
  <si>
    <t>http://www.sgh.com/projects/bellevue-staten-condominiums</t>
  </si>
  <si>
    <t>https://www.warehamdevelopment.com/properties/by-location/berkeley-43-801anthony.html</t>
  </si>
  <si>
    <t>https://www.marinij.com/2016/05/06/novato-theater-renovation-breaks-ground/; https://novato.org/Home/Components/News/News/3228/</t>
  </si>
  <si>
    <t>Alameda County</t>
  </si>
  <si>
    <t>http://www.arntzbuilders.com/industrial-commercial/peralta-oaks-seismic-tenant-improvements/</t>
  </si>
  <si>
    <t>Cliff House</t>
  </si>
  <si>
    <t>https://www.nibbi.com/projects/cliff-house/</t>
  </si>
  <si>
    <t>Golden Gate National Recreation Area</t>
  </si>
  <si>
    <t>Larkspur Hospitality</t>
  </si>
  <si>
    <t>https://www.nibbi.com/projects/hotel-abri-formerly-the-monticello-hotel/</t>
  </si>
  <si>
    <t>Union</t>
  </si>
  <si>
    <t>https://www.nibbi.com/projects/joseph-mazzolas-plumbers-union-training-center/</t>
  </si>
  <si>
    <t>https://www.nibbi.com/projects/malthouse-condominiums/</t>
  </si>
  <si>
    <t>https://www.nibbi.com/projects/old-st-marys-cathedral/</t>
  </si>
  <si>
    <t>https://www.nibbi.com/projects/pier-one/</t>
  </si>
  <si>
    <t>Boys &amp; Girls Clubs of San Francisco, Mission District Clubhouse</t>
  </si>
  <si>
    <t>Boys &amp; Girls Club of San Francisco</t>
  </si>
  <si>
    <t>https://www.nibbi.com/projects/boys-girls-club-of-san-francisco/</t>
  </si>
  <si>
    <t>Lawrence Berkeley National Laboratories Buildings 50 and 74</t>
  </si>
  <si>
    <t>The Tribune Tower, 409 13th Street, built 1924</t>
  </si>
  <si>
    <t>https://www.sfchronicle.com/business/article/Oakland-s-Tribune-Tower-for-sale-again-13230580.php</t>
  </si>
  <si>
    <t>Design Within Reach, 4th Street</t>
  </si>
  <si>
    <t>http://www.bayareastructural.net/projects-1/</t>
  </si>
  <si>
    <t>http://rcgsf.com/projects/450-pacific-avenue-sf/; http://sfrecpark.org/wp-content/uploads/TMG-public_publish.pdf</t>
  </si>
  <si>
    <t>Mercy Housing</t>
  </si>
  <si>
    <t>2451 Sacramento Street, JFK Towers, 12-story residential building built in 1966</t>
  </si>
  <si>
    <t>http://rcgsf.com/projects/1880-pine-st-sf/</t>
  </si>
  <si>
    <t>http://rcgsf.com/projects/228/</t>
  </si>
  <si>
    <t>http://rcgsf.com/projects/1510-page-mill-rd-palo-alto/</t>
  </si>
  <si>
    <t>http://rcgsf.com/projects/555-market-street-sf/</t>
  </si>
  <si>
    <t>http://rcgsf.com/projects/argonaut-hotel-national-maritime-visitor-center-sf/</t>
  </si>
  <si>
    <t>http://rcgsf.com/projects/crescent-manor-467-turk-st-san-francisco/</t>
  </si>
  <si>
    <t>http://rcgsf.com/services/seismic-evaluations-retrofit/</t>
  </si>
  <si>
    <t>Kraft Foods</t>
  </si>
  <si>
    <t>http://rcgsf.com/projects/kraft-foods-manufacturing-facility-san-leandro-ca-2/</t>
  </si>
  <si>
    <t>http://rcgsf.com/projects/oak-center-towers-oakland-ca/</t>
  </si>
  <si>
    <t>http://rcgsf.com/projects/one-maritime-plaza-san-francisco-ca/</t>
  </si>
  <si>
    <t>http://rcgsf.com/projects/whitehall-inn-canterbury-hotel-san-francisco-ca/</t>
  </si>
  <si>
    <t xml:space="preserve">Ghirardelli Square rehabilitation </t>
  </si>
  <si>
    <t>http://rcgsf.com/projects/villa-florence-hotel-san-francisco-ca/</t>
  </si>
  <si>
    <t>Alameda Free Library, 2264 Santa Clara Avenue</t>
  </si>
  <si>
    <t>http://www.carnegie-libraries.org/california/alameda.html</t>
  </si>
  <si>
    <t>East Bay Asian Local Development Corporation</t>
  </si>
  <si>
    <t>https://www.huduser.gov/portal/pdredge/pdr-edge-inpractice-102317.html</t>
  </si>
  <si>
    <t>http://www.sfexaminer.com/fema-funds-retrofits-27th-anniversary-loma-prieta-quake/</t>
  </si>
  <si>
    <t>FEMA grant to the Safer Housing for Oakland: Soft Story Apartment Retrofit Program, for the retrofit of between 35 and 50 Oakland apartment buildings</t>
  </si>
  <si>
    <t>https://www.sfchronicle.com/bayarea/article/Randall-Museum-in-SF-to-reopen-after-9-million-12563350.php</t>
  </si>
  <si>
    <t>http://www.biggscardosa.com/home/index.php/projects/buildings/historic/jose-theater</t>
  </si>
  <si>
    <t>http://www.biggscardosa.com/home/index.php/projects/buildings/historic/hotel-de-anza</t>
  </si>
  <si>
    <t>http://www.biggscardosa.com/home/index.php/projects/buildings/historic/german-consulate</t>
  </si>
  <si>
    <t>Federal Republic of German y</t>
  </si>
  <si>
    <t>Archdiocese of San Jose</t>
  </si>
  <si>
    <t>http://www.biggscardosa.com/home/index.php/projects/buildings/historic/st-joseph-s-cathedral</t>
  </si>
  <si>
    <t>Public/private partnership</t>
  </si>
  <si>
    <t>http://www.beniciamagazine.com/February-2012/Vallejos-Empress-Theatre-Celebrates-100th-Birthday/</t>
  </si>
  <si>
    <t>Hearst Corporation</t>
  </si>
  <si>
    <t>https://www.plantconstruction.com/project-category/renovation-historic/?pid=1735</t>
  </si>
  <si>
    <t>https://www.nibbi.com/projects/pier-70-historic-re-use/; https://www.plantconstruction.com/project-category/renovation-historic/?pid=1717</t>
  </si>
  <si>
    <t>Golden Gate National Parks Conservancy</t>
  </si>
  <si>
    <t>https://www.plantconstruction.com/project-category/renovation-historic/?pid=1487</t>
  </si>
  <si>
    <t>https://www.plantconstruction.com/project-category/renovation-historic/?pid=1297</t>
  </si>
  <si>
    <t>Palace Hotel</t>
  </si>
  <si>
    <t>https://www.plantconstruction.com/project-category/renovation-historic/?pid=1235</t>
  </si>
  <si>
    <t>https://www.plantconstruction.com/project-category/renovation-historic/?pid=580</t>
  </si>
  <si>
    <t>https://www.plantconstruction.com/project-category/renovation-historic/?pid=554</t>
  </si>
  <si>
    <t>Nordstroms</t>
  </si>
  <si>
    <t>https://www.plantconstruction.com/project-category/renovation-historic/?pid=529</t>
  </si>
  <si>
    <t>https://www.plantconstruction.com/project-category/renovation-historic/?pid=524</t>
  </si>
  <si>
    <t>Congregation Emanu-El</t>
  </si>
  <si>
    <t>https://www.plantconstruction.com/project-category/renovation-historic/?pid=485</t>
  </si>
  <si>
    <t>Congregation Emanu-El designed by Bernard Maybeck in 1925</t>
  </si>
  <si>
    <t>Retrofit historic buildings in the Presidio including the Letterman Hospital, Lucas Digital Arts Center, Presidio Buildngs 101 &amp; 103, Presidio Hotel, Presidio Theatre, Presidio Institute at Fort Scott, Presidio Visitor Center, Presidio Knolls School-Pioneer Hall, Thoreau Center for Sustainability, Walt Disney Museum</t>
  </si>
  <si>
    <t xml:space="preserve">Old Solano County Courthouse </t>
  </si>
  <si>
    <t>https://www.plantconstruction.com/project-category/renovation-historic/?pid=434</t>
  </si>
  <si>
    <t>Nob Hill Spa, Huntington Hotel, Nob Hill</t>
  </si>
  <si>
    <t>801 Market Street, Hotel Palomar in the Pacific Place</t>
  </si>
  <si>
    <t>Hilton Worldwide</t>
  </si>
  <si>
    <t>https://www.plantconstruction.com/project-category/renovation-historic/?pid=376</t>
  </si>
  <si>
    <t>https://archinect.com/wzarchitecture/project/185-post-street</t>
  </si>
  <si>
    <t>https://archinect.com/wzarchitecture/project/800-market-street</t>
  </si>
  <si>
    <t>Marvell Technology Group</t>
  </si>
  <si>
    <t>https://www.paradigmse.com/marvell</t>
  </si>
  <si>
    <t>MCI Worldcom</t>
  </si>
  <si>
    <t>https://www.paradigmse.com/mci-worldcom</t>
  </si>
  <si>
    <t>http://www.prleap.com/pr/133445/historic-oakland-fox-theater-restoration</t>
  </si>
  <si>
    <t>https://rotundaoakland.wordpress.com/history-and-renovation/</t>
  </si>
  <si>
    <t>https://www.paradigmse.com/niles-va</t>
  </si>
  <si>
    <t>https://www.paradigmse.com/st-anselm-school/</t>
  </si>
  <si>
    <t>https://www.paradigmse.com/360-spear-street</t>
  </si>
  <si>
    <t>Emeryville City Hall</t>
  </si>
  <si>
    <t>https://www.paradigmse.com/treasure-island-naval-station</t>
  </si>
  <si>
    <t>EMBUD</t>
  </si>
  <si>
    <t>https://www.epa.gov/newsreleases/us-epa-fines-east-bay-communities-and-municipal-utility-district-sewage-discharge</t>
  </si>
  <si>
    <t>Digital Realty</t>
  </si>
  <si>
    <t>https://www.thorntontomasetti.com/projects/200-paul-avenue-data-center-campus/</t>
  </si>
  <si>
    <t>Equinix</t>
  </si>
  <si>
    <t>https://cloudscene.global.ssl.fastly.net/FacilityPDF/144/144.pdf</t>
  </si>
  <si>
    <t>https://baxtel.com/sites/365-main-sfr2-digital-realty; https://cloudscene.global.ssl.fastly.net/FacilityPDF/orgUpload/242.pdf</t>
  </si>
  <si>
    <t>https://www.business.att.com/content/productbrochures/colocation-data-center-silicon-valley-ca-brief.pdf</t>
  </si>
  <si>
    <t>Fortress Data Centers</t>
  </si>
  <si>
    <t>https://www.fortressdc.com/wp-content/uploads/2016/01/Fortress-SF1-Marketing-Material-Q116.pdf</t>
  </si>
  <si>
    <t>Navisite Data Centers</t>
  </si>
  <si>
    <t>Cisco</t>
  </si>
  <si>
    <t>http://devcon-const.com/projects/data-centers/cisco-systems-building-5-data-center/</t>
  </si>
  <si>
    <t xml:space="preserve"> https://ida-se.com/projects/park-towers-renovation/</t>
  </si>
  <si>
    <t>https://ida-se.com/projects/savoy-jeffersonoaks-housing-renovation/</t>
  </si>
  <si>
    <t>https://ida-se.com/projects/girls-inc-headquarters/</t>
  </si>
  <si>
    <t>https://ida-se.com/projects/westlake-christian-terrace/</t>
  </si>
  <si>
    <t>https://ida-se.com/projects/st-joseph-notre-dame-high-school-marianist-hall/</t>
  </si>
  <si>
    <t>Catholic Diocese</t>
  </si>
  <si>
    <t>890 Van Ness</t>
  </si>
  <si>
    <t>800 Van Ness</t>
  </si>
  <si>
    <t>559 Clay Street</t>
  </si>
  <si>
    <t>128 King Street</t>
  </si>
  <si>
    <t>500 2nd Street</t>
  </si>
  <si>
    <t>400 Post Street, Union Square, The Disney Store</t>
  </si>
  <si>
    <t>Building 111 on Pier 70</t>
  </si>
  <si>
    <t>522 Sutter Street</t>
  </si>
  <si>
    <t>140 Maiden Lane, Union Square, Frank Lloyd Wright, architect</t>
  </si>
  <si>
    <t>Two South Park</t>
  </si>
  <si>
    <t>Port of San Francisco</t>
  </si>
  <si>
    <t>First Unitarian Church of Oakland</t>
  </si>
  <si>
    <t>First Unitarian Church</t>
  </si>
  <si>
    <t>akhse.com</t>
  </si>
  <si>
    <t>Live Oak High School, Morgan Hill Theater, built 1975</t>
  </si>
  <si>
    <t>Firestation No. 6</t>
  </si>
  <si>
    <t>Menlo School</t>
  </si>
  <si>
    <t>hohbach-lewin.com</t>
  </si>
  <si>
    <t>http://www.nollandtam.com/portfolio/libraries/de_anza_college_library_renovation</t>
  </si>
  <si>
    <t>Genetech Campus Upgrades</t>
  </si>
  <si>
    <t>Genetech</t>
  </si>
  <si>
    <t>http://www.olsonsteel.com/section.asp?pageid=27785</t>
  </si>
  <si>
    <t>St. Mary's Episcopal Church</t>
  </si>
  <si>
    <t>https://www.caloes.ca.gov/HazardMitigationSite/Documents/001-DR-4193%20Best%20Practice%20Compilation.pdf</t>
  </si>
  <si>
    <t>City of Napa</t>
  </si>
  <si>
    <t>City of Calistoga</t>
  </si>
  <si>
    <t>Broadway Parking Garage</t>
  </si>
  <si>
    <t>Keller Plaza Apartments Community Center</t>
  </si>
  <si>
    <t>County of San Mateo</t>
  </si>
  <si>
    <t>Nordstrom's</t>
  </si>
  <si>
    <t>140 New Montgomery Street  former Bell Telephone Building built in 1925, 26 stories</t>
  </si>
  <si>
    <t>University of San Francisco</t>
  </si>
  <si>
    <t>46th Street Lofts</t>
  </si>
  <si>
    <t>Society for the Prevention of Cruelty of Animals</t>
  </si>
  <si>
    <t>Marine Electric Building</t>
  </si>
  <si>
    <t>matrixseismic.com</t>
  </si>
  <si>
    <t>Covenant Presbytery Church</t>
  </si>
  <si>
    <t>Barker Blue Warehouse</t>
  </si>
  <si>
    <t>351 California Street</t>
  </si>
  <si>
    <t>Stanford Linear Accelerator</t>
  </si>
  <si>
    <t>https://www.nytimes.com/2018/06/14/us/california-earthquakes-high-rises.html</t>
  </si>
  <si>
    <t>One Market Square, The Landmark, built 1917, 11-story, former headquarters for the Southern Pacific Railroad Company</t>
  </si>
  <si>
    <t>http://www.biggscardosa.com/home/index.php/projects/infrastructure/parking-structures/block-6-seismic-upgrade</t>
  </si>
  <si>
    <t>http://www.historysmc.org/courthouse-history</t>
  </si>
  <si>
    <t>25 URMS retrofit by 2009</t>
  </si>
  <si>
    <t>https://www.cityofsanmateo.org/DocumentCenter/View/5217/4_7-Geology-Soils?bidId=</t>
  </si>
  <si>
    <t>https://www.westlake-realty.com/properties/san-mateo-office-building/</t>
  </si>
  <si>
    <t>St. Mathew's Apartments</t>
  </si>
  <si>
    <t>MidPen Housing Corp.</t>
  </si>
  <si>
    <t>https://midpenproperty.midpen-housing.org/servlet/servlet.FileDownload?retURL=%2Fapex%2Fpropertysearch&amp;file=00P46000000RqX4EAK</t>
  </si>
  <si>
    <t>http://www.loopnet.com/Listing/201-S-B-St-San-Mateo-CA/12483293/</t>
  </si>
  <si>
    <t>http://www.nabiconstruction.com/projects.html</t>
  </si>
  <si>
    <t>Pavel's Yogurt, large seismic retrofit</t>
  </si>
  <si>
    <t>kembcom.com</t>
  </si>
  <si>
    <t>https://www.scu.edu/alumni/about/historytraditions/donohoe-alumni-house/</t>
  </si>
  <si>
    <t>http://www.forell.com/projects/academic-university/santa-clara-university-leavey-events-center/</t>
  </si>
  <si>
    <t>`Caltrans</t>
  </si>
  <si>
    <t>https://en.wikipedia.org/wiki/Tom_Lantos_Tunnels</t>
  </si>
  <si>
    <t>Apple Store Union Square</t>
  </si>
  <si>
    <t>http://alamillorebar.com/projects/structuralseismic-retrofits/</t>
  </si>
  <si>
    <t xml:space="preserve">Loma Prieta Joint Union School District </t>
  </si>
  <si>
    <t>http://www.kwanhenmi.com/college-of-marin/</t>
  </si>
  <si>
    <t>Napa First United Methodist Church</t>
  </si>
  <si>
    <t>http://www.intres.com/project/napa-fumc-seismic-repair-project/</t>
  </si>
  <si>
    <t>City of Benicia</t>
  </si>
  <si>
    <t>http://www.intres.com/project/benicia-clock-tower-1988_151/</t>
  </si>
  <si>
    <t>City of Novato</t>
  </si>
  <si>
    <t>http://www.intres.com/project/novato-city-hall-historic-renovation-2007_010/</t>
  </si>
  <si>
    <t>Crockett Veteran's Memorial Hall</t>
  </si>
  <si>
    <t>City of Crockett</t>
  </si>
  <si>
    <t>http://www.intres.com/project/historic-resource-evaluation-national-register-nomination-2012_005_01/</t>
  </si>
  <si>
    <t>http://www.crosbygroup.com/projects_education_highered_compa5.html</t>
  </si>
  <si>
    <t>Glen Ellen</t>
  </si>
  <si>
    <t>https://www.pressdemocrat.com/news/2613444-181/buildings-at-risk-about-170</t>
  </si>
  <si>
    <t>https://03fa249.netsolhost.com/?page_id=174</t>
  </si>
  <si>
    <t>https://03fa249.netsolhost.com/?page_id=178</t>
  </si>
  <si>
    <t>https://www.northbaybusinessjournal.com/northbay/napacounty/6484900-181/napa-developer-purchases-downtown-post</t>
  </si>
  <si>
    <t>http://paulkelleyarchitecture.com/project/pritchard-building</t>
  </si>
  <si>
    <t>http://paulkelleyarchitecture.com/project/hatchery-building</t>
  </si>
  <si>
    <t>https://noehill.com/napa/nat1978000727.asp</t>
  </si>
  <si>
    <t>Hamtpon Inn</t>
  </si>
  <si>
    <t>https://www.pressdemocrat.com/news/8334692-181/hampton-inn-petaluma-set-to?sba=AAS</t>
  </si>
  <si>
    <t>http://www.mbcse.com/projects/renovations/french-hospital/</t>
  </si>
  <si>
    <t>http://www.mbcse.com/projects/renovations/46-street-lofts/</t>
  </si>
  <si>
    <t>http://www.mbcse.com/projects/renovations/animal-care-center/</t>
  </si>
  <si>
    <t>http://www.mbcse.com/projects/renovations/marine-electric-building/</t>
  </si>
  <si>
    <t>http://www.mbcse.com/projects/renovations/esprit-park/</t>
  </si>
  <si>
    <t>http://www.mbcse.com/projects/renovations/market-square/</t>
  </si>
  <si>
    <t>http://www.mbcse.com/projects/historical/140-maiden-lane/; EERI (2009) list of San Francisco Bay Area Seismic Retrofits under Commercial</t>
  </si>
  <si>
    <t>http://www.mbcse.com/projects/historical/cloyne-court/</t>
  </si>
  <si>
    <t>http://www.mbcse.com/projects/historical/74-new-montgomery/</t>
  </si>
  <si>
    <t>http://www.mbcse.com/projects/historical/sherman-clay-building/</t>
  </si>
  <si>
    <t>http://www.mbcse.com/projects/historical/888-brannan-street/</t>
  </si>
  <si>
    <t>http://www.mbcse.com/projects/commercial/740-market/</t>
  </si>
  <si>
    <t>http://www.mbcse.com/projects/schools/american-redcross/</t>
  </si>
  <si>
    <t>http://www.mbcse.com/projects/commercial/110-first-street/</t>
  </si>
  <si>
    <t>http://www.mbcse.com/projects/schools/hanna-boys-center/</t>
  </si>
  <si>
    <t>http://www.mbcse.com/projects/schools/emery/</t>
  </si>
  <si>
    <t>http://www.mbcse.com/projects/retail/burberry/</t>
  </si>
  <si>
    <t>http://www.mbcse.com/projects/residential/one-south-park/</t>
  </si>
  <si>
    <t>https://degenkolb.com/projects/hotel-nikko-structural-evaluation-seismic-retrofit/</t>
  </si>
  <si>
    <t>https://degenkolb.com/projects/agilent-headquarters-santa-clara-ca/</t>
  </si>
  <si>
    <t>https://owenoneil.com/project-list/</t>
  </si>
  <si>
    <t>http://www.ksdgroup.com/uploads/1/6/6/8/16685508/met_club.pdf</t>
  </si>
  <si>
    <t>http://www.ksdgroup.com/uploads/1/6/6/8/16685508/town_country.pdf</t>
  </si>
  <si>
    <t>http://www.ksdgroup.com/flood-building---san-francisco.html; http://sfrecpark.org/wp-content/uploads/TMG-public_publish.pdf</t>
  </si>
  <si>
    <t>http://www.ksdgroup.com/uploads/1/6/6/8/16685508/family.pdf</t>
  </si>
  <si>
    <t>Water supply system</t>
  </si>
  <si>
    <t>School facilities</t>
  </si>
  <si>
    <t>Hospital facilities</t>
  </si>
  <si>
    <t>Archdiocese of San Francisco, is retrofitting 24 private elementary schools resulting from the city mandate to evaluate the seismic safety of private schools</t>
  </si>
  <si>
    <t>https://www.overaa.com/projects/flint-parking-structure-repairs</t>
  </si>
  <si>
    <t>https://www.overaa.com/projects/port-san-francisco-pier-48</t>
  </si>
  <si>
    <t>http://blogs.sjsu.edu/newsroom/tag/facilities-development-and-operations/</t>
  </si>
  <si>
    <t>http://www.forell.com/projects/historic-renovation/baker-hamilton-building/</t>
  </si>
  <si>
    <t>https://www.mercurynews.com/2018/01/26/is-your-house-prepared-for-an-earthquake-here-are-some-things-to-do/</t>
  </si>
  <si>
    <t>http://smwa-se.com/specialty</t>
  </si>
  <si>
    <t>http://www.k2architects.com/create/1/derek-silva-community-mercy-housing-corporation-san-francisco-california</t>
  </si>
  <si>
    <t>http://smwa-se.com/commercial</t>
  </si>
  <si>
    <t>http://smwa-se.com/multi-family_housing</t>
  </si>
  <si>
    <t>http://www.matrixseismic.com/non-ductile-concrete-bldgs/</t>
  </si>
  <si>
    <t>http://www.matrixseismic.com/recent-projects/</t>
  </si>
  <si>
    <t>http://www.trseinc.com/projects/seismic-retrofit/</t>
  </si>
  <si>
    <t>https://uuoakland.org/about-us/our-historic-building/</t>
  </si>
  <si>
    <t>https://www.kerouac.com/</t>
  </si>
  <si>
    <t>https://www.bdcnetwork.com/reconstruction-awards-san-francisco-war-memorial-veterans-building; https://www.nytimes.com/1997/09/08/arts/gala-reopening-for-a-san-francisco-landmark-reinforced-for-earthquakes.html</t>
  </si>
  <si>
    <t>http://www.sfexaminer.com/renovation-project-historic-geneva-car-barn-breaks-ground/; $8.1M from San Francisco city; $4.8M from tax credit financing and contributions from Community Arts Stabilization Trust</t>
  </si>
  <si>
    <t>http://www.sjredevelopment.org/ProjectGallery/SanJoseMuseumofArt-HistoricWingFacts.pdf</t>
  </si>
  <si>
    <t>https://www.berkeleyside.com/2015/06/10/center-street-garage-expansion-project-to-be-reviewed</t>
  </si>
  <si>
    <t>https://www.berkeleyside.com/2015/11/24/op-ed-berkeleys-ancient-ruins-a-photo-essay</t>
  </si>
  <si>
    <t>https://www.cityofberkeley.info/uploadedFiles/Parks_Rec_Waterfront/Level_3__-General/T1%20Detailed%20Project%20Spreadsheet.pdf</t>
  </si>
  <si>
    <t>City of Emeryville</t>
  </si>
  <si>
    <t>http://www.dreyfussblackford.com/still-proudly-standing-napas-hall-of-records/</t>
  </si>
  <si>
    <t>Napa County Hall of Justice and Annex</t>
  </si>
  <si>
    <t>https://www.gsa.gov/about-us/regions/welcome-to-the-pacific-rim-region-9/buildings-and-facilities/california/james-r-browning-us-courthouse</t>
  </si>
  <si>
    <t>http://www.forell.com/projects/historic-renovation/hiram-w-johnson-state-office-building/</t>
  </si>
  <si>
    <t>https://thepioneeronline.com/20192/features/warren-hall-replacement-building-to-begin-construction-next-week/; 2004 Bond Measure for $30M; State Funded</t>
  </si>
  <si>
    <t>The retrofit went over budget: https://sfpublicworks.org/cityhall</t>
  </si>
  <si>
    <t>https://www.altenconstruction.com/projects/sausalito-public-safety-buildings.html</t>
  </si>
  <si>
    <t>https://www.akhse.com/project.php?id=34</t>
  </si>
  <si>
    <t>http://www.dailycal.org/2018/06/21/new-grant-gives-berkeley-1-2-million-retrofit-seismically-vulnerable-buildings/</t>
  </si>
  <si>
    <t>http://www.seismicordinances.com/wood-frame-soft-story-structures/berkeley</t>
  </si>
  <si>
    <t>http://www.seismicordinances.com/wood-frame-soft-story-structures/alameda</t>
  </si>
  <si>
    <t>http://www.seismicordinances.com/wood-frame-soft-story-structures/fremont</t>
  </si>
  <si>
    <t>http://www.tndc.org/property/franciscan-towers-217-eddy-street/</t>
  </si>
  <si>
    <t>http://www.tndc.org/property/west-hotel-141-eddy-street/</t>
  </si>
  <si>
    <t>http://www.tndc.org/property/antonia-manor-180-turk-street/</t>
  </si>
  <si>
    <t>http://www.tndc.org/property/aarti-hotel-391-leavenworth-street/</t>
  </si>
  <si>
    <t>http://www.tndc.org/property/buena-vista-terrace-1250-haight-street/</t>
  </si>
  <si>
    <t>http://www.tndc.org/property/ambassador-hotel-55-mason-street/</t>
  </si>
  <si>
    <t>http://www.tndc.org/property/clementina-towers-320-330-clementina-street/</t>
  </si>
  <si>
    <t>http://www.tndc.org/property/dalt-hotel-34-turk-street/</t>
  </si>
  <si>
    <t>http://www.tndc.org/property/eddy-street-apartments-939-951-eddy-street/</t>
  </si>
  <si>
    <t>http://www.tndc.org/property/alexander-residence-230-eddy-street/</t>
  </si>
  <si>
    <t>http://www.tndc.org/property/klimm-apartments-460-ellis-street/</t>
  </si>
  <si>
    <t>http://www.tndc.org/property/maria-manor-174-ellis-street/</t>
  </si>
  <si>
    <t>http://www.tndc.org/property/plaza-ramona-apartments-250260-mcallister-street/</t>
  </si>
  <si>
    <t>http://www.tndc.org/property/sierra-madre-421-leavenworth-street/</t>
  </si>
  <si>
    <t>http://www.tndc.org/property/turk-eddy-apartments-165-turk-and-249-eddy-streets/</t>
  </si>
  <si>
    <t>http://www.tndc.org/property/350-ellis-street-apartments-350-ellis-street/</t>
  </si>
  <si>
    <t xml:space="preserve">Zuckerberg San Francisco General Hospital, Building 80/90 </t>
  </si>
  <si>
    <t>City and County of San Francisco Capital Plan 2018-2027; http://onesanfrancisco.org/sites/default/files/2018-05/Full%20Capital%20Plan%20with%20Seawall%20Amendment.pdf</t>
  </si>
  <si>
    <t>SF Earthquake Safety &amp; Emergency Response Program 2010 ($425.4M) &amp; 2014 ($400M); City and County of San Francisco Capital Plan 2018-2027; http://onesanfrancisco.org/sites/default/files/2018-05/Full%20Capital%20Plan%20with%20Seawall%20Amendment.pdf</t>
  </si>
  <si>
    <t>2016 Public Health and Safety Bond; City and County of San Francisco Capital Plan 2018-2027; http://onesanfrancisco.org/sites/default/files/2018-05/Full%20Capital%20Plan%20with%20Seawall%20Amendment.pdf</t>
  </si>
  <si>
    <t>SFUSD Bond Program, Measures passed in 2003 for $295M, 2006 for $450M, 2011 for $531M, 2016 for $744M; City and County of San Francisco Capital Plan 2018-2027; http://onesanfrancisco.org/sites/default/files/2018-05/Full%20Capital%20Plan%20with%20Seawall%20Amendment.pdf</t>
  </si>
  <si>
    <t>2018 Proposed General Obligation bond $425M for Phase 1; total Phase 1 cost of $500M; $2000-5000M total projected cost; San Francisco Capital Plan 2018-2019, http://onesanfrancisco.org/sites/default/files/2018-05/Full%20Capital%20Plan%20with%20Seawall%20Amendment.pdf</t>
  </si>
  <si>
    <t>San Francisco Capital Plan 2018-2019, http://onesanfrancisco.org/sites/default/files/2018-05/Full%20Capital%20Plan%20with%20Seawall%20Amendment.pdf</t>
  </si>
  <si>
    <t>http://www.walterpmoore.com/clear-day-you-can-see-miles-and-miles; San Francisco Capital Plan 2018-2019, http://onesanfrancisco.org/sites/default/files/2018-05/Full%20Capital%20Plan%20with%20Seawall%20Amendment.pdf</t>
  </si>
  <si>
    <t>San Francisco International Airport, Air-Traffic Control Tower and Integrated Facility building</t>
  </si>
  <si>
    <t>San Francisco Capital Plan 2018-2027; http://onesanfrancisco.org/sites/default/files/2018-05/Full%20Capital%20Plan%20with%20Seawall%20Amendment.pdf</t>
  </si>
  <si>
    <t>Kezar Pavilion</t>
  </si>
  <si>
    <t>Seismic costs triggered by renewal work on piers, excluding Pier 70</t>
  </si>
  <si>
    <t>Yerba Buena Island viaduct structures</t>
  </si>
  <si>
    <t>Bonds in 2008 &amp; 2016 Public Health and Safety Bond; City and County of San Francisco Capital Plan 2018-2027; http://onesanfrancisco.org/sites/default/files/2018-05/Full%20Capital%20Plan%20with%20Seawall%20Amendment.pdf</t>
  </si>
  <si>
    <t>Zuckerberg San Francisco General Hospital, Building 2</t>
  </si>
  <si>
    <t>Deferred</t>
  </si>
  <si>
    <t>Zuckerberg San Francisco General Hospital, Buildings 1, 10, 20, 30, 40 and 100.</t>
  </si>
  <si>
    <t xml:space="preserve">Relocation of Administration and Service Buildings for the Juvenile Probation Deparment </t>
  </si>
  <si>
    <t>John McLaren Lodge, Golden Gate Park</t>
  </si>
  <si>
    <t>City of Berkeley, 2014 Local Hazard Mitigation Plan</t>
  </si>
  <si>
    <t>School Facility Bond Measure A passed in 1992 for $158M; Measure S pased in 1996; School Facility Bond Measure AA passed in 2000 for $116.5M; School Facilities Bond Measure I passed in 2010 for $210M; City of Berkeley, 2014 Local Hazard Mitigation Plan</t>
  </si>
  <si>
    <t>City of Berkeley, 2014 Local Hazard Mitigation Plan; Arrietta Chakos, written communication, 19 September 2018</t>
  </si>
  <si>
    <t>Pre-Disaster Mitigation Program Grant provided in 2006 by State Office of Emergency Services and FEMA; City of Berkeley, 2014 Local Hazard Mitigation Plan</t>
  </si>
  <si>
    <t>Measure I passed in 2002; City of Berkeley, 2014 Local Hazard Mitigation Plan</t>
  </si>
  <si>
    <t>Bond Measure FF passed in Nov 2008, for $26M; City of Berkeley, 2014 Local Hazards Mitigation Plan</t>
  </si>
  <si>
    <t>Bond Measure S passed in 1996; City of Berkeley, 2014 Local Hazard Mitigation Plan</t>
  </si>
  <si>
    <t>City of Berkeley, 2014 Local Hazard Mitigation Plan; https://www.berkeleyside.com/2015/11/24/op-ed-berkeleys-ancient-ruins-a-photo-essay</t>
  </si>
  <si>
    <t>$6.7M from State Local Levee Assistance Program (LLAP) grants; https://www.oaklandairport.com/development/capital-improvement-program/</t>
  </si>
  <si>
    <t>Oakland International Airport Perimeter Dike Project</t>
  </si>
  <si>
    <t>https://www.faa.gov/news/press_releases/news_story.cfm?newsId=15455</t>
  </si>
  <si>
    <t>Oakland International Airport Terminal 2</t>
  </si>
  <si>
    <t>http://teecom.com/projects/oakland-international-airport-terminal-2-extension/</t>
  </si>
  <si>
    <t>https://www.nps.gov/goga/learn/management/foma_pier2.htm</t>
  </si>
  <si>
    <t>Fort Mason Pier 2 seismic upgrade</t>
  </si>
  <si>
    <t>City Council Ordinance $1300M project; https://www.enr.com/articles/19527-mineta-san-jose-international-airport-terminal-area-improvement-program</t>
  </si>
  <si>
    <t>Michele Millers, CHFM, SFVAMC, 21 Sept. 2018;</t>
  </si>
  <si>
    <t>San Francisco VA Medical Center (SFVAMC) Non-structural seismic bracing, campus wide</t>
  </si>
  <si>
    <t>$4600M Bond measure in 2002; https://sfwater.org/Index.aspx?page=17&amp;recordid=502</t>
  </si>
  <si>
    <t>$66M from the Safe, Clean Water Fund voter approved in 2012; http://www.morganhilltimes.com/news/community/anderson-retrofit-project-cost-jumps-to-m/article_dd839be8-ddbd-11e6-a4ee-afd954bf88ad.html</t>
  </si>
  <si>
    <t>Contra Costa</t>
  </si>
  <si>
    <t>City of San Jose, Capital Improvement Plan, 2018-2022; http://www.sanjoseca.gov/DocumentCenter/View/68124</t>
  </si>
  <si>
    <t>County of Sonoma</t>
  </si>
  <si>
    <t>Boyes Boulevard</t>
  </si>
  <si>
    <t>Chalk Hill Road over Mayacama Creek Bridge</t>
  </si>
  <si>
    <t>Geysers Road over Big Sulphur Creek</t>
  </si>
  <si>
    <t>Lambert Bridge Road over Dry Creek</t>
  </si>
  <si>
    <t>Monte Rio Bridge</t>
  </si>
  <si>
    <t>Watmaugh Road over Sonoma Creek Bridge</t>
  </si>
  <si>
    <t>West Creel Road over Pena Creek Bridge</t>
  </si>
  <si>
    <t>Wohler Road over Mark West Creek Bridge</t>
  </si>
  <si>
    <t>Wohler Road over Russion River Bridge</t>
  </si>
  <si>
    <t>Petaluma River Crossing (Petaluma Aqueduct)</t>
  </si>
  <si>
    <t>Sonoma Booster Pump Station</t>
  </si>
  <si>
    <t>Sonoma Creek Crossing (Lawndale/Madrone)</t>
  </si>
  <si>
    <t>Sonoma Creek Crossing (Verano Avenue)</t>
  </si>
  <si>
    <t>Sonoma County Library</t>
  </si>
  <si>
    <t>Historic one-room Watson School</t>
  </si>
  <si>
    <t>Petaluma Veterans Memorial Hall and emergency generator</t>
  </si>
  <si>
    <t>Santa Rosa Veterans Memorial Hall and emergency generator</t>
  </si>
  <si>
    <t>Sonoma Veterans Memorial Hall and emergency generator</t>
  </si>
  <si>
    <t>Hall of Justice</t>
  </si>
  <si>
    <t>Main Adult Detention Facility (MADF)</t>
  </si>
  <si>
    <t>City of Burlingame</t>
  </si>
  <si>
    <t>City of Burlingame Fiscal Year 2017-2018 Adopted Budget</t>
  </si>
  <si>
    <t>Treatment Plant Site Unit seismic improvements</t>
  </si>
  <si>
    <t>Fire Station No. 9</t>
  </si>
  <si>
    <t>City of Livermore</t>
  </si>
  <si>
    <t>City of Redwood City Recommended Five-Year (2017-2022) Capital Improvement Plan</t>
  </si>
  <si>
    <t>County of San Mateo Five-Year Capital Improvement Plan</t>
  </si>
  <si>
    <t>Life safety</t>
  </si>
  <si>
    <t>City of Oakland Adopted Capital Improvement Program Fiscal Year 2017-2019</t>
  </si>
  <si>
    <t>University of San Francisco, French Hospital, converted to student housing</t>
  </si>
  <si>
    <t>Owner or organization name</t>
  </si>
  <si>
    <t>Upgrade type (retrofit or replacement or both)</t>
  </si>
  <si>
    <t>Cost (in millions of dollars); bold indicates estimated cost</t>
  </si>
  <si>
    <t>Year completed</t>
  </si>
  <si>
    <t>Running total cost (in millions of dollars)</t>
  </si>
  <si>
    <t>Funding source (UNK, unknown)</t>
  </si>
  <si>
    <t>Source citation</t>
  </si>
  <si>
    <t>Reduced downtime</t>
  </si>
  <si>
    <t>Continuity of operation</t>
  </si>
  <si>
    <t>Immediate occupancy</t>
  </si>
  <si>
    <t>Not yet funded</t>
  </si>
  <si>
    <t>https://ballotpedia.org/West_Contra Costa_Unified_School_District_bond_proposition,_Measure_E_(November_2012); http://richmondconfidential.org/2010/06/01/wccusd-banking-on-voter-support-for-measure-d/; https://www.wccusd.net/cms/lib/CA01001466/Centricity/Domain/1417/WCCUSD_MasterPlan_Final_081216.pdf; https://www.wccusd.net/cms/lib/CA01001466/Centricity/Domain/20/West%20Contra%20Costa%20USD%20FINAL%2012.15.17.pdf</t>
  </si>
  <si>
    <t>https://en.wikipedia.org/wiki/Hibernia_Bank_Building_(San Francisco); https://www.wje.com/assets/pdfs/articles/Hibernia-Bank-Building_STRUCTURES-Mag.pdf</t>
  </si>
  <si>
    <t>https://en.wikipedia.org/wiki/Central_Park_(San Mateo)</t>
  </si>
  <si>
    <t>https://www.navisite.com/sites/default/files/Santa Clara_data_center_fact_sheet_feb15.pdf</t>
  </si>
  <si>
    <t>Unreinforced masonry</t>
  </si>
  <si>
    <t>Private sector</t>
  </si>
  <si>
    <t>Berkeley Central Library</t>
  </si>
  <si>
    <t>Ford Assembly Building (now housing the Rosie the Riveter/WWII Home Front National Historic Park)</t>
  </si>
  <si>
    <t>California Academy of Sciences</t>
  </si>
  <si>
    <t>165 Turk and 249 Eddy Streets—Turk and Eddy Apartments—82 units for low income seniors dating to the 1920s</t>
  </si>
  <si>
    <t>412 Leavenworth Street—Sierra Madre—47 studios</t>
  </si>
  <si>
    <t>180 Turk Street—Antonia Manor—134 units in multistory building</t>
  </si>
  <si>
    <t>34 Turk Street—Dalt Hotel—179 units in seven-story building</t>
  </si>
  <si>
    <t>250/260 McAllister Street—63 studio units</t>
  </si>
  <si>
    <t>1880 Pine Street—12-story residential building built in 1970</t>
  </si>
  <si>
    <t>350 Street Ellis Apartments—13-story high rise built in 1970</t>
  </si>
  <si>
    <t>Golden Gate Bridge—Phase I</t>
  </si>
  <si>
    <t>Golden Gate Bridge—Phase II</t>
  </si>
  <si>
    <t>Golden Gate Bridge—Phase III</t>
  </si>
  <si>
    <t>San Francisco International Airport—International Terminal</t>
  </si>
  <si>
    <t>Pier 1—new piles installed and seismic retrofit of the structure</t>
  </si>
  <si>
    <t xml:space="preserve">Tom Lantos Tunnels to avoid Devil's Slide—built primarily for recurring landslide avoidance but it will also minimize loss from earthquake induced landslide—use 10% of $439 million construction cost </t>
  </si>
  <si>
    <t>Mineta San Jose International Airport—Terminals A (retrofitted) and B (new) assume 10% of cost is for seismic safety</t>
  </si>
  <si>
    <t>Caltrans Phase I upgrades (single-column elevated freeways)—cost in northern California provided by Cliff Roblee</t>
  </si>
  <si>
    <t>Caltrans Phase II upgrades (multi-column elevated freeways)—cost in northern California provided by Cliff Roblee</t>
  </si>
  <si>
    <t>LifeLong—LifeLong West Berkeley</t>
  </si>
  <si>
    <t>Lifelong—Berkeley Primary Care</t>
  </si>
  <si>
    <t>LifeLong—LifeLong Dental Care</t>
  </si>
  <si>
    <t>LifeLong—Over 60 Health Center</t>
  </si>
  <si>
    <t>Eden Medical Center—Replacement Hospital</t>
  </si>
  <si>
    <t>Niles District Veterans Memorial Building—1929 building designed by Henry Meyers</t>
  </si>
  <si>
    <t>Fremont Hospital—Addition</t>
  </si>
  <si>
    <t>Kaiser Foundation Hospital—Fremont</t>
  </si>
  <si>
    <t>Alta Bates Summit Medical Center—Summit Campus</t>
  </si>
  <si>
    <t>Stanford Health Care—Valleycare</t>
  </si>
  <si>
    <t>Kindred Hospital—San Francisco Bay Area</t>
  </si>
  <si>
    <t xml:space="preserve">Kaiser Foundation Hospital—San Leandro </t>
  </si>
  <si>
    <t>Contra Costa Regional Medical Center—Replacement</t>
  </si>
  <si>
    <t>Kaiser Foundation Hospital—Vallejo</t>
  </si>
  <si>
    <t>John Muir Medical Center—Replacement</t>
  </si>
  <si>
    <t>Kaiser Foundation Hospital—Walnut Creek—Phase II</t>
  </si>
  <si>
    <t>Kaiser Foundation Hospital—San Rafael</t>
  </si>
  <si>
    <t>Kaiser Foundation Hospital—Geary Campus</t>
  </si>
  <si>
    <t>Kaiser Foundation Hospital—Mission Bay Campus</t>
  </si>
  <si>
    <t>California Pacific Medical Center—California West Campus</t>
  </si>
  <si>
    <t>California Pacific Medical Center—Davies Medical Center</t>
  </si>
  <si>
    <t>California Pacific Medical Center—Pacific Campus Hospital</t>
  </si>
  <si>
    <t>California Pacific Medical Center—St. Luke's Campus Hospital</t>
  </si>
  <si>
    <t>California Pacific Medical Center—Van Ness and Geary Campus</t>
  </si>
  <si>
    <t>Laguna Honda Hospital—East, West, South Res. &amp; Link Building</t>
  </si>
  <si>
    <t>San Francisco VA Medical Center (SFVAMC) Bldgs 4, 200, 203—Bldg 203 estimated cost of $23.4 million, Bldg 4 cost $2 million, Building 200 cost $2 million</t>
  </si>
  <si>
    <t>North Slope—seismic/geological stabilization</t>
  </si>
  <si>
    <t>Priscilla Chan and Mark Zuckerberg San Francisco General Hospital and Trauma Center—SFGH Program Rebuild</t>
  </si>
  <si>
    <t>101 Otis Street—housed HAS executive offices and program administration</t>
  </si>
  <si>
    <t>Kaiser Foundation Hospital—Redwood City</t>
  </si>
  <si>
    <t>San Mateo Medical Center—Non-structural upgrade</t>
  </si>
  <si>
    <t>San Mateo Medical Center—Acute care</t>
  </si>
  <si>
    <t>Kaiser Foundation Hospital—SSF</t>
  </si>
  <si>
    <t>VA Palo Alto Medical Center—Buildings 2, 3, 4, 23, and 40 for immediate occupancy</t>
  </si>
  <si>
    <t>Kaiser Foundation Hospital—San Jose</t>
  </si>
  <si>
    <t>Santa Clara Valley Medical Center—Sobrante Pavilion</t>
  </si>
  <si>
    <t>Kaiser Foundation Hospital and Rehab Center—Vallejo</t>
  </si>
  <si>
    <t>Kaiser Foundation Hospital—Santa Rosa</t>
  </si>
  <si>
    <t>St. Joseph of Notre Dame Marianist Hall—built in 1935</t>
  </si>
  <si>
    <t>Albany Unified School District—Albany High School</t>
  </si>
  <si>
    <t>Albany Unified School District—Albany Middle School</t>
  </si>
  <si>
    <t>Albany Unified School District—Cornell Elementary</t>
  </si>
  <si>
    <t>Albany Unified School District—MacGregor High School</t>
  </si>
  <si>
    <t>Albany Unified School District—Marin &amp; Ocean View Elementary</t>
  </si>
  <si>
    <t>Berkeley Unified School District—all public schools have been strengthened</t>
  </si>
  <si>
    <t>UC Berkeley campus—SAFER</t>
  </si>
  <si>
    <t>Cal State East Bay—Library</t>
  </si>
  <si>
    <t>Cal State East Bay—Library Annex</t>
  </si>
  <si>
    <t>Cal State East Bay—Student Services Hub</t>
  </si>
  <si>
    <t>Cal State East Bay—Warren Hall</t>
  </si>
  <si>
    <t>John Swett Unified School District—Carquinez Middle School</t>
  </si>
  <si>
    <t>College of Marin—Kentfield campus, Diamond Physical Education Complex</t>
  </si>
  <si>
    <t>College of Marin—Kentfield campus, Library &amp; Learning Resource Center</t>
  </si>
  <si>
    <t>St. Anselm Catholic School—</t>
  </si>
  <si>
    <t xml:space="preserve">City College of San Francisco—750 Eddy Street </t>
  </si>
  <si>
    <t>City College of San Francisco—Cloud Hall at Ocean Campus</t>
  </si>
  <si>
    <t>San Francisco State University—Administration Building</t>
  </si>
  <si>
    <t>San Francisco State University—Arts and Industry Building</t>
  </si>
  <si>
    <t>San Franscisco State University—Romberg Tiburon Center</t>
  </si>
  <si>
    <t>San Francisco State University—HHS South Building (#3)</t>
  </si>
  <si>
    <t>San Francisco State University—HHS North Building (#11)</t>
  </si>
  <si>
    <t>University of the Pacific Arthur A. Dugoni School of Dentistry—5th and Minna Streets</t>
  </si>
  <si>
    <t>Hoover Middle School—1930s vintage concrete building</t>
  </si>
  <si>
    <t xml:space="preserve">San Jose State University—Student Union </t>
  </si>
  <si>
    <t>San Jose State University—Trades Building</t>
  </si>
  <si>
    <t>San Jose State University—Sweeney Hall</t>
  </si>
  <si>
    <t>San Jose State University—Duncan Hall</t>
  </si>
  <si>
    <t>San Jose State University—Tower Hall and Morris Dailey Auditorium</t>
  </si>
  <si>
    <t xml:space="preserve">San Jose State University—Spartan Complex </t>
  </si>
  <si>
    <t>Santa Clara University—Leavey Events Center</t>
  </si>
  <si>
    <t>Sonoma State University—Stevenson Hall</t>
  </si>
  <si>
    <t>Sonoma State University—Ives Hall (#4)</t>
  </si>
  <si>
    <t>Hanna Boys Center—22 buildings</t>
  </si>
  <si>
    <t>Marin Municipal Water District—Fire Flow Improvement Program (FFIP)</t>
  </si>
  <si>
    <t>Marin Municipal Water District—San Geronimo and Bon Tempe water treament plants—Phase 1</t>
  </si>
  <si>
    <t>Marin Municipal Water District—next phase</t>
  </si>
  <si>
    <t>SFPUC-Hetch Hetchy system upgrade—largest single component was the replacement of the Calaveras Dam ($823 million)</t>
  </si>
  <si>
    <t>Sonoma County Water Agency—Santa Rosa Aqueduct Seismic Upgrade Project</t>
  </si>
  <si>
    <t>Calistoga Fire Station—built 1969</t>
  </si>
  <si>
    <t>Old Napa High School building—built 1922</t>
  </si>
  <si>
    <t>801 Anthony Street—office and laboratory—retrofit of a single-story concrete building and a steel addition</t>
  </si>
  <si>
    <t>Emery Center for Community Life—retrofit gymnasium</t>
  </si>
  <si>
    <t>Brace and bolt home seismic retrofits funded in part by the Oakland New Homeowner Program—302 residences at $10,000 per residence</t>
  </si>
  <si>
    <t>Bellevue-Salem Condominiums—1920s 14 story residence—on the National Register of Historic Places—chimney retrofit</t>
  </si>
  <si>
    <t>Old Breuner's Building—2201 Broadway, 11-story reinforced concrete</t>
  </si>
  <si>
    <t>1540-1544 Broadway—single-story building</t>
  </si>
  <si>
    <t>1587 Franklin Street—former AT&amp;T Telephone Switch Center</t>
  </si>
  <si>
    <t>Oak Center Towers—10-story concrete tower</t>
  </si>
  <si>
    <t>Westlake Christian Terrace—11-story concrete frame buillding for affordable senior housing</t>
  </si>
  <si>
    <t>The Carquinez—retrofitted hotel</t>
  </si>
  <si>
    <t>53 mobile homes—strapped and retrofitted using FEMA funds</t>
  </si>
  <si>
    <t>Old Napa Franklin Station Post Office—1933 vintage Art Deco</t>
  </si>
  <si>
    <t>Brace and bolt home seismic retrofits mainly in San Francisco—564 residences at $10,000 per residence</t>
  </si>
  <si>
    <t>About 40 high-rise steel moment frame buildings built between 1960 and 1994 reguire retrofitting of welds—cost to retrofit each building $10-20 million</t>
  </si>
  <si>
    <t>1 Kearny—710 Market Street—steel frame building</t>
  </si>
  <si>
    <t>1000 Van Ness street—retrofit of former office building and conversion into lofts and other use</t>
  </si>
  <si>
    <t>1275 Market Street—retrofit of a 1970s building</t>
  </si>
  <si>
    <t>131 Franklin Street—concrete building</t>
  </si>
  <si>
    <t>1355 Market Street/875 Stevenson Street (two buildings)—former Western Furniture Mart—now home of Twitter</t>
  </si>
  <si>
    <t>1550 Byrant St.—retrofit of the former Hamm's Brewery</t>
  </si>
  <si>
    <t>208 Utah Street—1911 brick and timber building</t>
  </si>
  <si>
    <t>278 Post Street at Union Square (now occupied by Nike Store)—concrete building</t>
  </si>
  <si>
    <t>340 Bryant—10-story non-ductile concrete office building</t>
  </si>
  <si>
    <t>417 Montgomery Street—concrete building</t>
  </si>
  <si>
    <t>550 Third Street—concrete building</t>
  </si>
  <si>
    <t>555 Market Street—23-story steel &amp; concrete building built 1964</t>
  </si>
  <si>
    <t>600 Battery Street—1920's industrial building</t>
  </si>
  <si>
    <t>680/690 Folsom Street—retrofit of two 1960s former Pacific Bell office buildings</t>
  </si>
  <si>
    <t>729 Tennessee Street—concrete building</t>
  </si>
  <si>
    <t>808 Brannan Street—Pinterest headquarters</t>
  </si>
  <si>
    <t>988 Market Street—Warfield Tower—10-story non-ductile concrete building dating to 1921</t>
  </si>
  <si>
    <t xml:space="preserve">Hibernia Bank—1 Jones Street  at corner of Market and McAllister—historic 1892 Beaux Arts building </t>
  </si>
  <si>
    <t>Hilton San Francisco Hotel at Union Square, 333 O'Farrell—retrofit to correct pre-1994 welds</t>
  </si>
  <si>
    <t>Hotel Brittan—112 7th Street</t>
  </si>
  <si>
    <t>Hotel Nikko—high-rise moment frame built 1987—retrofit to correct pre-1994 welds</t>
  </si>
  <si>
    <t>Malthouse Condominiums—retrofit of the historic Bauer Schweitzer Tower and Malting Building</t>
  </si>
  <si>
    <t>Mark Hopkins Hotel—built 1926</t>
  </si>
  <si>
    <t xml:space="preserve">One Maritime Plaza—28-story steel frame building </t>
  </si>
  <si>
    <t>One Powell Street—original Bank of America building—8 stories</t>
  </si>
  <si>
    <t>One South Park—reinforced concrete</t>
  </si>
  <si>
    <t>Midpoint Technology Park—formerly Ampex Corporation buildings</t>
  </si>
  <si>
    <t>Agilent Headquarters—Buildings 1, 2, and 5</t>
  </si>
  <si>
    <t>IDeAs Z2 Design Facility—concrete building</t>
  </si>
  <si>
    <t>Hotel De Anza—1931 Art Deco 10-story building</t>
  </si>
  <si>
    <t>Berkeley Art Museum and Pacific Film Archive (BAMPFA)—replaced seismically unsafe 1970 art museum</t>
  </si>
  <si>
    <t>African American Museum and Library at Oakland—retrofit of a 1902 URM</t>
  </si>
  <si>
    <t>Historic Fox Theater—built 1928</t>
  </si>
  <si>
    <t>Benicia Clock Tower—1857 URM—now used as a meeting hall</t>
  </si>
  <si>
    <t>Grand Theatre Center for the Arts—URM</t>
  </si>
  <si>
    <t>Novato City Hall—1896 building originally used as a church then a city hall, now a community center</t>
  </si>
  <si>
    <t>Novato Theater renovation—built 1946, shuttered in 1991</t>
  </si>
  <si>
    <t>Napa First United Methodist Church—1917 building damaged in 2014 South Napa earthquake</t>
  </si>
  <si>
    <t>Asian Art Museum—Base isolation added</t>
  </si>
  <si>
    <t>Fillmore Auditorium—URM</t>
  </si>
  <si>
    <t>The Beat Museum—mandatory soft-story retrofit</t>
  </si>
  <si>
    <t>Randall Museum—building dates to circa 1951</t>
  </si>
  <si>
    <t>German Consulate—two buildings dating to 1921 and 1925</t>
  </si>
  <si>
    <t>Geneva Office Building; Geneva Car Barn &amp; Powerhouse—built 1901 and was damaged in both the 1906 and 1989 earthquakes</t>
  </si>
  <si>
    <t>Alcatraz Quartermaster Warehouse—built 1921, concrete reinforced building</t>
  </si>
  <si>
    <t>Treasure Island Naval Station, Hangars 2 &amp; 3—built 1938 and 1939</t>
  </si>
  <si>
    <t>Recreation Center seismic upgrade—in FY2022+</t>
  </si>
  <si>
    <t>Old San Mateo County Courthouse—built 1910</t>
  </si>
  <si>
    <t>St. Joseph's Cathedral—late 1800s URM building</t>
  </si>
  <si>
    <t>Jose Theater—1904 building</t>
  </si>
  <si>
    <t>Empress Theatre—built 1911</t>
  </si>
  <si>
    <t>Hayward City Hall—base isolated</t>
  </si>
  <si>
    <t>Livermore Civic Center Meeting Hall—old Main Library was demolished</t>
  </si>
  <si>
    <t>Oakland City Hall—base isolated</t>
  </si>
  <si>
    <t>San Francisco City Hall—base isolated</t>
  </si>
  <si>
    <t>1011 Turk Street—Department of Emergency Management—new base isolated building</t>
  </si>
  <si>
    <t xml:space="preserve">Neighborhood Fire Stations—25 of 42 operating fire stations renovated—removal of hose towers at FS 6, 11, 12, 15, 21 and 38—work is ongoing </t>
  </si>
  <si>
    <t>County Emergency Operations Center (EOC)—$22.4 million for replacement or $6.3 million for retrofit—decision not finalized</t>
  </si>
  <si>
    <t>100 retrofits to comply with 2009 Alameda Soft Story Mandate—assume an average cost of $200,000 each</t>
  </si>
  <si>
    <t>270 retrofits to comply with 2014 Berkeley Soft Story Mandate—assume an average cost of $200,000 each</t>
  </si>
  <si>
    <t>22 retrofits to comply with 2007 Fremont Soft Story Mandate—assume a cost of $200,000 each</t>
  </si>
  <si>
    <t>1330 Broadway, MCI Worldcom—telecom switch facility</t>
  </si>
  <si>
    <t>Cisco Bldg 5 Data Center—retrofit of tilt-up building</t>
  </si>
  <si>
    <t>Lafayette Street—Santa Clara Data Center</t>
  </si>
  <si>
    <t>Verizon—expansion and upgrade of its California network</t>
  </si>
  <si>
    <t>1320/1330 Clementina Street—Clementina Towers—276 units</t>
  </si>
  <si>
    <t>230 Eddy Street—Alexander Residence—18 units</t>
  </si>
  <si>
    <t>939-951 Eddy Street—61 units in two adjacent 4-story wood frame buildings</t>
  </si>
  <si>
    <t>174 Ellis Street—Maria Manor—109 units for low income seniors</t>
  </si>
  <si>
    <t xml:space="preserve">460 Ellis Street—42 units in 1912 story building </t>
  </si>
  <si>
    <t>1250 Haight Street—1915 Romanesque style building</t>
  </si>
  <si>
    <t>55 Mason Street—Ambassador Hotel—134 units</t>
  </si>
  <si>
    <t>County of Sonoma and Sonoma County Water Agency—Five-Year Capital Improvement Plan (2018-2023) at https://sonomacounty.ca.gov/WorkArea/DownloadAsset.aspx?id=2147560056</t>
  </si>
  <si>
    <t>City of Livermore—20-Year Capital Improvement Plan with appropriations for FY2017-18 and FY 2018-19</t>
  </si>
  <si>
    <t>San Mateo Daily Journal, 7/24/2018; California Elections Data Archive—ABAG Counties 1996 to 2016</t>
  </si>
  <si>
    <t>San Jose Mercury News, Dec. 6, 2017; California Elections Data Archive—ABAG Counties 1996 to 2016</t>
  </si>
  <si>
    <t>San Jose Mercury News, Nov. 3, 2010; California Elections Data Archive—ABAG Counties 1996 to 2016</t>
  </si>
  <si>
    <t>California Elections Data Archive—ABAG Counties 1996 to 2016</t>
  </si>
  <si>
    <t>San Jose Mercury News, Feb. 28, 2012; California Elections Data Archive—ABAG Counties 1996 to 2016</t>
  </si>
  <si>
    <t>Not yet otherwise verified—date represents date of passage of measure</t>
  </si>
  <si>
    <t>ESER 2010 consists of Public Safety Building (PSB), the Neighborhood Fire Stations &amp; Support Facilities (NFS) and the Emergency Firefighting Water System (EFWS); Can separate out using source if desired. ESER 2014 consists of Office of the Chief Medical Examiner (OCME), Traffic Control &amp; Forensic Services Division (FSD), Neighborhood Fire Stations (NFS) and Emergency Firefighting Water System (EFWS) and Police Facilities (PF)—SFPUC will manage EFWS and Public Works (PW) will mange remaining; Can separate out using source if desired.</t>
  </si>
  <si>
    <t>Cultural—library</t>
  </si>
  <si>
    <t>Cultural—museum</t>
  </si>
  <si>
    <t>Cultural—theater</t>
  </si>
  <si>
    <t>Cultural—church</t>
  </si>
  <si>
    <t>Cultural—historical buildiings</t>
  </si>
  <si>
    <t>Electric power and gas</t>
  </si>
  <si>
    <t>Emergency response</t>
  </si>
  <si>
    <t>Soft story retrofits</t>
  </si>
  <si>
    <t>Sanitation (sewer) system</t>
  </si>
  <si>
    <t>391 Leavenworth Street—Aarti Hotel—four-story hotel built 1907</t>
  </si>
  <si>
    <t>217 Eddy Street—Franciscan Towers (Tenderloin Neighborhood Development Corporation)—six-story hotel with 105 units</t>
  </si>
  <si>
    <t>216 Eddy Street—The Ritz (Tenderloin Neighborhood Development Corporation)—five-story Beaux Arts building with 88 units</t>
  </si>
  <si>
    <t>141 Eddy Street—The West Hotel (Tenderloin Neighborhood Development Corporation)—Multi-story URM building dating from 1907—104 units</t>
  </si>
  <si>
    <t>The Savoy (Jefferson/Oaks) Housing Renovation—six- and seven-story wood and steel buildings</t>
  </si>
  <si>
    <t>California Hotel—San Pablo Avenuefive5-story building dating from 1929</t>
  </si>
  <si>
    <t>Hazard mitigation projects</t>
  </si>
  <si>
    <t>Sonoma Valley County Sanitation District—clarifier seismic retrofit</t>
  </si>
  <si>
    <t>Russian River Sanitation District—clarifier seismic retrofit</t>
  </si>
  <si>
    <t xml:space="preserve">East Primary (sewage treatment plant) rehabilitation, seismic retrofit, and odor control—$113 million total </t>
  </si>
  <si>
    <t>SFPUC—Sewer System Improvement Program (SSIP) Phase 3—seismic retrofit cost estimated as 10% of $926 million of phase 3 cost</t>
  </si>
  <si>
    <t>SFPUC—Sewer System Improvement Program (SSIP) Phase 2—seismic retrofit cost estimated as 10% of $3,140 million of phase 2 cost</t>
  </si>
  <si>
    <t>SFPUC—Sewer System Improvement Program (SSIP) Phase 1—seismic retrofit cost estimated as 10% of $2,910 million of phase 1 cost</t>
  </si>
  <si>
    <t>400 Holger Way—San Jose (SJC1-Silicon Valley area) Data Center—AT&amp;T switching center built 1999</t>
  </si>
  <si>
    <t>529 Bryant Street—Equinix Silicon Valley IBX (SV8) Data Center—three-story masonry building built 1928</t>
  </si>
  <si>
    <t>3715 Spring Street—Redwood City (RWC1-San Francisco Bay Area) Data Center—AT&amp;T switching center built 1967</t>
  </si>
  <si>
    <t>Sutro Tower retrofit—three-pronged TV and radio antenna tower—977 feet (298 m) tall</t>
  </si>
  <si>
    <t>365 Main Street—data center—formerly owned by the defunct AboveNet Co.—concrete building retrofit uisng base isolation</t>
  </si>
  <si>
    <t>200 Paul Avenue Data Center Campus—1950s vintage, five-story, concrete building</t>
  </si>
  <si>
    <t xml:space="preserve">360 Spear Street, MCI Worldcom—central switch facility for Worldcom as well as AT&amp;T—five-story concrete building dating from circa 1932 </t>
  </si>
  <si>
    <t>274 Brannan Street—six-story data center built in 1924</t>
  </si>
  <si>
    <t>Comcast has invested in seismically upgrading and securing all racks at its major facilities</t>
  </si>
  <si>
    <t xml:space="preserve">AT&amp;T central office—since 1989, AT&amp;T has seismically evaluated and retrofitted many of its central switching centers and other network assets </t>
  </si>
  <si>
    <t>4,000 retrofits to comply with San Francisco Soft Story Mandate—assume 10% of the these soft-story buildings can be retrofit for $1 million each</t>
  </si>
  <si>
    <t>4,400 retrofits to comply with San Francisco Soft Story Mandate—assume 20% of these soft-story buildings can be retrofit for $400,000 each</t>
  </si>
  <si>
    <t>4,400 retrofits to comply with San Francisco Soft Story Mandate—assume 70% of these soft-story buildings can be retrofit for $100,000 each</t>
  </si>
  <si>
    <t xml:space="preserve">San Francisco Earthquake Safety and Emergency Response—replace seismically deficient Hall of Justice with new construction: new San Francisco Public Safety Building completed 2015 ($190 million; new building) includes San Francisco Police Department headquarters, Southern District police station, station 4; Office of Chief Medical Officer (coroner) completed 2017 ($43 million); Traffic Company and Forensic Services Division facility completed 2020 ($100 million); completed construction on 21 of 30 planned cisterns projects and updating pump stations, reservoirs, tanks, pipes, and tunnels; includes seismic upgrades of district police stations ($30 million); includes new ambulance dispatch center ($44 million); </t>
  </si>
  <si>
    <t>Sausalito police headquarters and fire department</t>
  </si>
  <si>
    <t>Public Safety Center and fire stations #52, #54, and #55</t>
  </si>
  <si>
    <t>Acquire land for new police adminstration building to merge all Oakland Police Department activities into a single building—existing building does not meet Essential Services Seismic Safety Act of 1986 provisions</t>
  </si>
  <si>
    <t>Hayward fire stations (5 stations)</t>
  </si>
  <si>
    <t>Fremont police headquarters</t>
  </si>
  <si>
    <t>Fremont fire stations</t>
  </si>
  <si>
    <t>Fremont City Fire Deptartment (10 stations)</t>
  </si>
  <si>
    <t>All Berkeley fire stations</t>
  </si>
  <si>
    <t>Public Safety Building (houses police department headquarters, 911 communications center, fire department headquarters, emergency operations center)</t>
  </si>
  <si>
    <t>Albany Fire, Police, and other City departments</t>
  </si>
  <si>
    <t>2901 Peralta Oaks Court—three-story concrete building used by Alameda County Sheriffs crime lab, coroner, and others</t>
  </si>
  <si>
    <t>3rd Street garage</t>
  </si>
  <si>
    <t>Block 6 parking garage</t>
  </si>
  <si>
    <t>101 Grove Street—San Francisco Deptartment of Public Health—relocated staff from this seismically unsafe building to Zuckerberg and Laguna Honda Hospitals</t>
  </si>
  <si>
    <t>San Francisco Civic Center Complex (includes both the Earl Warren Building and Hiram W. Johnson buildings)</t>
  </si>
  <si>
    <t>James R. Browning  Courthouse—U.S. Court of Appeals for the Ninth Circuit—base isolated</t>
  </si>
  <si>
    <t>San Quentin Prison food service and kitchen buildings</t>
  </si>
  <si>
    <t>San Quentin Prison (comprehensive)</t>
  </si>
  <si>
    <t>Fairfax community facilities</t>
  </si>
  <si>
    <t>Richmond Civic Center renovation</t>
  </si>
  <si>
    <t>Civic Center, including city administration facility, police department facility, and public library facility</t>
  </si>
  <si>
    <t>141 N. Livermore—low income housing in two-story URM</t>
  </si>
  <si>
    <t>Facility Maintenance Building (Ratcliff Building—houses the City's Public Works Department Operations Center)</t>
  </si>
  <si>
    <t>Berkeley Martin Luther King, Jr., Civic CenterBuilding (new city hall)</t>
  </si>
  <si>
    <t>Telegraph Channing (Sather Gate) Mall and garage— $56 million replacement value</t>
  </si>
  <si>
    <t>Central Park—tennis court parking lot</t>
  </si>
  <si>
    <t>Branch libraries (19 of 26)</t>
  </si>
  <si>
    <t>San Francisco Parks and Recreation facilities</t>
  </si>
  <si>
    <t>Covenant Presbyterian Church—321 Taraval Street</t>
  </si>
  <si>
    <t>de Young Museum—base isolation used</t>
  </si>
  <si>
    <t>Neighborhood recreation centers—Potrero, Mission, Gene Friend (SoMa), St. Mary's—need seismic retrofits</t>
  </si>
  <si>
    <t>Contemporary Jewish Museum—seismic retrofit estimated at 10% of the total $47.5 million cost for rehabilitation and expansion</t>
  </si>
  <si>
    <t>Geary Theater/American Conservatory Theater</t>
  </si>
  <si>
    <t>Oakland Diocese—79 parish churches, convents, rectories, and other parish buildings—see EERI (2009) under "Institutions"</t>
  </si>
  <si>
    <t>Marina Tower—14-story concrete building dating from the early 1970s</t>
  </si>
  <si>
    <t>The Epiphany Hotel—eight-story concrete building</t>
  </si>
  <si>
    <t>1510 Page Mill Road—three-story concrete and steel building</t>
  </si>
  <si>
    <t>110 First Street—two-story office building</t>
  </si>
  <si>
    <t>201 B South Avenue—1931 Art Deco three-story building</t>
  </si>
  <si>
    <t>520 South El Camino—Westlake headquarters—nine-story, 35-year-old building</t>
  </si>
  <si>
    <t>Park Towers—12-story post-tensioned concrete building from the 1960s</t>
  </si>
  <si>
    <t>The Landmark at Union Square—333 Grant Avenue—seven-story steel-frame building dating from 1908</t>
  </si>
  <si>
    <t>One South Van Ness—eight-story concrete building</t>
  </si>
  <si>
    <t>Leanne B. Roberts Animal Care Center—two-story concrete warehouse converted to animal shelter</t>
  </si>
  <si>
    <t>Joseph Mazzola Plumbers Union Training Center Phase I-IV—1938 three-story warehouse building</t>
  </si>
  <si>
    <t>Hotel Abri—formerly the Monticello Hotel, built 1907, five stories</t>
  </si>
  <si>
    <t>Burberry's—four-story concrete and wood building</t>
  </si>
  <si>
    <t>940 Howard Street—two-story concrete</t>
  </si>
  <si>
    <t>888 Brannan Street—Airbnb headquarters—historical National Carbon Building</t>
  </si>
  <si>
    <t>840 Market Street—Flood Building—historical 11- or 12-story, 1904 building built by James Flood</t>
  </si>
  <si>
    <t>800 Market Street—eight-story historic 1908 highrise</t>
  </si>
  <si>
    <t>74 New Montgomery Street—historic six-story building used by the San Francisco Call converted to condos</t>
  </si>
  <si>
    <t>740 Market/49 Geary—five stories</t>
  </si>
  <si>
    <t>735 Market Street—six-story reinforced masonry</t>
  </si>
  <si>
    <t>640 Sutter Street—Metropolitan Club—1915 and 1922 five-story buildings used as women's club and hotel for members</t>
  </si>
  <si>
    <t>467 Turk Street—Crescent Manor—seven-story, low-income, residential building dating to 1913</t>
  </si>
  <si>
    <t>415 Bryant Street—two-story concrete building</t>
  </si>
  <si>
    <t>340 Post Street—Williams-Sonoma at Union Square—1906 vintage concrete building, registered historical landmark</t>
  </si>
  <si>
    <t>2300 Harrison Street—three-story concrete building</t>
  </si>
  <si>
    <t>225 Bush Street—1922, 22-story building—former Standard Oil building</t>
  </si>
  <si>
    <t>211 Sutter Street—Sherman Clay Building—historical 10-story steel framed building dating to 1906</t>
  </si>
  <si>
    <t xml:space="preserve">1663 Market Street—American Red Cross—two-story concrete building </t>
  </si>
  <si>
    <t>111 Sutter Street—vintage 22-story steel frame building built in the 1920s</t>
  </si>
  <si>
    <t>Mercy Derek Silva Community apartment —historical six-story building dating to 1910</t>
  </si>
  <si>
    <t>Goddess Cove—1890 Victorian—foundation replacement, brace and bolt</t>
  </si>
  <si>
    <t xml:space="preserve">Villas at Hamilton—three historic three-story 1930s buildings </t>
  </si>
  <si>
    <t>Kraft Foods manufacturing facility—several 1940s reinforced concrete buildings</t>
  </si>
  <si>
    <t>Girls Inc Headquarters—five-story office building dating to 1911</t>
  </si>
  <si>
    <t>The Rotunda—seven-story with basement steel and concrete building dating from 1912</t>
  </si>
  <si>
    <t>1007 Clay—three-story commerical building</t>
  </si>
  <si>
    <t>Sears Lofts, 2633 Telegraph Avenue, five-story reinforced concrete and masonry infill</t>
  </si>
  <si>
    <t>FEMA grant for the Earthquake-Safe Homes Program—for as many as 300 one- to four-unit homes in Oakland</t>
  </si>
  <si>
    <t>Cloyne Court—2600 Ridge Road, historical three-story wood-framed building dating to 1904, architect was John Galen Howard</t>
  </si>
  <si>
    <t>City of Berkeley's transfer tax rebate for seismic upgrades of single-family homes—$1 millionper year since 1991—$9 million distributed from 2002 to 2014 for 2,237 residences</t>
  </si>
  <si>
    <t>California Earthquake Brace and Bolt Program has partially funded 5,000 single family retrofits at $10,000 each.  Assume 2,500 are in Bay Area</t>
  </si>
  <si>
    <t>Salvador Vallejo Adobe, 415 First Street West, two-story historical commercial URM</t>
  </si>
  <si>
    <t>The Pritchard Building—two-story URM dating from 1906</t>
  </si>
  <si>
    <t>The Hatchery Building—two-story URM dating from 1884</t>
  </si>
  <si>
    <t>Hampton Inn Petaluma—Historic two-story 1892 Carlson-Currier Silk Mill</t>
  </si>
  <si>
    <t>Hotel Chauvet—1907 three-story URM</t>
  </si>
  <si>
    <t>About 135 URMs in San Jose have been retrofit.  Assume 8% are multistory or high value URM buildings that were retrofit at an average estimated cost of $10 million each</t>
  </si>
  <si>
    <t>About 135 URMs in San Jose have been retrofit.  Assume 10% are multstory URM buildings that were  retrofit at an average estimated cost of $1 million each</t>
  </si>
  <si>
    <t>About 135 URMs in San Jose have been retrofit.  Assume 82% are small URM buildings that were retrofit at an average estimated cost of $175,000 each</t>
  </si>
  <si>
    <t>Villa Florence Hotel—seven-story URM built circa 1910</t>
  </si>
  <si>
    <t>Two Stockton—four-story URM—main tenant is Forever 21</t>
  </si>
  <si>
    <t>Julliana Hotel—nine-story Kimpton Hotel built 1915</t>
  </si>
  <si>
    <t>Ice Houses 1 and 2, Levi headquarters</t>
  </si>
  <si>
    <t>Esprit Park—two-story brick and heavy timber</t>
  </si>
  <si>
    <t>Argonaut Hotel and San Francisco Maritime National Historical Park Visitor Center—four-story heavy timber and brick building built in 1907</t>
  </si>
  <si>
    <t>701 Post Street, Beresford Arms Hotel, eight-story URM with timber framing</t>
  </si>
  <si>
    <t>625 Townsend Street—Baker Hamilton Building—large historic three-story URM now serving as Adobe System's new headquarters</t>
  </si>
  <si>
    <t>615 Front Street—two-story URM</t>
  </si>
  <si>
    <t>607 Front Street (Koret Foundation), two-story and basement, built 1906</t>
  </si>
  <si>
    <t>590 Bryant Street—two-story URM</t>
  </si>
  <si>
    <t>501 3rd Street—three-story URM</t>
  </si>
  <si>
    <t>460 Bryant Street—three-story URM with basement dating from circa 1916</t>
  </si>
  <si>
    <t>450 Pacific Street—built 1885, four-story firehouse building</t>
  </si>
  <si>
    <t>447 Minna Street—four-story URM</t>
  </si>
  <si>
    <t>233 Grant Street—Historical six-story URM commercial building</t>
  </si>
  <si>
    <t>2201 Baker Street, BakeAcre, three-story URM</t>
  </si>
  <si>
    <t>218 Stockton Street—Town and Country Club—four-story URM used as a women's club</t>
  </si>
  <si>
    <t>185 Post Street—six-story masonry historic  building</t>
  </si>
  <si>
    <t>About 1,830 URMs in San Francisco have been retrofit.  Assume 82% are larger multistory URM buildings that were retrofit at an average estimated cost of $1 million each</t>
  </si>
  <si>
    <t>About 1,830 URMs in San Francisco have been retrofit.  Assume 8% are larger multistory or high value URM buildings that were retrofit at an average estimated cost of $10 million each</t>
  </si>
  <si>
    <t>About 1,830 URMs in San Francisco have been retrofit.  Assume 82% are small URM buildings that were retrofit at an average estimated cost of $175,000 each</t>
  </si>
  <si>
    <t>Goodman Library—1902—on National Registry of Historic Places</t>
  </si>
  <si>
    <t>Borreo Building—1877, two-story URM</t>
  </si>
  <si>
    <t>About 230 URMs in Marin, Napa, Solano, and Sonoma Counties are subject to mandatory retrofit with 218 retrofit by 2003.  Assume 8% are multistory or high value URM buildings that were retrofit at an average estimated cost of $10 million each</t>
  </si>
  <si>
    <t>About 230 URMs in Marin, Napa, Solano, and Sonoma Counties are subject to mandatory retrofit with 218 retrofit by 2003.  Assume 400 (10%) larger multistory URM buildings were retrofit at an average estimated cost of $1 million each</t>
  </si>
  <si>
    <t>About 230 URMs in Marin, Napa, Solano, and Sonoma Counties are subject to mandatory retrofit with 218 retrofit by 2003. Assume 82% are small URM buildings that were retrofit at an average estimated cost of $175,000 each</t>
  </si>
  <si>
    <t>An estimated another 150 URMS in Contra Costa and Alameda counties have been retrofit.  Assume 8% are arger multistory or high value URM buildings that were retrofit at an average estimated cost of $10 million each</t>
  </si>
  <si>
    <t>An estimated another 150 URMS in Contra Costa and Alameda counties have been retrofit.  Assume 10% are multistory URM buildings that were retrofit at an average estimated cost of $1 million each</t>
  </si>
  <si>
    <t>An estimated another 150 URMS in Contra Costa and Alameda counties have been retrofit.  Assume 82% small URM buildings were retrofit at an average estimated cost of $175,000 each</t>
  </si>
  <si>
    <t>Adcock Joiner Hotel (The Drake), 17th St. at San Pablo Avenue, seven-story URM hotel conversion to apartments</t>
  </si>
  <si>
    <t>About 1,330 URMs in Oakland have been retrofit.  Assume 8% are arger multistory or high value URM buildings that were retrofit at an average estimated cost of $10 million each</t>
  </si>
  <si>
    <t>About 1,330 URMs in Oakland have been retrofit. Assume 10% are multistory URM buildings that were retrofit at an average estimated cost of $1 million each</t>
  </si>
  <si>
    <t>About 1,330 URMs in Oakland have been retrofit. Assume 82% are small URM buildings that were retrofit at an average estimated cost of $175,000 each</t>
  </si>
  <si>
    <t>Remar Bakery Lofts, 101 46th St., two-story URM</t>
  </si>
  <si>
    <t>About 630 URMs in Berkeley have been retrofit. Assume 8% are larger multistory or high value URM buildings that were retrofit at an average estimated cost of $10 million each</t>
  </si>
  <si>
    <t>About 630 URMs in Berkeley have been retrofit. Assume 10% are multistory URM buildings that were retrofit at an average estimated cost of $1 million each</t>
  </si>
  <si>
    <t>About 630 URMs in Berkeley have been retrofit. Assume 82% small URM buildings were retrofit at an average estimated cost of $175,000 each</t>
  </si>
  <si>
    <t>Ralphine Tanks Flow Through Conversion Project</t>
  </si>
  <si>
    <t>Russian River crossing</t>
  </si>
  <si>
    <t>River diversion structure</t>
  </si>
  <si>
    <t>Mark West Creek crossing</t>
  </si>
  <si>
    <t>Collector 6 liquefaction mitigation</t>
  </si>
  <si>
    <t>Collectors 3 and 5 liquefaction mitigation</t>
  </si>
  <si>
    <t>Santa Clara Valley Water District pipelines</t>
  </si>
  <si>
    <t xml:space="preserve">Santa Clara Valley Water—Guadalupe Dam </t>
  </si>
  <si>
    <t>Santa Clara Valley Water—Calero Dam</t>
  </si>
  <si>
    <t>Santa Clara Valley Water—Anderson Dam</t>
  </si>
  <si>
    <t>Water system seismic improvement</t>
  </si>
  <si>
    <t xml:space="preserve">EBMUD post 1989—Claremont Tunnel strengthened, San Pablo Dam strengthened, Southern Loop Pipeline built, wastewater treatment plant strengthened, pumping plants strengthened, water tanks and neighborhood reservoirs upgraded, fault crossings strengthened, </t>
  </si>
  <si>
    <t>EBMUD administration building</t>
  </si>
  <si>
    <t>Sonoma State University—gymnasium</t>
  </si>
  <si>
    <t>Sonoma State University—library</t>
  </si>
  <si>
    <t>Sonoma State University—boiler plant</t>
  </si>
  <si>
    <t>Sonoma State University—student union</t>
  </si>
  <si>
    <t>Santa Clara University—Historical 1924 two-story Donohue Alumni House</t>
  </si>
  <si>
    <t>San Jose State University—student union (#3)</t>
  </si>
  <si>
    <t>San Jose State University—north parking garage</t>
  </si>
  <si>
    <t>San Jose State University—south parking garage</t>
  </si>
  <si>
    <t>Stent Hall, Menlo School—three--story historic concrete mansion</t>
  </si>
  <si>
    <t>San Francisco Unified School District—154 sites (2003–2011), 46 sites (2016).  There are 160 schools in the SFUSD.</t>
  </si>
  <si>
    <t>San Francisco State University—J. Paul Leonard Library</t>
  </si>
  <si>
    <t>San Francisco State University—Lot 20 parking structure</t>
  </si>
  <si>
    <t>San Francisco State University—Hensill Hall</t>
  </si>
  <si>
    <t>San Francisco State University—psychology building</t>
  </si>
  <si>
    <t>San Francisco State University—ethnic studies and psychology Building</t>
  </si>
  <si>
    <t>San Francisco State University—parking structure</t>
  </si>
  <si>
    <t>College of Marin—Kentfield campus, student services building</t>
  </si>
  <si>
    <t>College of Marin—performing arts building</t>
  </si>
  <si>
    <t>Larkspur—Corte Madera School District</t>
  </si>
  <si>
    <t>Oakland Diocese—45 parish schools—See EERI (2009), under " Institutions"</t>
  </si>
  <si>
    <t>Cal State East Bay—Library (old building)</t>
  </si>
  <si>
    <t>Cal State East Bay—Corporation Yard renovation</t>
  </si>
  <si>
    <t>Lucile Packard Children's Hospital Stanford—expansion project</t>
  </si>
  <si>
    <t>San Mateo Medical Center—administration building</t>
  </si>
  <si>
    <t>San Mateo Medical Center—water tank replacement</t>
  </si>
  <si>
    <t>Napa State Hospital Building 199 and repairs of 2014 South Napa earthquake damage</t>
  </si>
  <si>
    <t>John Muir Medical Center—new tower and remodel</t>
  </si>
  <si>
    <t>Sutter Deta Medical Center—1967 building and women's center</t>
  </si>
  <si>
    <t>Kaiser Foundation Hospital—Antioch—new hospital</t>
  </si>
  <si>
    <t>Kaiser Permanente medical office building</t>
  </si>
  <si>
    <t>Highland Hospital—Acute Care Tower replacement</t>
  </si>
  <si>
    <t>Kaiser Foundation Hospital—Hayward—demolition prior to 2013 deadline</t>
  </si>
  <si>
    <t>BART Earthquake Safety Program—includes $313 million for Trans Bay Tube renewal</t>
  </si>
  <si>
    <t>Treasure Island and Interstate-80/Yerba Buena Island interchange and mobility projects</t>
  </si>
  <si>
    <t>Pier 70—multiple historical structures including building 14</t>
  </si>
  <si>
    <t>Pier 48—new piles and seismic retrofit</t>
  </si>
  <si>
    <t>Oakland International Airport—new control tower</t>
  </si>
  <si>
    <t xml:space="preserve">Caltrans headquarters for district 4 </t>
  </si>
  <si>
    <t>Interstate-880 Mandela Parkway (formerly Cypress Freeway)</t>
  </si>
  <si>
    <t>2002 study; 2008 to 2018 seismic retrofit; Transbay Tube seismic joints completed in 2010; seismic upgrades to 13 BART stations including: Line A, 7 stations; Line C, 4 stations; Line R, 2 stations; San Leandro Bay Fair station; Transbay Tube, ongoing. Parking structures at six stations—Concord, Daly, El Cerrito del Norte, Hayward, Pleasant Hill, and Walnut Creek</t>
  </si>
  <si>
    <t>Replacement of Doyle Drive at the San Francisco Presidio with two "cut and cover" tunnels; Phase I completed 2012, roadway opened in 2015; Phase II completed in 2017</t>
  </si>
  <si>
    <t>$2,600 million total costs, $840 million construction costs; seismic isolation—objective no structural damage, and minimum architectural damage during a magnitude 8 quake; continued operation</t>
  </si>
  <si>
    <t>Retrofit of North Anchorage Housing and Pylon N1; retrofit of the main suspension span, main towers, south tower pier and fender</t>
  </si>
  <si>
    <t>Retrofit of south approach viaduct, south anchorage housing, Fort Point arch, and south pylons</t>
  </si>
  <si>
    <t>Strengthening Marin (north) approach viaduct; tower removal, removal and replacement of four steel support towers</t>
  </si>
  <si>
    <t>Total cost $1,200 million; $650 million for construction, $350 million for right-of-way and relocation of railroad and utilities, remainder for traffic management, transit enhancement and mitigation</t>
  </si>
  <si>
    <t>Entire authorization is $222 million, but per pie chart included in source, only $35.22 million is for seismic upgrade and $4.74 million is for seismic enabling—6H Surge</t>
  </si>
  <si>
    <t>Replacement cost $640 million total, $489 million construction</t>
  </si>
  <si>
    <t xml:space="preserve">Includes: ancillary building seismic and partial functional upgrade—$12.49 million; rehabilitation building functional upgrade—$4.15 million; </t>
  </si>
  <si>
    <t>Marin &amp; Ocean View Elementary Schools rebuild</t>
  </si>
  <si>
    <t>Library Annex renovation</t>
  </si>
  <si>
    <t>What about Bond Measure A 2002 for 120?  $50 million is a guess</t>
  </si>
  <si>
    <t>$85 million in 2002/2003 Seismic Retrofit Program original projections</t>
  </si>
  <si>
    <t>Includes $4.7 million for St. Paul's Intermediate School</t>
  </si>
  <si>
    <t xml:space="preserve">Includes replacement of San Mateo Hight School (deemed seismically unsafe) for $57 million in 2005; district had to request the same funding twice (bond in 2000 and 2002 due to legal issues). </t>
  </si>
  <si>
    <t>Limited seismic upgrades to the following elementary schools: Burnett, Curtner, Pomeroy, Randall, Rose, Sinnott, Spangler, Weller, and Zanker; limited seismic upgrades to the following middle schools: Rancho and Russell</t>
  </si>
  <si>
    <t xml:space="preserve">Seismic Updates to Branham Hight School, Del Mar Hight School, Leigh Hight School, Prospect Hight School, and Westmont Hight School </t>
  </si>
  <si>
    <t>1997-2005 Measure B funds used for 15/16 elementary schools renovate and seismic strenghtening; 2004-present, Measure J funds used for modernization (including seismic strengthening) for middle and high schools and adult education facility</t>
  </si>
  <si>
    <t>Repair damaged buildings; seismic strengthening to more than 100 buildings; restore cherished buildings such as Memorial Church (cost $6.5 million out of $10 million fundraising campaign) and Green Library West ($21 million to restore and retrofit)</t>
  </si>
  <si>
    <t>$3.7 million campus wide seismic upgrades in 1999.</t>
  </si>
  <si>
    <t>San Geronimo Treatment Plant filter rehabilitation and seismic upgrade project to ensure water delivery within 24 hours of a major quake</t>
  </si>
  <si>
    <t>Treatment Plant Seismic and Reliability Upgrade Project ($2.7 million) next phase and storage replacement and upgrades ($2.7 million) for replacement of Ross Valley Tank and seismic upgrades to steel tanks</t>
  </si>
  <si>
    <t>Upgrade of 100+ year old Hetch Hetchy water system pipelines, fault crossings, treatment facilties, and reservoirs (2016 completion); 91% completion as of June 2016 per own website, 87 total projects, completion projected for 2019.</t>
  </si>
  <si>
    <t>https://www.nytimes.com/1995/11/13/arts/art-review-museum-by-the-bay-has-undergone-a-sea-change.html</t>
  </si>
  <si>
    <t>http://www.act-sf.org/home/box_office/geary/history_geary.html</t>
  </si>
  <si>
    <t>https://www.sfgate.com/bayarea/place/article/Lincoln-Heights-prizes-tradition-and-views-4496702.php</t>
  </si>
  <si>
    <t>PG&amp;E presentation to the San Francisco Lifelines Council</t>
  </si>
  <si>
    <t>Nonprofit sector</t>
  </si>
  <si>
    <t>San Francisco Presidio</t>
  </si>
  <si>
    <t>Alameda USD</t>
  </si>
  <si>
    <t>Berkeley USD</t>
  </si>
  <si>
    <t xml:space="preserve">Chabot-Las Positas Community College District </t>
  </si>
  <si>
    <t>Emery USD</t>
  </si>
  <si>
    <t>Fremont USD</t>
  </si>
  <si>
    <t>Cal State East Bay</t>
  </si>
  <si>
    <t>Newark USD</t>
  </si>
  <si>
    <t>Oakland USD</t>
  </si>
  <si>
    <t>Piedmont City USD</t>
  </si>
  <si>
    <t>San Leandro USD</t>
  </si>
  <si>
    <t>John Swett USD</t>
  </si>
  <si>
    <t>Pittsburgh USD</t>
  </si>
  <si>
    <t>West Contra Costa USD</t>
  </si>
  <si>
    <t>San Ramon Valley USD</t>
  </si>
  <si>
    <t>Larkspur-Corte Madera SD</t>
  </si>
  <si>
    <t>Mill Valley SD</t>
  </si>
  <si>
    <t>Reed Union SD</t>
  </si>
  <si>
    <t>Ross Elementary School District</t>
  </si>
  <si>
    <t>Dixie Elementary SD</t>
  </si>
  <si>
    <t>San Rafael City Schools</t>
  </si>
  <si>
    <t>Shoreline USD</t>
  </si>
  <si>
    <t>Napa Valley USD</t>
  </si>
  <si>
    <t>San Francisco USD</t>
  </si>
  <si>
    <t>University of the Pacific</t>
  </si>
  <si>
    <t>Belmont SD</t>
  </si>
  <si>
    <t>Burlingame Elementary SD</t>
  </si>
  <si>
    <t>San Mateo-Foster City SD</t>
  </si>
  <si>
    <t>La Honda-Pescadero USD</t>
  </si>
  <si>
    <t>Laguna Salada Union SD</t>
  </si>
  <si>
    <t>Portola Valley SD</t>
  </si>
  <si>
    <t>Redwood City Elementary SD</t>
  </si>
  <si>
    <t xml:space="preserve">Sequoia Union High SD </t>
  </si>
  <si>
    <t>San Mateo Union High SD</t>
  </si>
  <si>
    <t>Woodside Elementary SD</t>
  </si>
  <si>
    <t>Cupertino USD</t>
  </si>
  <si>
    <t>Franklin-McKinley SD</t>
  </si>
  <si>
    <t>Loma Prieta Joint Union SD</t>
  </si>
  <si>
    <t>Contra Costa CCD</t>
  </si>
  <si>
    <t xml:space="preserve">Chabot-Las Positas CCD </t>
  </si>
  <si>
    <t>Foothill-De Anza CCD</t>
  </si>
  <si>
    <t>Los Gatos-Saratoga Joint Union High SD</t>
  </si>
  <si>
    <t>Milpitas USD</t>
  </si>
  <si>
    <t>Morgan Hill USD</t>
  </si>
  <si>
    <t>Mountain View-Whisman SD</t>
  </si>
  <si>
    <t>Mountain View-Los Altos Union High SD</t>
  </si>
  <si>
    <t>Whisman SD</t>
  </si>
  <si>
    <t>Berryessa Union SD</t>
  </si>
  <si>
    <t>Cambrian SD</t>
  </si>
  <si>
    <t>Campbell Union High SD</t>
  </si>
  <si>
    <t>Moreland SD</t>
  </si>
  <si>
    <t>Mount Pleasant Elementary SD</t>
  </si>
  <si>
    <t>San Jose Community College</t>
  </si>
  <si>
    <t>Union Elementary SD</t>
  </si>
  <si>
    <t xml:space="preserve">Santa Clara University </t>
  </si>
  <si>
    <t>Santa Clara USD</t>
  </si>
  <si>
    <t>Saratoga Union Elementary SD</t>
  </si>
  <si>
    <t>Stanford University</t>
  </si>
  <si>
    <t>Sunnyvale Elementary SD</t>
  </si>
  <si>
    <t>Solano CCD</t>
  </si>
  <si>
    <t>Horican Elementary SD</t>
  </si>
  <si>
    <t>Saint Helena High School—1912 two-story URM</t>
  </si>
  <si>
    <t>Saint Helena USD</t>
  </si>
  <si>
    <t>African American Museum and Library at Oakland</t>
  </si>
  <si>
    <t>San Jose Redevelopment Agency</t>
  </si>
  <si>
    <t>National Park Service</t>
  </si>
  <si>
    <t>Asian Art Museum</t>
  </si>
  <si>
    <t>Archdiocese of San Francisco</t>
  </si>
  <si>
    <t>California State Parks</t>
  </si>
  <si>
    <t>U.S. Deptartment of Energy</t>
  </si>
  <si>
    <t xml:space="preserve">Federal Government </t>
  </si>
  <si>
    <t>Washington Hospital Healthcare System</t>
  </si>
  <si>
    <r>
      <t xml:space="preserve">Appendix. </t>
    </r>
    <r>
      <rPr>
        <sz val="12"/>
        <color theme="1"/>
        <rFont val="Arial Narrow"/>
      </rPr>
      <t xml:space="preserve">Spreadsheet of known investments in earthquake resiliency made in the San Francisco Bay Area since the 1989 Loma Prieta earthquake </t>
    </r>
  </si>
  <si>
    <t>Project Description</t>
  </si>
  <si>
    <t>Los Gatos Creek Bridge (official name is bridge 37C-173) at Aldercroft Heights Rd.</t>
  </si>
  <si>
    <t>Bailey Ave (Shoreline Blvd.) overcrossing at Central Expressway (official name is bridge 37C-121)</t>
  </si>
  <si>
    <t>Central Expressway overcrossing at Lawrence Expressway (official name is bridge 37C-183)</t>
  </si>
  <si>
    <t>City of Alameda: 2017-2019 Capital Budget &amp; Five Year Capital Improvement Program, City provided a $10 million match</t>
  </si>
  <si>
    <t>Fruitvale (Miller Sweeney) Bridge lifeline</t>
  </si>
  <si>
    <t>San Francisco Capital Plan 2018-2019, http://onesanfrancisco.org/sites/default/files/2018-05/Full%20Capital%20Plan%20with%20Seawall%20Amendment.pdf; total cost of the projects is $2.9 billion, we assume that 20% of the total was for seismic retrofits</t>
  </si>
  <si>
    <t>San Francisco International Airport—retrofits of Terminal 1 (United), Terminal 2, and Terminal 3</t>
  </si>
  <si>
    <t>San Francisco Port Seawall fortification from Fisherman's Wharf to AT&amp;T  Park</t>
  </si>
  <si>
    <t>2018 Proposed General Obligation bond $425M for Phase 1; total Phase 1 cost of $500M; $2000-5000M total projected cost; San Francisco Capital Plan 2018-2019, http://onesanfrancisco.org/sites/default/files/2018-05/Full%20Capital%20Plan%20with%20Seawall%20Amendment.pdf; $425 million, November 2018 bond measure proposed—total expenses may reach $5 billion</t>
  </si>
  <si>
    <t>https://www.structusinc.com/project-type/piers-waterfront/; total esimated at $10 million per pier</t>
  </si>
  <si>
    <t>Piers 1 1/2, 3, 5, and 38</t>
  </si>
  <si>
    <t>Alta Bates Summit Medical Center—Alta Bates Campus</t>
  </si>
  <si>
    <t>Was retrofit to meet life safety requirements but will be closed by 2030 and transfer service the Alta Bates Medical Center in Oakland</t>
  </si>
  <si>
    <t>Alta Bates Summit Medical Center—Herrick Campus</t>
  </si>
  <si>
    <t>Sonoma Valley Hospital— Improvements</t>
  </si>
  <si>
    <t>Sherman Bank Building—Montgomery at Jackson, two-story URM—once a bank operated by Gen. William Tecumseh Sherman prior to the Civil War</t>
  </si>
  <si>
    <t>475 Brannan Street—wood frame building</t>
  </si>
  <si>
    <t>545 Powell Street — The Family City Club—two stories</t>
  </si>
  <si>
    <t>Branch Libraries (4 of 4 were retrofit)</t>
  </si>
  <si>
    <t>Berger Building 2 (Santa Clara County Registrar of Voters and Independent School District)</t>
  </si>
  <si>
    <t>East Bay cities spent $80 to upgrade 100 miles of sewer pipes in part of settlement with the U.S. Environmental Protection Agency.  Collectively, East Bay cities in Alameda and Contra Costa counties have 1,500 miles of sewer pipe to replace ($900 million)</t>
  </si>
  <si>
    <t>GGBHTD</t>
  </si>
  <si>
    <t>Foothill-De Anza College, library renovation</t>
  </si>
  <si>
    <t>Foothill-De Anza College, Flint parking structure</t>
  </si>
  <si>
    <t>SCJCD</t>
  </si>
  <si>
    <t>Santa Rosa Junior College</t>
  </si>
  <si>
    <t>Sebastopol Union Elementary School District - first bond measure</t>
  </si>
  <si>
    <t>Sebastopol Union Elementary-Brook Haven Middle School - second bond measure</t>
  </si>
  <si>
    <t>Foothill-De Anza Community College District—included a new Physical Sciences and Engineering Center and retrofitting of the Flint Center parking garage and other structures, Krause Center for Innovation</t>
  </si>
  <si>
    <t>726 Sutter Street—Wyndham Canterbury at San Francisco - formerly the Whitehall Inn &amp; Canterbury Hotel—four-story streel frame building dating to 1915</t>
  </si>
  <si>
    <t>Malonga Casquelford Center for the Arts—concrete shear wall installed in the 1928 building</t>
  </si>
  <si>
    <t>Archdiocese of San Francisco—churches including Saints Peter &amp; Paul Church (2000, $8.5 million), old St. Mary's Cathedral (2004 and 2009, $12 million), St. Dominic's church (1992, $4.2 million)</t>
  </si>
  <si>
    <t>Kaiser Foundation Hospital - Santa Clara</t>
  </si>
  <si>
    <t>$1.27M HBRR, $0.21M RF TEA21 Swap, $0.06M Road Fund Local Match, $0.05M State Match</t>
  </si>
  <si>
    <t>https://www.gregorypluth.com</t>
  </si>
  <si>
    <t>www.metroactive.com/papers/sfmetro/09.97/opera-97-9.html</t>
  </si>
  <si>
    <t>http://www.archnewsnow.com/features/Feature245.htm</t>
  </si>
  <si>
    <t>St. Mark's Lutheran Church—1895 URM? Building</t>
  </si>
  <si>
    <t>Exploratorium science museum at Pier 15—assume 10% of $133M renovation cost</t>
  </si>
  <si>
    <t>William Randolph Hearst Greek Theatre</t>
  </si>
  <si>
    <t>San Francisco War Memorial Opera House - built 1932</t>
  </si>
  <si>
    <t>San Francisco War Memorial &amp; Performing Arts Center (Veterans Building) - built 1932</t>
  </si>
  <si>
    <t>CBS SF Bay Area, 2017; Larsen, 2017</t>
  </si>
  <si>
    <t>www.prweb.com/releases/2005/11/prweb312347.htm</t>
  </si>
  <si>
    <t>Doyle Drive Tunnels at the San Francisco Presidio - 1936 vintage</t>
  </si>
  <si>
    <t>https://www.bart.gov/about/projects/eqs, Ed Matsuda</t>
  </si>
  <si>
    <t>http://www.smartvoter.org/2002/11/05/ca/alm/meas/;  https://www.lenax.com/projects/bay-area-rapid-transit---station-seismic-upgrades-a-c-r-lines.php; https://www.sanleandro.org/depts/transit/projects/noncity.asp; http://www.bart.gov/about/projects/eqs</t>
  </si>
  <si>
    <t>https://www.bizjournals.com/eastbay/stories/2002/04/08/story3.html</t>
  </si>
  <si>
    <t>http://teecom.com/projects/laguna-honda-hospital-replacement/; https://sfpublicworks.org/project/laguna-honda-hospital</t>
  </si>
  <si>
    <t>https://sfghf.org/about/capital-campaign/rebuilding-zuckerberg-san-francisco-general/</t>
  </si>
  <si>
    <t>Mills-Peninsula Medical Center—master hospital replacement project</t>
  </si>
  <si>
    <t>https://www.musd.org/bond-and-construction.html; https://www.musd.org/uploads/3/0/8/0/30802841/go_bond.pdf</t>
  </si>
  <si>
    <t>https://www.mercyhousing.org/california/derek-silva-community; http://www.k2architects.com/create/1/derek-silva-community-mercy-housing-corporation-san-francisco-california</t>
  </si>
  <si>
    <t>http://www.newark.org/home/showdocument?id=52</t>
  </si>
  <si>
    <t>San Mateo Daily Journal, May 2, 2017; California Elections Data Archive—ABAG Counties 1996 to 2016</t>
  </si>
  <si>
    <t>https://www.thorntontomasetti.com/projects/san_mateo_fire_station/</t>
  </si>
  <si>
    <t>https://www.thorntontomasetti.com/projects/sutter_street/</t>
  </si>
  <si>
    <t xml:space="preserve">650 California Street - 33-story building built in 1964, colum splice upgrades of pre-1994 structural weakness in column connections </t>
  </si>
  <si>
    <t>https://www.thorntontomasetti.com/projects/650-california-street/</t>
  </si>
  <si>
    <t>Kaiser Foundation Hospital—Oakland/Richmond</t>
  </si>
  <si>
    <t>California State Building—350 McAllister Street</t>
  </si>
  <si>
    <t>City of Albany website—Emergency Operations Center-http://www.albanyca.org/departments/fire-department/disaster-preparedness/emergency-operations-center</t>
  </si>
  <si>
    <t>Unreinforced Masonry</t>
  </si>
  <si>
    <t>Santa_Clara</t>
  </si>
  <si>
    <t>Campbell</t>
  </si>
  <si>
    <t>360 E. Campbell Avenue, 2-story URM built in 1911, orginally the second Bank of Campbell</t>
  </si>
  <si>
    <t>https://www.mercurynews.com/2017/07/31/downtown-campbell-restaurant-will-return-to-its-historic-look/</t>
  </si>
  <si>
    <t>Life Safety</t>
  </si>
  <si>
    <t>$32.8 million for library seismic updates; $1.2 million for other building seismic updates; $2 million for arcade seismic upgrade</t>
  </si>
  <si>
    <t>According to source, modernization and seismic projects estimated at $15 million</t>
  </si>
  <si>
    <t>West span retrofit $305.3 million; west approach replacement $452.4 million; sum of $757.7 million</t>
  </si>
  <si>
    <t>$1,500 million for Mission Bay rebuild; $3 million for Mount Zion retrofit</t>
  </si>
  <si>
    <t>UNK $ in 2006 retrofit (possible $3.5 million; $14 million in 2018 renovation)</t>
  </si>
  <si>
    <t>$55 million to build the Public Safety Building, retrofit existing fire stations and build Station #7</t>
  </si>
  <si>
    <t>San Jose USD</t>
  </si>
  <si>
    <r>
      <t xml:space="preserve">[This spreadsheet compiles all the known investments made toward the improvement of earthquake resiliency in the San Francisco Bay Area, California. The purpose of this spreadsheet is to calculate the total amount of money invested since the 1989 Loma Prieta earthquake. This information was compiled over several years, beginning in approximately 2005; dollar amounts have not been corrected for inflation. Citations and hyperlinks in the “Source citation” column are not intended to be full bibliographic references; they are provided for user convenience only. All hyperlinks were active as of mid October 2018 unless otherwise noted. Please contact the authors (at bayareaeqmitigation@usgs.gov) to add new investments to this spreadsheet or to correct erroneous information. Entries in </t>
    </r>
    <r>
      <rPr>
        <sz val="12"/>
        <color rgb="FFFF0000"/>
        <rFont val="Times New Roman"/>
      </rPr>
      <t>red</t>
    </r>
    <r>
      <rPr>
        <sz val="12"/>
        <color theme="1"/>
        <rFont val="Times New Roman"/>
      </rPr>
      <t xml:space="preserve"> text are incomplete and need more information; costs given in </t>
    </r>
    <r>
      <rPr>
        <b/>
        <sz val="12"/>
        <color theme="1"/>
        <rFont val="Times New Roman"/>
      </rPr>
      <t>bold</t>
    </r>
    <r>
      <rPr>
        <sz val="12"/>
        <color theme="1"/>
        <rFont val="Times New Roman"/>
      </rPr>
      <t xml:space="preserve"> are estimates. Abbreviations and symbols: %, percent; ABAG, Association of Bay Area Governments; AC Transit, Alameda-Contra Costa Transit District; BART, Bay Area Rapid Transit; Cal State East Bay, California State University, East Bay; Caltrans, California Department of Transportation; CCD, Community College District; CCSF, City College of San Francisco; EBMUD, East Bay Municipal Utility District;</t>
    </r>
    <r>
      <rPr>
        <sz val="12"/>
        <rFont val="Times New Roman"/>
      </rPr>
      <t xml:space="preserve"> GGBHTD, Golden Gate Bridge Highway and Transportation District;</t>
    </r>
    <r>
      <rPr>
        <sz val="12"/>
        <color theme="1"/>
        <rFont val="Times New Roman"/>
      </rPr>
      <t xml:space="preserve"> MMWD, Marin Municipal Water District; PG&amp;E, Pacific Gas &amp; Electric Company;</t>
    </r>
    <r>
      <rPr>
        <sz val="12"/>
        <rFont val="Times New Roman"/>
      </rPr>
      <t xml:space="preserve"> SCJCD, Sonoma County Junior College District; </t>
    </r>
    <r>
      <rPr>
        <sz val="12"/>
        <color theme="1"/>
        <rFont val="Times New Roman"/>
      </rPr>
      <t>SCVW, Santa Clara Valley Water District; SCWA, Sonoma County Water Agency; SD, School District; SFPUC, San Francisco Public Utilities Commission; SFSU, San Francisco State University; SJSU, San Jose State University; SSU, Sonoma State University; TNDC, Tenderlion Neighborhood Development Corporation; UC Berkeley, University of California, Berkeley; UCSF, University of California, San Francisco; URM, unreinforced masonry; USD, Unified School District; VA, Veterans Administration]</t>
    </r>
  </si>
  <si>
    <t>U.S. Geological Survey Open-File Report 2018–1168.  Reported investments in earthquake mitigation top $73 to $80 billion in the San Francisco Bay Area, California, since the 1989 Loma Prieta earthquake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</si>
</sst>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2" x14ac:knownFonts="1">
    <font>
      <sz val="11"/>
      <color theme="1"/>
      <name val="Calibri"/>
      <family val="2"/>
      <scheme val="minor"/>
    </font>
    <font>
      <sz val="11"/>
      <color theme="1"/>
      <name val="Calibri"/>
      <family val="2"/>
      <scheme val="minor"/>
    </font>
    <font>
      <u/>
      <sz val="11"/>
      <color theme="10"/>
      <name val="Calibri"/>
      <family val="2"/>
      <scheme val="minor"/>
    </font>
    <font>
      <b/>
      <sz val="12"/>
      <name val="Arial"/>
      <family val="2"/>
    </font>
    <font>
      <sz val="12"/>
      <name val="Arial"/>
      <family val="2"/>
    </font>
    <font>
      <sz val="12"/>
      <color rgb="FF00B050"/>
      <name val="Arial"/>
      <family val="2"/>
    </font>
    <font>
      <sz val="12"/>
      <color theme="1"/>
      <name val="Arial"/>
      <family val="2"/>
    </font>
    <font>
      <sz val="11"/>
      <color rgb="FFFF0000"/>
      <name val="Calibri"/>
      <family val="2"/>
      <scheme val="minor"/>
    </font>
    <font>
      <sz val="11"/>
      <name val="Calibri"/>
      <family val="2"/>
      <scheme val="minor"/>
    </font>
    <font>
      <u/>
      <sz val="11"/>
      <color theme="11"/>
      <name val="Calibri"/>
      <family val="2"/>
      <scheme val="minor"/>
    </font>
    <font>
      <sz val="11"/>
      <color theme="1"/>
      <name val="Arial Narrow"/>
      <family val="2"/>
    </font>
    <font>
      <sz val="8"/>
      <name val="Calibri"/>
      <family val="2"/>
      <scheme val="minor"/>
    </font>
    <font>
      <b/>
      <sz val="12"/>
      <name val="Arial Narrow"/>
    </font>
    <font>
      <sz val="12"/>
      <name val="Times New Roman"/>
    </font>
    <font>
      <b/>
      <sz val="12"/>
      <name val="Times New Roman"/>
    </font>
    <font>
      <sz val="12"/>
      <color rgb="FFFF0000"/>
      <name val="Times New Roman"/>
    </font>
    <font>
      <sz val="12"/>
      <color theme="1"/>
      <name val="Times New Roman"/>
    </font>
    <font>
      <b/>
      <sz val="12"/>
      <color theme="1"/>
      <name val="Times New Roman"/>
    </font>
    <font>
      <sz val="12"/>
      <color rgb="FF000000"/>
      <name val="Times New Roman"/>
    </font>
    <font>
      <u/>
      <sz val="12"/>
      <name val="Times New Roman"/>
    </font>
    <font>
      <u/>
      <sz val="12"/>
      <color theme="1"/>
      <name val="Times New Roman"/>
    </font>
    <font>
      <u/>
      <sz val="12"/>
      <color theme="10"/>
      <name val="Times New Roman"/>
    </font>
    <font>
      <u/>
      <sz val="11"/>
      <color theme="10"/>
      <name val="Times New Roman"/>
    </font>
    <font>
      <sz val="12"/>
      <color rgb="FF3366FF"/>
      <name val="Times New Roman"/>
    </font>
    <font>
      <sz val="12"/>
      <color rgb="FF333333"/>
      <name val="Times New Roman"/>
    </font>
    <font>
      <sz val="12"/>
      <color rgb="FF00B050"/>
      <name val="Times New Roman"/>
    </font>
    <font>
      <sz val="12"/>
      <color theme="1"/>
      <name val="Arial Narrow Bold"/>
    </font>
    <font>
      <sz val="12"/>
      <color theme="1"/>
      <name val="Arial Narrow"/>
    </font>
    <font>
      <u/>
      <sz val="12"/>
      <color rgb="FF0563C1"/>
      <name val="Arial"/>
      <family val="2"/>
    </font>
    <font>
      <sz val="10"/>
      <name val="Arial"/>
      <family val="2"/>
    </font>
    <font>
      <sz val="11"/>
      <color rgb="FF000000"/>
      <name val="Calibri"/>
      <family val="2"/>
      <scheme val="minor"/>
    </font>
    <font>
      <u/>
      <sz val="12"/>
      <color rgb="FF0563C1"/>
      <name val="Times New Roman"/>
    </font>
  </fonts>
  <fills count="1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C65911"/>
        <bgColor rgb="FF000000"/>
      </patternFill>
    </fill>
  </fills>
  <borders count="1">
    <border>
      <left/>
      <right/>
      <top/>
      <bottom/>
      <diagonal/>
    </border>
  </borders>
  <cellStyleXfs count="79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32">
    <xf numFmtId="0" fontId="0" fillId="0" borderId="0" xfId="0"/>
    <xf numFmtId="0" fontId="3" fillId="0" borderId="0" xfId="0" applyFont="1"/>
    <xf numFmtId="0" fontId="4" fillId="0" borderId="0" xfId="0" applyFont="1"/>
    <xf numFmtId="0" fontId="5" fillId="0" borderId="0" xfId="0" applyFont="1"/>
    <xf numFmtId="0" fontId="4" fillId="0" borderId="0" xfId="0" applyFont="1" applyAlignment="1">
      <alignment horizontal="left" wrapText="1"/>
    </xf>
    <xf numFmtId="0" fontId="6" fillId="0" borderId="0" xfId="0" applyFont="1" applyAlignment="1">
      <alignment wrapText="1"/>
    </xf>
    <xf numFmtId="0" fontId="7" fillId="0" borderId="0" xfId="0" applyFont="1"/>
    <xf numFmtId="0" fontId="8" fillId="0" borderId="0" xfId="0" applyFont="1"/>
    <xf numFmtId="0" fontId="4" fillId="0" borderId="0" xfId="0" applyFont="1" applyAlignment="1">
      <alignment horizontal="center" vertical="center" wrapText="1"/>
    </xf>
    <xf numFmtId="0" fontId="6" fillId="0" borderId="0" xfId="0" applyFont="1" applyAlignment="1">
      <alignment horizontal="center" wrapText="1"/>
    </xf>
    <xf numFmtId="0" fontId="0" fillId="0" borderId="0" xfId="0" applyFont="1"/>
    <xf numFmtId="0" fontId="6" fillId="0" borderId="0" xfId="0" applyFont="1"/>
    <xf numFmtId="44" fontId="6" fillId="0" borderId="0" xfId="1" applyFont="1" applyAlignment="1">
      <alignment wrapText="1"/>
    </xf>
    <xf numFmtId="0" fontId="6" fillId="0" borderId="0" xfId="0" applyFont="1" applyAlignment="1">
      <alignment horizontal="left" wrapText="1"/>
    </xf>
    <xf numFmtId="0" fontId="5"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center"/>
    </xf>
    <xf numFmtId="164" fontId="6" fillId="0" borderId="0" xfId="0" applyNumberFormat="1" applyFont="1"/>
    <xf numFmtId="164" fontId="6" fillId="0" borderId="0" xfId="0" applyNumberFormat="1" applyFont="1" applyAlignment="1">
      <alignment horizontal="center"/>
    </xf>
    <xf numFmtId="0" fontId="12" fillId="0" borderId="0" xfId="0" applyFont="1" applyAlignment="1">
      <alignment horizontal="center" wrapText="1"/>
    </xf>
    <xf numFmtId="164" fontId="12" fillId="0" borderId="0" xfId="0" applyNumberFormat="1" applyFont="1" applyAlignment="1">
      <alignment horizontal="center" wrapText="1"/>
    </xf>
    <xf numFmtId="0" fontId="12" fillId="0" borderId="0" xfId="0" applyFont="1" applyAlignment="1">
      <alignment horizontal="center" vertical="center" wrapText="1"/>
    </xf>
    <xf numFmtId="0" fontId="12" fillId="0" borderId="0" xfId="0" applyFont="1" applyAlignment="1">
      <alignment horizontal="left" wrapText="1"/>
    </xf>
    <xf numFmtId="0" fontId="10" fillId="0" borderId="0" xfId="0" applyFont="1"/>
    <xf numFmtId="0" fontId="13" fillId="0" borderId="0" xfId="0" applyFont="1"/>
    <xf numFmtId="0" fontId="13" fillId="5" borderId="0" xfId="0" applyFont="1" applyFill="1"/>
    <xf numFmtId="0" fontId="13" fillId="0" borderId="0" xfId="0" applyFont="1" applyAlignment="1">
      <alignment horizontal="left" wrapText="1"/>
    </xf>
    <xf numFmtId="0" fontId="13" fillId="0" borderId="0" xfId="0" applyFont="1" applyAlignment="1">
      <alignment horizontal="center" wrapText="1"/>
    </xf>
    <xf numFmtId="164" fontId="13" fillId="0" borderId="0" xfId="0" applyNumberFormat="1" applyFont="1" applyAlignment="1">
      <alignment horizontal="center" wrapText="1"/>
    </xf>
    <xf numFmtId="0" fontId="13" fillId="0" borderId="0" xfId="0" applyFont="1" applyAlignment="1">
      <alignment horizontal="left" vertical="center" wrapText="1"/>
    </xf>
    <xf numFmtId="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wrapText="1"/>
    </xf>
    <xf numFmtId="0" fontId="14" fillId="0" borderId="0" xfId="0" applyFont="1" applyAlignment="1">
      <alignment horizontal="left" wrapText="1"/>
    </xf>
    <xf numFmtId="0" fontId="15" fillId="0" borderId="0" xfId="0" applyFont="1"/>
    <xf numFmtId="0" fontId="15" fillId="5" borderId="0" xfId="0" applyFont="1" applyFill="1"/>
    <xf numFmtId="0" fontId="15" fillId="0" borderId="0" xfId="0" applyFont="1" applyAlignment="1">
      <alignment wrapText="1"/>
    </xf>
    <xf numFmtId="0" fontId="15" fillId="0" borderId="0" xfId="0" applyFont="1" applyAlignment="1">
      <alignment horizontal="center" wrapText="1"/>
    </xf>
    <xf numFmtId="164" fontId="13" fillId="0" borderId="0" xfId="0" applyNumberFormat="1" applyFont="1" applyAlignment="1">
      <alignment horizontal="center"/>
    </xf>
    <xf numFmtId="0" fontId="15" fillId="0" borderId="0" xfId="0" applyFont="1" applyAlignment="1">
      <alignment horizontal="left" vertical="center" wrapText="1"/>
    </xf>
    <xf numFmtId="0" fontId="15" fillId="0" borderId="0" xfId="0" applyFont="1" applyAlignment="1">
      <alignment horizontal="left" wrapText="1"/>
    </xf>
    <xf numFmtId="0" fontId="13" fillId="0" borderId="0" xfId="0" applyFont="1" applyAlignment="1">
      <alignment wrapText="1"/>
    </xf>
    <xf numFmtId="0" fontId="16" fillId="0" borderId="0" xfId="0" applyFont="1" applyAlignment="1">
      <alignment horizontal="center"/>
    </xf>
    <xf numFmtId="164" fontId="16" fillId="0" borderId="0" xfId="1" applyNumberFormat="1" applyFont="1" applyAlignment="1">
      <alignment horizontal="center" wrapText="1"/>
    </xf>
    <xf numFmtId="0" fontId="16" fillId="0" borderId="0" xfId="0" applyFont="1" applyAlignment="1">
      <alignment horizontal="center" wrapText="1"/>
    </xf>
    <xf numFmtId="0" fontId="18" fillId="0" borderId="0" xfId="0" applyFont="1" applyAlignment="1">
      <alignment horizontal="center" wrapText="1"/>
    </xf>
    <xf numFmtId="0" fontId="16" fillId="0" borderId="0" xfId="0" applyFont="1"/>
    <xf numFmtId="0" fontId="16" fillId="4" borderId="0" xfId="0" applyFont="1" applyFill="1"/>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left" wrapText="1"/>
    </xf>
    <xf numFmtId="0" fontId="19" fillId="0" borderId="0" xfId="2" applyFont="1" applyAlignment="1" applyProtection="1">
      <alignment horizontal="left" wrapText="1"/>
    </xf>
    <xf numFmtId="0" fontId="20" fillId="0" borderId="0" xfId="2" applyFont="1" applyAlignment="1" applyProtection="1">
      <alignment horizontal="left" wrapText="1"/>
    </xf>
    <xf numFmtId="0" fontId="13" fillId="0" borderId="0" xfId="0" applyFont="1" applyFill="1"/>
    <xf numFmtId="3" fontId="16" fillId="0" borderId="0" xfId="0" applyNumberFormat="1" applyFont="1" applyFill="1" applyAlignment="1"/>
    <xf numFmtId="0" fontId="16" fillId="0" borderId="0" xfId="0" applyFont="1" applyFill="1"/>
    <xf numFmtId="0" fontId="16" fillId="0" borderId="0" xfId="0" applyFont="1" applyFill="1" applyAlignment="1">
      <alignment horizontal="center"/>
    </xf>
    <xf numFmtId="3" fontId="16" fillId="0" borderId="0" xfId="0" applyNumberFormat="1" applyFont="1" applyFill="1" applyAlignment="1">
      <alignment horizontal="center"/>
    </xf>
    <xf numFmtId="3" fontId="16" fillId="0" borderId="0" xfId="0" applyNumberFormat="1" applyFont="1" applyFill="1" applyAlignment="1">
      <alignment horizontal="left" wrapText="1"/>
    </xf>
    <xf numFmtId="3" fontId="16" fillId="0" borderId="0" xfId="0" applyNumberFormat="1" applyFont="1" applyFill="1" applyAlignment="1">
      <alignment horizontal="left"/>
    </xf>
    <xf numFmtId="0" fontId="21" fillId="0" borderId="0" xfId="2" applyFont="1" applyAlignment="1">
      <alignment horizontal="left" vertical="center" wrapText="1"/>
    </xf>
    <xf numFmtId="0" fontId="16" fillId="0" borderId="0" xfId="0" applyNumberFormat="1" applyFont="1" applyFill="1" applyAlignment="1">
      <alignment horizontal="center"/>
    </xf>
    <xf numFmtId="3" fontId="13" fillId="0" borderId="0" xfId="0" applyNumberFormat="1" applyFont="1" applyFill="1" applyAlignment="1"/>
    <xf numFmtId="3" fontId="13" fillId="0" borderId="0" xfId="0" applyNumberFormat="1" applyFont="1" applyFill="1" applyAlignment="1">
      <alignment horizontal="center"/>
    </xf>
    <xf numFmtId="0" fontId="13" fillId="0" borderId="0" xfId="0" applyNumberFormat="1" applyFont="1" applyFill="1" applyAlignment="1">
      <alignment horizontal="center"/>
    </xf>
    <xf numFmtId="3" fontId="13" fillId="0" borderId="0" xfId="0" applyNumberFormat="1" applyFont="1" applyFill="1" applyAlignment="1">
      <alignment horizontal="left"/>
    </xf>
    <xf numFmtId="0" fontId="16" fillId="14" borderId="0" xfId="0" applyFont="1" applyFill="1"/>
    <xf numFmtId="164" fontId="13" fillId="0" borderId="0" xfId="1" applyNumberFormat="1" applyFont="1" applyFill="1" applyAlignment="1">
      <alignment horizontal="center"/>
    </xf>
    <xf numFmtId="0" fontId="13" fillId="0" borderId="0" xfId="0" applyFont="1" applyFill="1" applyAlignment="1">
      <alignment horizontal="center"/>
    </xf>
    <xf numFmtId="0" fontId="22" fillId="0" borderId="0" xfId="2" applyFont="1" applyAlignment="1" applyProtection="1">
      <alignment horizontal="left" wrapText="1"/>
    </xf>
    <xf numFmtId="3" fontId="13" fillId="0" borderId="0" xfId="0" applyNumberFormat="1" applyFont="1" applyFill="1" applyAlignment="1">
      <alignment wrapText="1"/>
    </xf>
    <xf numFmtId="3" fontId="13" fillId="0" borderId="0" xfId="0" applyNumberFormat="1" applyFont="1" applyFill="1" applyAlignment="1">
      <alignment horizontal="left" wrapText="1"/>
    </xf>
    <xf numFmtId="3" fontId="21" fillId="0" borderId="0" xfId="2" applyNumberFormat="1" applyFont="1" applyFill="1" applyAlignment="1">
      <alignment horizontal="left"/>
    </xf>
    <xf numFmtId="0" fontId="13" fillId="6" borderId="0" xfId="0" applyFont="1" applyFill="1"/>
    <xf numFmtId="0" fontId="16" fillId="6" borderId="0" xfId="0" applyFont="1" applyFill="1"/>
    <xf numFmtId="164" fontId="13" fillId="0" borderId="0" xfId="1" applyNumberFormat="1" applyFont="1" applyAlignment="1">
      <alignment horizontal="center" wrapText="1"/>
    </xf>
    <xf numFmtId="0" fontId="23" fillId="0" borderId="0" xfId="0" applyFont="1" applyAlignment="1">
      <alignment horizontal="left" wrapText="1"/>
    </xf>
    <xf numFmtId="0" fontId="13" fillId="8" borderId="0" xfId="0" applyFont="1" applyFill="1" applyAlignment="1">
      <alignment wrapText="1"/>
    </xf>
    <xf numFmtId="0" fontId="21" fillId="0" borderId="0" xfId="2" applyFont="1" applyAlignment="1">
      <alignment wrapText="1"/>
    </xf>
    <xf numFmtId="0" fontId="16" fillId="12" borderId="0" xfId="0" applyFont="1" applyFill="1"/>
    <xf numFmtId="164" fontId="14" fillId="0" borderId="0" xfId="1" applyNumberFormat="1" applyFont="1" applyFill="1" applyAlignment="1">
      <alignment horizontal="center"/>
    </xf>
    <xf numFmtId="0" fontId="13" fillId="0" borderId="0" xfId="0" applyFont="1" applyAlignment="1">
      <alignment horizontal="center"/>
    </xf>
    <xf numFmtId="0" fontId="16" fillId="2" borderId="0" xfId="0" applyFont="1" applyFill="1"/>
    <xf numFmtId="0" fontId="13" fillId="2" borderId="0" xfId="0" applyFont="1" applyFill="1"/>
    <xf numFmtId="0" fontId="18" fillId="0" borderId="0" xfId="0" applyFont="1" applyAlignment="1">
      <alignment horizontal="left" vertical="center" wrapText="1"/>
    </xf>
    <xf numFmtId="0" fontId="24" fillId="0" borderId="0" xfId="0" applyFont="1"/>
    <xf numFmtId="3" fontId="16" fillId="2" borderId="0" xfId="0" applyNumberFormat="1" applyFont="1" applyFill="1" applyAlignment="1"/>
    <xf numFmtId="0" fontId="16" fillId="2" borderId="0" xfId="0" applyFont="1" applyFill="1" applyAlignment="1">
      <alignment wrapText="1"/>
    </xf>
    <xf numFmtId="3" fontId="21" fillId="0" borderId="0" xfId="2" applyNumberFormat="1" applyFont="1" applyFill="1" applyAlignment="1">
      <alignment horizontal="left" wrapText="1"/>
    </xf>
    <xf numFmtId="0" fontId="15" fillId="2" borderId="0" xfId="0" applyFont="1" applyFill="1"/>
    <xf numFmtId="0" fontId="13" fillId="8" borderId="0" xfId="0" applyFont="1" applyFill="1"/>
    <xf numFmtId="0" fontId="16" fillId="13" borderId="0" xfId="0" applyFont="1" applyFill="1"/>
    <xf numFmtId="0" fontId="16" fillId="7" borderId="0" xfId="0" applyFont="1" applyFill="1"/>
    <xf numFmtId="3" fontId="16" fillId="0" borderId="0" xfId="0" applyNumberFormat="1" applyFont="1" applyFill="1" applyAlignment="1">
      <alignment wrapText="1"/>
    </xf>
    <xf numFmtId="3" fontId="16" fillId="0" borderId="0" xfId="0" applyNumberFormat="1" applyFont="1" applyFill="1"/>
    <xf numFmtId="1" fontId="16" fillId="0" borderId="0" xfId="0" applyNumberFormat="1" applyFont="1" applyFill="1" applyAlignment="1">
      <alignment horizontal="center"/>
    </xf>
    <xf numFmtId="0" fontId="16" fillId="0" borderId="0" xfId="0" applyFont="1" applyFill="1" applyAlignment="1">
      <alignment horizontal="left" wrapText="1"/>
    </xf>
    <xf numFmtId="1" fontId="13" fillId="0" borderId="0" xfId="0" applyNumberFormat="1" applyFont="1" applyFill="1" applyAlignment="1">
      <alignment horizontal="center"/>
    </xf>
    <xf numFmtId="0" fontId="13" fillId="10" borderId="0" xfId="0" applyFont="1" applyFill="1" applyAlignment="1">
      <alignment horizontal="left" vertical="center" wrapText="1"/>
    </xf>
    <xf numFmtId="0" fontId="16" fillId="3" borderId="0" xfId="0" applyFont="1" applyFill="1"/>
    <xf numFmtId="0" fontId="16" fillId="9" borderId="0" xfId="0" applyFont="1" applyFill="1"/>
    <xf numFmtId="3" fontId="13" fillId="0" borderId="0" xfId="0" applyNumberFormat="1" applyFont="1" applyAlignment="1">
      <alignment horizontal="left"/>
    </xf>
    <xf numFmtId="0" fontId="16" fillId="11" borderId="0" xfId="0" applyFont="1" applyFill="1"/>
    <xf numFmtId="0" fontId="14" fillId="0" borderId="0" xfId="0" applyFont="1"/>
    <xf numFmtId="0" fontId="25" fillId="0" borderId="0" xfId="0" applyFont="1"/>
    <xf numFmtId="164" fontId="16" fillId="0" borderId="0" xfId="0" applyNumberFormat="1" applyFont="1" applyAlignment="1">
      <alignment horizontal="center"/>
    </xf>
    <xf numFmtId="0" fontId="16" fillId="0" borderId="0" xfId="0" applyFont="1" applyAlignment="1">
      <alignment horizontal="left"/>
    </xf>
    <xf numFmtId="0" fontId="25" fillId="0" borderId="0" xfId="0" applyFont="1" applyAlignment="1">
      <alignment horizontal="left" vertical="center" wrapText="1"/>
    </xf>
    <xf numFmtId="0" fontId="26" fillId="0" borderId="0" xfId="0" applyFont="1"/>
    <xf numFmtId="0" fontId="16" fillId="0" borderId="0" xfId="0" applyFont="1" applyAlignment="1">
      <alignment horizontal="left" wrapText="1"/>
    </xf>
    <xf numFmtId="0" fontId="2" fillId="0" borderId="0" xfId="2" applyAlignment="1">
      <alignment horizontal="left" wrapText="1"/>
    </xf>
    <xf numFmtId="0" fontId="2" fillId="0" borderId="0" xfId="2" applyAlignment="1" applyProtection="1">
      <alignment horizontal="left" wrapText="1"/>
    </xf>
    <xf numFmtId="3" fontId="2" fillId="0" borderId="0" xfId="2" applyNumberFormat="1" applyFill="1" applyAlignment="1">
      <alignment horizontal="left"/>
    </xf>
    <xf numFmtId="164" fontId="6" fillId="0" borderId="0" xfId="1" applyNumberFormat="1" applyFont="1" applyAlignment="1">
      <alignment horizontal="center"/>
    </xf>
    <xf numFmtId="164" fontId="6" fillId="0" borderId="0" xfId="1" applyNumberFormat="1" applyFont="1" applyAlignment="1">
      <alignment horizontal="center" wrapText="1"/>
    </xf>
    <xf numFmtId="164" fontId="12" fillId="0" borderId="0" xfId="1" applyNumberFormat="1" applyFont="1" applyAlignment="1">
      <alignment horizontal="center" wrapText="1"/>
    </xf>
    <xf numFmtId="164" fontId="15" fillId="0" borderId="0" xfId="1" applyNumberFormat="1" applyFont="1" applyAlignment="1">
      <alignment horizontal="center" wrapText="1"/>
    </xf>
    <xf numFmtId="164" fontId="17" fillId="0" borderId="0" xfId="1" applyNumberFormat="1" applyFont="1" applyAlignment="1">
      <alignment horizontal="center" wrapText="1"/>
    </xf>
    <xf numFmtId="164" fontId="13" fillId="0" borderId="0" xfId="1" applyNumberFormat="1" applyFont="1" applyAlignment="1">
      <alignment horizontal="center"/>
    </xf>
    <xf numFmtId="164" fontId="14" fillId="0" borderId="0" xfId="1" applyNumberFormat="1" applyFont="1" applyAlignment="1">
      <alignment horizontal="center"/>
    </xf>
    <xf numFmtId="164" fontId="16" fillId="0" borderId="0" xfId="1" applyNumberFormat="1" applyFont="1" applyAlignment="1">
      <alignment horizontal="center"/>
    </xf>
    <xf numFmtId="164" fontId="14" fillId="0" borderId="0" xfId="1" applyNumberFormat="1" applyFont="1" applyAlignment="1">
      <alignment horizontal="center" wrapText="1"/>
    </xf>
    <xf numFmtId="164" fontId="16" fillId="0" borderId="0" xfId="1" applyNumberFormat="1" applyFont="1" applyFill="1" applyAlignment="1">
      <alignment horizontal="center"/>
    </xf>
    <xf numFmtId="164" fontId="14" fillId="0" borderId="0" xfId="0" applyNumberFormat="1" applyFont="1" applyAlignment="1">
      <alignment horizontal="center" wrapText="1"/>
    </xf>
    <xf numFmtId="164" fontId="25" fillId="0" borderId="0" xfId="0" applyNumberFormat="1" applyFont="1" applyAlignment="1">
      <alignment horizontal="center"/>
    </xf>
    <xf numFmtId="0" fontId="28" fillId="0" borderId="0" xfId="0" applyFont="1" applyAlignment="1">
      <alignment wrapText="1"/>
    </xf>
    <xf numFmtId="0" fontId="29" fillId="0" borderId="0" xfId="0" applyFont="1"/>
    <xf numFmtId="0" fontId="30" fillId="0" borderId="0" xfId="0" applyFont="1"/>
    <xf numFmtId="0" fontId="13" fillId="15" borderId="0" xfId="0" applyFont="1" applyFill="1" applyAlignment="1">
      <alignment wrapText="1"/>
    </xf>
    <xf numFmtId="164" fontId="14" fillId="0" borderId="0" xfId="0" applyNumberFormat="1" applyFont="1"/>
    <xf numFmtId="0" fontId="31" fillId="0" borderId="0" xfId="0" applyFont="1" applyAlignment="1">
      <alignment wrapText="1"/>
    </xf>
    <xf numFmtId="0" fontId="16" fillId="0" borderId="0" xfId="0" applyFont="1" applyAlignment="1">
      <alignment horizontal="left" wrapText="1"/>
    </xf>
  </cellXfs>
  <cellStyles count="797">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earthquakeretrofit.org/" TargetMode="External"/><Relationship Id="rId18" Type="http://schemas.openxmlformats.org/officeDocument/2006/relationships/hyperlink" Target="http://www.eerinc.org/old/quake06/best_practices/fact_sheets/historic_fs_urm.pdf" TargetMode="External"/><Relationship Id="rId26" Type="http://schemas.openxmlformats.org/officeDocument/2006/relationships/hyperlink" Target="http://www.gregorypluth.com/" TargetMode="External"/><Relationship Id="rId39" Type="http://schemas.openxmlformats.org/officeDocument/2006/relationships/hyperlink" Target="http://www.eerinc.org/old/quake06/best_practices/fact_sheets/historic_fs_urm.pdf" TargetMode="External"/><Relationship Id="rId21" Type="http://schemas.openxmlformats.org/officeDocument/2006/relationships/hyperlink" Target="http://www.earthquakeretrofit.org/" TargetMode="External"/><Relationship Id="rId34" Type="http://schemas.openxmlformats.org/officeDocument/2006/relationships/hyperlink" Target="http://www.eerinc.org/old/quake06/best_practices/fact_sheets/historic_fs_urm.pdf" TargetMode="External"/><Relationship Id="rId42" Type="http://schemas.openxmlformats.org/officeDocument/2006/relationships/hyperlink" Target="http://www.eerinc.org/old/quake06/best_practices/fact_sheets/historic_fs_urm.pdf" TargetMode="External"/><Relationship Id="rId47" Type="http://schemas.openxmlformats.org/officeDocument/2006/relationships/hyperlink" Target="http://www.eerinc.org/old/quake06/best_practices/fact_sheets/historic_fs_urm.pdf" TargetMode="External"/><Relationship Id="rId50" Type="http://schemas.openxmlformats.org/officeDocument/2006/relationships/hyperlink" Target="http://www.eerinc.org/old/quake06/best_practices/fact_sheets/historic_fs_urm.pdf" TargetMode="External"/><Relationship Id="rId55" Type="http://schemas.openxmlformats.org/officeDocument/2006/relationships/hyperlink" Target="http://www.eerinc.org/old/quake06/best_practices/fact_sheets/historic_fs_urm.pdf" TargetMode="External"/><Relationship Id="rId63" Type="http://schemas.openxmlformats.org/officeDocument/2006/relationships/hyperlink" Target="https://patch.com/california/millvalley/report-probes-seismic-safety-of-mill-valley-schools" TargetMode="External"/><Relationship Id="rId68" Type="http://schemas.openxmlformats.org/officeDocument/2006/relationships/hyperlink" Target="https://www.smdailyjournal.com/news/local/future-uncertain-for-seton/article_9af04c90-8f05-11e8-ad26-73af7c3df882.html" TargetMode="External"/><Relationship Id="rId7" Type="http://schemas.openxmlformats.org/officeDocument/2006/relationships/hyperlink" Target="http://www.earthquakeretrofit.org/" TargetMode="External"/><Relationship Id="rId2" Type="http://schemas.openxmlformats.org/officeDocument/2006/relationships/hyperlink" Target="http://www.nonprofitcenters.org/resources/wbsf.php" TargetMode="External"/><Relationship Id="rId16" Type="http://schemas.openxmlformats.org/officeDocument/2006/relationships/hyperlink" Target="https://www.sumcrenewal.org/press/hospitals-keep-on-building-in-silicon-valley/" TargetMode="External"/><Relationship Id="rId29" Type="http://schemas.openxmlformats.org/officeDocument/2006/relationships/hyperlink" Target="http://www.eerinc.org/old/quake06/best_practices/fact_sheets/historic_fs_urm.pdf" TargetMode="External"/><Relationship Id="rId1" Type="http://schemas.openxmlformats.org/officeDocument/2006/relationships/hyperlink" Target="http://www.noevalleyvoice.com/2005/June/Libr.html" TargetMode="External"/><Relationship Id="rId6" Type="http://schemas.openxmlformats.org/officeDocument/2006/relationships/hyperlink" Target="http://www.earthquakeretrofit.org/" TargetMode="External"/><Relationship Id="rId11" Type="http://schemas.openxmlformats.org/officeDocument/2006/relationships/hyperlink" Target="http://www.earthquakeretrofit.org/" TargetMode="External"/><Relationship Id="rId24" Type="http://schemas.openxmlformats.org/officeDocument/2006/relationships/hyperlink" Target="https://archinect.com/wzarchitecture/project/185-post-street" TargetMode="External"/><Relationship Id="rId32" Type="http://schemas.openxmlformats.org/officeDocument/2006/relationships/hyperlink" Target="http://www.eerinc.org/old/quake06/best_practices/fact_sheets/historic_fs_urm.pdf" TargetMode="External"/><Relationship Id="rId37" Type="http://schemas.openxmlformats.org/officeDocument/2006/relationships/hyperlink" Target="http://www.eerinc.org/old/quake06/best_practices/fact_sheets/historic_fs_urm.pdf" TargetMode="External"/><Relationship Id="rId40" Type="http://schemas.openxmlformats.org/officeDocument/2006/relationships/hyperlink" Target="http://www.eerinc.org/old/quake06/best_practices/fact_sheets/historic_fs_urm.pdf" TargetMode="External"/><Relationship Id="rId45" Type="http://schemas.openxmlformats.org/officeDocument/2006/relationships/hyperlink" Target="http://www.eerinc.org/old/quake06/best_practices/fact_sheets/historic_fs_urm.pdf" TargetMode="External"/><Relationship Id="rId53" Type="http://schemas.openxmlformats.org/officeDocument/2006/relationships/hyperlink" Target="http://www.eerinc.org/old/quake06/best_practices/fact_sheets/historic_fs_urm.pdf" TargetMode="External"/><Relationship Id="rId58" Type="http://schemas.openxmlformats.org/officeDocument/2006/relationships/hyperlink" Target="http://www.eerinc.org/old/quake06/best_practices/fact_sheets/historic_fs_urm.pdf" TargetMode="External"/><Relationship Id="rId66" Type="http://schemas.openxmlformats.org/officeDocument/2006/relationships/hyperlink" Target="https://airportimprovement.com/article/13-billion-modernization-project-redefines-san-jose-international" TargetMode="External"/><Relationship Id="rId5" Type="http://schemas.openxmlformats.org/officeDocument/2006/relationships/hyperlink" Target="http://www.jdvhospitality.com/press/details/24" TargetMode="External"/><Relationship Id="rId15" Type="http://schemas.openxmlformats.org/officeDocument/2006/relationships/hyperlink" Target="http://www.earthquakeretrofit.org/" TargetMode="External"/><Relationship Id="rId23" Type="http://schemas.openxmlformats.org/officeDocument/2006/relationships/hyperlink" Target="http://www.biggscardosa.com/home/index.php/projects/buildings/historic/st-joseph-s-cathedral" TargetMode="External"/><Relationship Id="rId28" Type="http://schemas.openxmlformats.org/officeDocument/2006/relationships/hyperlink" Target="https://midpenproperty.midpen-housing.org/servlet/servlet.FileDownload?retURL=%2Fapex%2Fpropertysearch&amp;file=00P46000000RqX4EAK" TargetMode="External"/><Relationship Id="rId36" Type="http://schemas.openxmlformats.org/officeDocument/2006/relationships/hyperlink" Target="http://www.eerinc.org/old/quake06/best_practices/fact_sheets/historic_fs_urm.pdf" TargetMode="External"/><Relationship Id="rId49" Type="http://schemas.openxmlformats.org/officeDocument/2006/relationships/hyperlink" Target="http://www.eerinc.org/old/quake06/best_practices/fact_sheets/historic_fs_urm.pdf" TargetMode="External"/><Relationship Id="rId57" Type="http://schemas.openxmlformats.org/officeDocument/2006/relationships/hyperlink" Target="http://www.eerinc.org/old/quake06/best_practices/fact_sheets/historic_fs_urm.pdf" TargetMode="External"/><Relationship Id="rId61" Type="http://schemas.openxmlformats.org/officeDocument/2006/relationships/hyperlink" Target="http://www.metroactive.com/papers/sfmetro/09.97/opera-97-9.html" TargetMode="External"/><Relationship Id="rId10" Type="http://schemas.openxmlformats.org/officeDocument/2006/relationships/hyperlink" Target="http://www.earthquakeretrofit.org/" TargetMode="External"/><Relationship Id="rId19" Type="http://schemas.openxmlformats.org/officeDocument/2006/relationships/hyperlink" Target="http://www.eerinc.org/old/quake06/best_practices/fact_sheets/historic_fs_urm.pdf" TargetMode="External"/><Relationship Id="rId31" Type="http://schemas.openxmlformats.org/officeDocument/2006/relationships/hyperlink" Target="http://www.earthquakeretrofit.org/" TargetMode="External"/><Relationship Id="rId44" Type="http://schemas.openxmlformats.org/officeDocument/2006/relationships/hyperlink" Target="http://www.eerinc.org/old/quake06/best_practices/fact_sheets/historic_fs_urm.pdf" TargetMode="External"/><Relationship Id="rId52" Type="http://schemas.openxmlformats.org/officeDocument/2006/relationships/hyperlink" Target="http://www.eerinc.org/old/quake06/best_practices/fact_sheets/historic_fs_urm.pdf" TargetMode="External"/><Relationship Id="rId60" Type="http://schemas.openxmlformats.org/officeDocument/2006/relationships/hyperlink" Target="http://www.gregorypluth.com/" TargetMode="External"/><Relationship Id="rId65" Type="http://schemas.openxmlformats.org/officeDocument/2006/relationships/hyperlink" Target="https://www.smccd.edu/bondoversight/community.php" TargetMode="External"/><Relationship Id="rId4" Type="http://schemas.openxmlformats.org/officeDocument/2006/relationships/hyperlink" Target="http://www.mv-voice.com/morgue/2000/2000_11_24.mvt24.html" TargetMode="External"/><Relationship Id="rId9" Type="http://schemas.openxmlformats.org/officeDocument/2006/relationships/hyperlink" Target="http://www.earthquakeretrofit.org/" TargetMode="External"/><Relationship Id="rId14" Type="http://schemas.openxmlformats.org/officeDocument/2006/relationships/hyperlink" Target="http://www.earthquakeretrofit.org/" TargetMode="External"/><Relationship Id="rId22" Type="http://schemas.openxmlformats.org/officeDocument/2006/relationships/hyperlink" Target="http://www.latimes.com/entertainment/arts/la-ca-cm-berkeley-art-museum-bampfa-review-20160213-column.html" TargetMode="External"/><Relationship Id="rId27" Type="http://schemas.openxmlformats.org/officeDocument/2006/relationships/hyperlink" Target="http://www.gregorypluth.com/" TargetMode="External"/><Relationship Id="rId30" Type="http://schemas.openxmlformats.org/officeDocument/2006/relationships/hyperlink" Target="http://www.nonprofitcenters.org/resources/wbsf.php" TargetMode="External"/><Relationship Id="rId35" Type="http://schemas.openxmlformats.org/officeDocument/2006/relationships/hyperlink" Target="http://www.eerinc.org/old/quake06/best_practices/fact_sheets/historic_fs_urm.pdf" TargetMode="External"/><Relationship Id="rId43" Type="http://schemas.openxmlformats.org/officeDocument/2006/relationships/hyperlink" Target="http://www.eerinc.org/old/quake06/best_practices/fact_sheets/historic_fs_urm.pdf" TargetMode="External"/><Relationship Id="rId48" Type="http://schemas.openxmlformats.org/officeDocument/2006/relationships/hyperlink" Target="http://www.eerinc.org/old/quake06/best_practices/fact_sheets/historic_fs_urm.pdf" TargetMode="External"/><Relationship Id="rId56" Type="http://schemas.openxmlformats.org/officeDocument/2006/relationships/hyperlink" Target="http://www.eerinc.org/old/quake06/best_practices/fact_sheets/historic_fs_urm.pdf" TargetMode="External"/><Relationship Id="rId64" Type="http://schemas.openxmlformats.org/officeDocument/2006/relationships/hyperlink" Target="https://www.marincounty.org/-/media/files/departments/rv/elections/past/2009/november/measured.pdf" TargetMode="External"/><Relationship Id="rId69" Type="http://schemas.openxmlformats.org/officeDocument/2006/relationships/hyperlink" Target="https://www.eastbaytimes.com/2016/12/08/fremont-ohlone-college-is-steadily-taking-on-a-new-look/" TargetMode="External"/><Relationship Id="rId8" Type="http://schemas.openxmlformats.org/officeDocument/2006/relationships/hyperlink" Target="http://www.earthquakeretrofit.org/" TargetMode="External"/><Relationship Id="rId51" Type="http://schemas.openxmlformats.org/officeDocument/2006/relationships/hyperlink" Target="http://www.eerinc.org/old/quake06/best_practices/fact_sheets/historic_fs_urm.pdf" TargetMode="External"/><Relationship Id="rId3" Type="http://schemas.openxmlformats.org/officeDocument/2006/relationships/hyperlink" Target="http://www.stmarks-sf.org/Renovation/congvote.htm" TargetMode="External"/><Relationship Id="rId12" Type="http://schemas.openxmlformats.org/officeDocument/2006/relationships/hyperlink" Target="http://www.earthquakeretrofit.org/" TargetMode="External"/><Relationship Id="rId17" Type="http://schemas.openxmlformats.org/officeDocument/2006/relationships/hyperlink" Target="https://www.traditionalbuilding.com/palladio-awards/a-repurposed-industrial-icon" TargetMode="External"/><Relationship Id="rId25" Type="http://schemas.openxmlformats.org/officeDocument/2006/relationships/hyperlink" Target="http://www.prleap.com/pr/133445/historic-oakland-fox-theater-restoration" TargetMode="External"/><Relationship Id="rId33" Type="http://schemas.openxmlformats.org/officeDocument/2006/relationships/hyperlink" Target="http://www.eerinc.org/old/quake06/best_practices/fact_sheets/historic_fs_urm.pdf" TargetMode="External"/><Relationship Id="rId38" Type="http://schemas.openxmlformats.org/officeDocument/2006/relationships/hyperlink" Target="http://www.eerinc.org/old/quake06/best_practices/fact_sheets/historic_fs_urm.pdf" TargetMode="External"/><Relationship Id="rId46" Type="http://schemas.openxmlformats.org/officeDocument/2006/relationships/hyperlink" Target="http://www.eerinc.org/old/quake06/best_practices/fact_sheets/historic_fs_urm.pdf" TargetMode="External"/><Relationship Id="rId59" Type="http://schemas.openxmlformats.org/officeDocument/2006/relationships/hyperlink" Target="http://www.sfusd.edu/en/about-sfusd/voter-initiatives/bond-program/overview.html" TargetMode="External"/><Relationship Id="rId67" Type="http://schemas.openxmlformats.org/officeDocument/2006/relationships/hyperlink" Target="https://www.sfgate.com/business/article/Hospitals-planning-major-construction-Seismic-2630080.php" TargetMode="External"/><Relationship Id="rId20" Type="http://schemas.openxmlformats.org/officeDocument/2006/relationships/hyperlink" Target="http://www.earthquakeretrofit.org/" TargetMode="External"/><Relationship Id="rId41" Type="http://schemas.openxmlformats.org/officeDocument/2006/relationships/hyperlink" Target="http://www.eerinc.org/old/quake06/best_practices/fact_sheets/historic_fs_urm.pdf" TargetMode="External"/><Relationship Id="rId54" Type="http://schemas.openxmlformats.org/officeDocument/2006/relationships/hyperlink" Target="http://www.eerinc.org/old/quake06/best_practices/fact_sheets/historic_fs_urm.pdf" TargetMode="External"/><Relationship Id="rId62" Type="http://schemas.openxmlformats.org/officeDocument/2006/relationships/hyperlink" Target="https://www.fhwa.dot.gov/publications/publicroads/98marapr/cypres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93"/>
  <sheetViews>
    <sheetView tabSelected="1" zoomScale="99" workbookViewId="0"/>
  </sheetViews>
  <sheetFormatPr defaultColWidth="8.85546875" defaultRowHeight="15.75" x14ac:dyDescent="0.25"/>
  <cols>
    <col min="1" max="1" width="12.42578125" style="11" customWidth="1"/>
    <col min="2" max="2" width="25.140625" style="11" customWidth="1"/>
    <col min="3" max="3" width="17.28515625" style="3" bestFit="1" customWidth="1"/>
    <col min="4" max="4" width="21.7109375" style="3" customWidth="1"/>
    <col min="5" max="5" width="58.42578125" style="11" customWidth="1"/>
    <col min="6" max="6" width="24.7109375" style="16" customWidth="1"/>
    <col min="7" max="7" width="14.42578125" style="11" customWidth="1"/>
    <col min="8" max="8" width="11.85546875" style="113" customWidth="1"/>
    <col min="9" max="9" width="11.28515625" style="11" customWidth="1"/>
    <col min="10" max="10" width="13.28515625" style="17" customWidth="1"/>
    <col min="11" max="11" width="66.28515625" style="15" customWidth="1"/>
    <col min="12" max="12" width="16.42578125" style="2" customWidth="1"/>
    <col min="13" max="13" width="25.85546875" style="2" customWidth="1"/>
    <col min="14" max="14" width="101.140625" style="5" customWidth="1"/>
    <col min="15" max="15" width="113.140625" style="15" bestFit="1" customWidth="1"/>
  </cols>
  <sheetData>
    <row r="1" spans="1:16" x14ac:dyDescent="0.25">
      <c r="A1" s="108" t="s">
        <v>1721</v>
      </c>
    </row>
    <row r="2" spans="1:16" x14ac:dyDescent="0.25">
      <c r="A2" s="108"/>
      <c r="E2" s="5"/>
      <c r="F2" s="9"/>
      <c r="G2" s="9"/>
      <c r="J2" s="18"/>
      <c r="K2" s="14"/>
      <c r="L2" s="8"/>
      <c r="M2" s="8"/>
      <c r="N2" s="13"/>
      <c r="O2" s="4"/>
    </row>
    <row r="3" spans="1:16" x14ac:dyDescent="0.25">
      <c r="A3" s="108" t="s">
        <v>1643</v>
      </c>
      <c r="E3" s="5"/>
      <c r="F3" s="9"/>
      <c r="G3" s="9"/>
      <c r="H3" s="114"/>
      <c r="I3" s="9"/>
      <c r="J3" s="18"/>
      <c r="K3" s="14"/>
      <c r="L3" s="8"/>
      <c r="M3" s="8"/>
      <c r="N3" s="13"/>
      <c r="O3" s="4"/>
    </row>
    <row r="4" spans="1:16" x14ac:dyDescent="0.25">
      <c r="E4" s="5"/>
      <c r="F4" s="9"/>
      <c r="G4" s="9"/>
      <c r="H4" s="114"/>
      <c r="I4" s="9"/>
      <c r="J4" s="18"/>
      <c r="K4" s="14"/>
      <c r="L4" s="8"/>
      <c r="M4" s="8"/>
      <c r="N4" s="13"/>
      <c r="O4" s="4"/>
    </row>
    <row r="5" spans="1:16" ht="144" customHeight="1" x14ac:dyDescent="0.25">
      <c r="A5" s="131" t="s">
        <v>1720</v>
      </c>
      <c r="B5" s="131"/>
      <c r="C5" s="131"/>
      <c r="D5" s="131"/>
      <c r="E5" s="131"/>
      <c r="F5" s="131"/>
      <c r="G5" s="131"/>
      <c r="H5" s="131"/>
      <c r="I5" s="9"/>
      <c r="J5" s="18"/>
      <c r="K5" s="14"/>
      <c r="L5" s="8"/>
      <c r="M5" s="8"/>
      <c r="N5" s="13"/>
      <c r="O5" s="4"/>
    </row>
    <row r="6" spans="1:16" x14ac:dyDescent="0.25">
      <c r="E6" s="5"/>
      <c r="F6" s="9"/>
      <c r="G6" s="9"/>
      <c r="H6" s="114"/>
      <c r="I6" s="9"/>
      <c r="J6" s="18"/>
      <c r="K6" s="14"/>
      <c r="L6" s="8"/>
      <c r="M6" s="8"/>
      <c r="N6" s="13"/>
      <c r="O6" s="4"/>
    </row>
    <row r="7" spans="1:16" ht="111" x14ac:dyDescent="0.3">
      <c r="A7" s="19" t="s">
        <v>0</v>
      </c>
      <c r="B7" s="19" t="s">
        <v>1</v>
      </c>
      <c r="C7" s="19" t="s">
        <v>2</v>
      </c>
      <c r="D7" s="19" t="s">
        <v>3</v>
      </c>
      <c r="E7" s="19" t="s">
        <v>1644</v>
      </c>
      <c r="F7" s="19" t="s">
        <v>1122</v>
      </c>
      <c r="G7" s="19" t="s">
        <v>1123</v>
      </c>
      <c r="H7" s="115" t="s">
        <v>1124</v>
      </c>
      <c r="I7" s="19" t="s">
        <v>1125</v>
      </c>
      <c r="J7" s="20" t="s">
        <v>1126</v>
      </c>
      <c r="K7" s="21" t="s">
        <v>1127</v>
      </c>
      <c r="L7" s="21" t="s">
        <v>646</v>
      </c>
      <c r="M7" s="21" t="s">
        <v>4</v>
      </c>
      <c r="N7" s="19" t="s">
        <v>1128</v>
      </c>
      <c r="O7" s="22" t="s">
        <v>5</v>
      </c>
      <c r="P7" s="23"/>
    </row>
    <row r="8" spans="1:16" ht="31.5" x14ac:dyDescent="0.25">
      <c r="A8" s="24" t="s">
        <v>65</v>
      </c>
      <c r="B8" s="25" t="s">
        <v>106</v>
      </c>
      <c r="C8" s="24" t="s">
        <v>82</v>
      </c>
      <c r="D8" s="24" t="s">
        <v>82</v>
      </c>
      <c r="E8" s="26" t="s">
        <v>1649</v>
      </c>
      <c r="F8" s="27" t="s">
        <v>458</v>
      </c>
      <c r="G8" s="27" t="s">
        <v>217</v>
      </c>
      <c r="H8" s="75">
        <v>10</v>
      </c>
      <c r="I8" s="27">
        <v>2024</v>
      </c>
      <c r="J8" s="28">
        <f>H8</f>
        <v>10</v>
      </c>
      <c r="K8" s="29" t="s">
        <v>1648</v>
      </c>
      <c r="L8" s="30">
        <v>1</v>
      </c>
      <c r="M8" s="31" t="s">
        <v>1129</v>
      </c>
      <c r="N8" s="32"/>
      <c r="O8" s="33"/>
    </row>
    <row r="9" spans="1:16" x14ac:dyDescent="0.25">
      <c r="A9" s="34" t="s">
        <v>6</v>
      </c>
      <c r="B9" s="35" t="s">
        <v>106</v>
      </c>
      <c r="C9" s="34" t="s">
        <v>82</v>
      </c>
      <c r="D9" s="34" t="s">
        <v>83</v>
      </c>
      <c r="E9" s="36" t="s">
        <v>639</v>
      </c>
      <c r="F9" s="37"/>
      <c r="G9" s="37"/>
      <c r="H9" s="116"/>
      <c r="I9" s="37"/>
      <c r="J9" s="38">
        <f>H9+J8</f>
        <v>10</v>
      </c>
      <c r="K9" s="39" t="s">
        <v>25</v>
      </c>
      <c r="L9" s="30">
        <v>1</v>
      </c>
      <c r="M9" s="31" t="s">
        <v>1129</v>
      </c>
      <c r="N9" s="40" t="s">
        <v>648</v>
      </c>
      <c r="O9" s="40" t="s">
        <v>649</v>
      </c>
    </row>
    <row r="10" spans="1:16" ht="14.1" customHeight="1" x14ac:dyDescent="0.25">
      <c r="A10" s="24" t="s">
        <v>6</v>
      </c>
      <c r="B10" s="25" t="s">
        <v>106</v>
      </c>
      <c r="C10" s="24" t="s">
        <v>82</v>
      </c>
      <c r="D10" s="24" t="s">
        <v>104</v>
      </c>
      <c r="E10" s="41" t="s">
        <v>1541</v>
      </c>
      <c r="F10" s="27" t="s">
        <v>112</v>
      </c>
      <c r="G10" s="27" t="s">
        <v>410</v>
      </c>
      <c r="H10" s="75">
        <v>650</v>
      </c>
      <c r="I10" s="27">
        <v>1997</v>
      </c>
      <c r="J10" s="38">
        <f>H10+J9</f>
        <v>660</v>
      </c>
      <c r="K10" s="29" t="s">
        <v>260</v>
      </c>
      <c r="L10" s="30">
        <v>1</v>
      </c>
      <c r="M10" s="31" t="s">
        <v>1129</v>
      </c>
      <c r="N10" s="110" t="s">
        <v>369</v>
      </c>
      <c r="O10" s="26" t="s">
        <v>1548</v>
      </c>
    </row>
    <row r="11" spans="1:16" s="7" customFormat="1" x14ac:dyDescent="0.25">
      <c r="A11" s="24" t="s">
        <v>6</v>
      </c>
      <c r="B11" s="25" t="s">
        <v>106</v>
      </c>
      <c r="C11" s="24" t="s">
        <v>82</v>
      </c>
      <c r="D11" s="24" t="s">
        <v>104</v>
      </c>
      <c r="E11" s="41" t="s">
        <v>1540</v>
      </c>
      <c r="F11" s="27" t="s">
        <v>112</v>
      </c>
      <c r="G11" s="27" t="s">
        <v>217</v>
      </c>
      <c r="H11" s="75">
        <v>43</v>
      </c>
      <c r="I11" s="27">
        <v>2010</v>
      </c>
      <c r="J11" s="38">
        <f t="shared" ref="J11:J74" si="0">H11+J10</f>
        <v>703</v>
      </c>
      <c r="K11" s="26" t="s">
        <v>32</v>
      </c>
      <c r="L11" s="30">
        <v>1</v>
      </c>
      <c r="M11" s="31" t="s">
        <v>1129</v>
      </c>
      <c r="N11" s="26" t="s">
        <v>32</v>
      </c>
      <c r="O11" s="26"/>
    </row>
    <row r="12" spans="1:16" ht="47.25" x14ac:dyDescent="0.25">
      <c r="A12" s="24" t="s">
        <v>6</v>
      </c>
      <c r="B12" s="25" t="s">
        <v>106</v>
      </c>
      <c r="C12" s="24" t="s">
        <v>82</v>
      </c>
      <c r="D12" s="24" t="s">
        <v>104</v>
      </c>
      <c r="E12" s="41" t="s">
        <v>1078</v>
      </c>
      <c r="F12" s="27" t="s">
        <v>111</v>
      </c>
      <c r="G12" s="27" t="s">
        <v>217</v>
      </c>
      <c r="H12" s="75">
        <v>44</v>
      </c>
      <c r="I12" s="27">
        <v>2018</v>
      </c>
      <c r="J12" s="38">
        <f t="shared" si="0"/>
        <v>747</v>
      </c>
      <c r="K12" s="26" t="s">
        <v>1077</v>
      </c>
      <c r="L12" s="30">
        <v>1</v>
      </c>
      <c r="M12" s="31" t="s">
        <v>1130</v>
      </c>
      <c r="N12" s="26" t="s">
        <v>266</v>
      </c>
      <c r="O12" s="26" t="s">
        <v>267</v>
      </c>
    </row>
    <row r="13" spans="1:16" ht="31.5" x14ac:dyDescent="0.25">
      <c r="A13" s="24" t="s">
        <v>6</v>
      </c>
      <c r="B13" s="25" t="s">
        <v>106</v>
      </c>
      <c r="C13" s="24" t="s">
        <v>82</v>
      </c>
      <c r="D13" s="24" t="s">
        <v>104</v>
      </c>
      <c r="E13" s="41" t="s">
        <v>1539</v>
      </c>
      <c r="F13" s="27" t="s">
        <v>111</v>
      </c>
      <c r="G13" s="27" t="s">
        <v>410</v>
      </c>
      <c r="H13" s="43">
        <v>33</v>
      </c>
      <c r="I13" s="27">
        <v>2013</v>
      </c>
      <c r="J13" s="38">
        <f t="shared" si="0"/>
        <v>780</v>
      </c>
      <c r="K13" s="26" t="s">
        <v>1079</v>
      </c>
      <c r="L13" s="30">
        <v>1</v>
      </c>
      <c r="M13" s="31" t="s">
        <v>1130</v>
      </c>
      <c r="N13" s="26"/>
      <c r="O13" s="26"/>
    </row>
    <row r="14" spans="1:16" ht="63" x14ac:dyDescent="0.25">
      <c r="A14" s="24" t="s">
        <v>6</v>
      </c>
      <c r="B14" s="25" t="s">
        <v>106</v>
      </c>
      <c r="C14" s="24" t="s">
        <v>82</v>
      </c>
      <c r="D14" s="24" t="s">
        <v>104</v>
      </c>
      <c r="E14" s="41" t="s">
        <v>560</v>
      </c>
      <c r="F14" s="27" t="s">
        <v>111</v>
      </c>
      <c r="G14" s="27" t="s">
        <v>217</v>
      </c>
      <c r="H14" s="75">
        <v>228.6</v>
      </c>
      <c r="I14" s="27">
        <v>2017</v>
      </c>
      <c r="J14" s="38">
        <f t="shared" si="0"/>
        <v>1008.6</v>
      </c>
      <c r="K14" s="26" t="s">
        <v>270</v>
      </c>
      <c r="L14" s="30">
        <v>1</v>
      </c>
      <c r="M14" s="31" t="s">
        <v>1130</v>
      </c>
      <c r="N14" s="26" t="s">
        <v>270</v>
      </c>
      <c r="O14" s="26" t="s">
        <v>561</v>
      </c>
    </row>
    <row r="15" spans="1:16" ht="31.5" x14ac:dyDescent="0.25">
      <c r="A15" s="24" t="s">
        <v>6</v>
      </c>
      <c r="B15" s="25" t="s">
        <v>106</v>
      </c>
      <c r="C15" s="24" t="s">
        <v>82</v>
      </c>
      <c r="D15" s="24" t="s">
        <v>104</v>
      </c>
      <c r="E15" s="41" t="s">
        <v>1080</v>
      </c>
      <c r="F15" s="27" t="s">
        <v>111</v>
      </c>
      <c r="G15" s="27" t="s">
        <v>217</v>
      </c>
      <c r="H15" s="117">
        <v>33</v>
      </c>
      <c r="I15" s="27">
        <v>2017</v>
      </c>
      <c r="J15" s="38">
        <f t="shared" si="0"/>
        <v>1041.5999999999999</v>
      </c>
      <c r="K15" s="26" t="s">
        <v>1081</v>
      </c>
      <c r="L15" s="30">
        <v>1</v>
      </c>
      <c r="M15" s="31" t="s">
        <v>1130</v>
      </c>
      <c r="N15" s="26" t="s">
        <v>270</v>
      </c>
      <c r="O15" s="26" t="s">
        <v>561</v>
      </c>
    </row>
    <row r="16" spans="1:16" ht="47.25" x14ac:dyDescent="0.25">
      <c r="A16" s="24" t="s">
        <v>6</v>
      </c>
      <c r="B16" s="25" t="s">
        <v>106</v>
      </c>
      <c r="C16" s="24" t="s">
        <v>82</v>
      </c>
      <c r="D16" s="24" t="s">
        <v>104</v>
      </c>
      <c r="E16" s="41" t="s">
        <v>111</v>
      </c>
      <c r="F16" s="27" t="s">
        <v>111</v>
      </c>
      <c r="G16" s="27" t="s">
        <v>217</v>
      </c>
      <c r="H16" s="75">
        <v>11</v>
      </c>
      <c r="I16" s="27"/>
      <c r="J16" s="38">
        <f t="shared" si="0"/>
        <v>1052.5999999999999</v>
      </c>
      <c r="K16" s="26" t="s">
        <v>269</v>
      </c>
      <c r="L16" s="30">
        <v>1</v>
      </c>
      <c r="M16" s="31" t="s">
        <v>1130</v>
      </c>
      <c r="N16" s="26" t="s">
        <v>269</v>
      </c>
      <c r="O16" s="26" t="s">
        <v>268</v>
      </c>
    </row>
    <row r="17" spans="1:15" ht="31.5" x14ac:dyDescent="0.25">
      <c r="A17" s="24" t="s">
        <v>6</v>
      </c>
      <c r="B17" s="25" t="s">
        <v>106</v>
      </c>
      <c r="C17" s="24" t="s">
        <v>1089</v>
      </c>
      <c r="D17" s="24" t="s">
        <v>161</v>
      </c>
      <c r="E17" s="41" t="s">
        <v>230</v>
      </c>
      <c r="F17" s="27" t="s">
        <v>112</v>
      </c>
      <c r="G17" s="27" t="s">
        <v>217</v>
      </c>
      <c r="H17" s="75">
        <v>71.099999999999994</v>
      </c>
      <c r="I17" s="27">
        <v>2012</v>
      </c>
      <c r="J17" s="38">
        <f t="shared" si="0"/>
        <v>1123.6999999999998</v>
      </c>
      <c r="K17" s="29" t="s">
        <v>237</v>
      </c>
      <c r="L17" s="30">
        <v>1</v>
      </c>
      <c r="M17" s="31" t="s">
        <v>1130</v>
      </c>
      <c r="N17" s="26" t="s">
        <v>556</v>
      </c>
      <c r="O17" s="26" t="s">
        <v>555</v>
      </c>
    </row>
    <row r="18" spans="1:15" ht="31.5" x14ac:dyDescent="0.25">
      <c r="A18" s="24" t="s">
        <v>6</v>
      </c>
      <c r="B18" s="25" t="s">
        <v>106</v>
      </c>
      <c r="C18" s="24" t="s">
        <v>1089</v>
      </c>
      <c r="D18" s="24" t="s">
        <v>163</v>
      </c>
      <c r="E18" s="41" t="s">
        <v>234</v>
      </c>
      <c r="F18" s="27" t="s">
        <v>112</v>
      </c>
      <c r="G18" s="27" t="s">
        <v>217</v>
      </c>
      <c r="H18" s="75">
        <v>177.8</v>
      </c>
      <c r="I18" s="27">
        <v>2002</v>
      </c>
      <c r="J18" s="38">
        <f t="shared" si="0"/>
        <v>1301.4999999999998</v>
      </c>
      <c r="K18" s="29" t="s">
        <v>237</v>
      </c>
      <c r="L18" s="30">
        <v>1</v>
      </c>
      <c r="M18" s="31" t="s">
        <v>1130</v>
      </c>
      <c r="N18" s="41" t="s">
        <v>235</v>
      </c>
      <c r="O18" s="41" t="s">
        <v>235</v>
      </c>
    </row>
    <row r="19" spans="1:15" ht="47.25" x14ac:dyDescent="0.25">
      <c r="A19" s="24" t="s">
        <v>6</v>
      </c>
      <c r="B19" s="25" t="s">
        <v>106</v>
      </c>
      <c r="C19" s="24" t="s">
        <v>1089</v>
      </c>
      <c r="D19" s="24" t="s">
        <v>406</v>
      </c>
      <c r="E19" s="41" t="s">
        <v>261</v>
      </c>
      <c r="F19" s="27" t="s">
        <v>112</v>
      </c>
      <c r="G19" s="27" t="s">
        <v>217</v>
      </c>
      <c r="H19" s="75">
        <v>114.2</v>
      </c>
      <c r="I19" s="27">
        <v>2002</v>
      </c>
      <c r="J19" s="38">
        <f t="shared" si="0"/>
        <v>1415.6999999999998</v>
      </c>
      <c r="K19" s="29" t="s">
        <v>237</v>
      </c>
      <c r="L19" s="30">
        <v>1</v>
      </c>
      <c r="M19" s="31" t="s">
        <v>1130</v>
      </c>
      <c r="N19" s="26" t="s">
        <v>393</v>
      </c>
      <c r="O19" s="41" t="s">
        <v>235</v>
      </c>
    </row>
    <row r="20" spans="1:15" ht="31.5" x14ac:dyDescent="0.25">
      <c r="A20" s="24" t="s">
        <v>6</v>
      </c>
      <c r="B20" s="25" t="s">
        <v>106</v>
      </c>
      <c r="C20" s="24" t="s">
        <v>1089</v>
      </c>
      <c r="D20" s="24" t="s">
        <v>406</v>
      </c>
      <c r="E20" s="41" t="s">
        <v>262</v>
      </c>
      <c r="F20" s="27" t="s">
        <v>112</v>
      </c>
      <c r="G20" s="27" t="s">
        <v>410</v>
      </c>
      <c r="H20" s="75">
        <v>240</v>
      </c>
      <c r="I20" s="27">
        <v>2003</v>
      </c>
      <c r="J20" s="38">
        <f t="shared" si="0"/>
        <v>1655.6999999999998</v>
      </c>
      <c r="K20" s="29" t="s">
        <v>263</v>
      </c>
      <c r="L20" s="30">
        <v>1</v>
      </c>
      <c r="M20" s="31" t="s">
        <v>1130</v>
      </c>
      <c r="N20" s="26" t="s">
        <v>397</v>
      </c>
      <c r="O20" s="26" t="s">
        <v>109</v>
      </c>
    </row>
    <row r="21" spans="1:15" ht="31.5" x14ac:dyDescent="0.25">
      <c r="A21" s="24" t="s">
        <v>6</v>
      </c>
      <c r="B21" s="25" t="s">
        <v>106</v>
      </c>
      <c r="C21" s="24" t="s">
        <v>1089</v>
      </c>
      <c r="D21" s="24" t="s">
        <v>210</v>
      </c>
      <c r="E21" s="41" t="s">
        <v>110</v>
      </c>
      <c r="F21" s="27" t="s">
        <v>112</v>
      </c>
      <c r="G21" s="27" t="s">
        <v>217</v>
      </c>
      <c r="H21" s="75">
        <v>794.8</v>
      </c>
      <c r="I21" s="27">
        <v>2005</v>
      </c>
      <c r="J21" s="38">
        <f t="shared" si="0"/>
        <v>2450.5</v>
      </c>
      <c r="K21" s="29" t="s">
        <v>237</v>
      </c>
      <c r="L21" s="30">
        <v>1</v>
      </c>
      <c r="M21" s="31" t="s">
        <v>1130</v>
      </c>
      <c r="N21" s="26" t="s">
        <v>235</v>
      </c>
      <c r="O21" s="41" t="s">
        <v>235</v>
      </c>
    </row>
    <row r="22" spans="1:15" ht="31.5" x14ac:dyDescent="0.25">
      <c r="A22" s="24" t="s">
        <v>6</v>
      </c>
      <c r="B22" s="25" t="s">
        <v>106</v>
      </c>
      <c r="C22" s="24" t="s">
        <v>1089</v>
      </c>
      <c r="D22" s="24" t="s">
        <v>210</v>
      </c>
      <c r="E22" s="41" t="s">
        <v>424</v>
      </c>
      <c r="F22" s="27" t="s">
        <v>423</v>
      </c>
      <c r="G22" s="27" t="s">
        <v>217</v>
      </c>
      <c r="H22" s="75">
        <v>10.8</v>
      </c>
      <c r="I22" s="27"/>
      <c r="J22" s="38">
        <f t="shared" si="0"/>
        <v>2461.3000000000002</v>
      </c>
      <c r="K22" s="26" t="s">
        <v>227</v>
      </c>
      <c r="L22" s="30">
        <v>1</v>
      </c>
      <c r="M22" s="31" t="s">
        <v>1130</v>
      </c>
      <c r="N22" s="26" t="s">
        <v>227</v>
      </c>
      <c r="O22" s="26" t="s">
        <v>228</v>
      </c>
    </row>
    <row r="23" spans="1:15" x14ac:dyDescent="0.25">
      <c r="A23" s="24" t="s">
        <v>6</v>
      </c>
      <c r="B23" s="25" t="s">
        <v>106</v>
      </c>
      <c r="C23" s="24" t="s">
        <v>102</v>
      </c>
      <c r="D23" s="24" t="s">
        <v>102</v>
      </c>
      <c r="E23" s="41" t="s">
        <v>1149</v>
      </c>
      <c r="F23" s="27" t="s">
        <v>1666</v>
      </c>
      <c r="G23" s="27" t="s">
        <v>217</v>
      </c>
      <c r="H23" s="75">
        <v>71</v>
      </c>
      <c r="I23" s="27">
        <v>2001</v>
      </c>
      <c r="J23" s="38">
        <f t="shared" si="0"/>
        <v>2532.3000000000002</v>
      </c>
      <c r="K23" s="29" t="s">
        <v>241</v>
      </c>
      <c r="L23" s="30">
        <v>1</v>
      </c>
      <c r="M23" s="31" t="s">
        <v>1130</v>
      </c>
      <c r="N23" s="26" t="s">
        <v>239</v>
      </c>
      <c r="O23" s="26" t="s">
        <v>1547</v>
      </c>
    </row>
    <row r="24" spans="1:15" x14ac:dyDescent="0.25">
      <c r="A24" s="24" t="s">
        <v>6</v>
      </c>
      <c r="B24" s="25" t="s">
        <v>106</v>
      </c>
      <c r="C24" s="24" t="s">
        <v>102</v>
      </c>
      <c r="D24" s="24" t="s">
        <v>102</v>
      </c>
      <c r="E24" s="41" t="s">
        <v>1150</v>
      </c>
      <c r="F24" s="27" t="s">
        <v>1666</v>
      </c>
      <c r="G24" s="27" t="s">
        <v>217</v>
      </c>
      <c r="H24" s="75">
        <v>189</v>
      </c>
      <c r="I24" s="27">
        <v>2008</v>
      </c>
      <c r="J24" s="38">
        <f t="shared" si="0"/>
        <v>2721.3</v>
      </c>
      <c r="K24" s="29" t="s">
        <v>240</v>
      </c>
      <c r="L24" s="30">
        <v>1</v>
      </c>
      <c r="M24" s="31" t="s">
        <v>1130</v>
      </c>
      <c r="N24" s="26" t="s">
        <v>239</v>
      </c>
      <c r="O24" s="26" t="s">
        <v>1546</v>
      </c>
    </row>
    <row r="25" spans="1:15" ht="31.5" x14ac:dyDescent="0.25">
      <c r="A25" s="24" t="s">
        <v>59</v>
      </c>
      <c r="B25" s="25" t="s">
        <v>106</v>
      </c>
      <c r="C25" s="24" t="s">
        <v>102</v>
      </c>
      <c r="D25" s="24" t="s">
        <v>102</v>
      </c>
      <c r="E25" s="41" t="s">
        <v>1151</v>
      </c>
      <c r="F25" s="27" t="s">
        <v>1666</v>
      </c>
      <c r="G25" s="27" t="s">
        <v>217</v>
      </c>
      <c r="H25" s="75">
        <v>385</v>
      </c>
      <c r="I25" s="27">
        <v>2024</v>
      </c>
      <c r="J25" s="38">
        <f t="shared" si="0"/>
        <v>3106.3</v>
      </c>
      <c r="K25" s="29" t="s">
        <v>238</v>
      </c>
      <c r="L25" s="30">
        <v>1</v>
      </c>
      <c r="M25" s="31" t="s">
        <v>1130</v>
      </c>
      <c r="N25" s="26" t="s">
        <v>239</v>
      </c>
      <c r="O25" s="26" t="s">
        <v>1545</v>
      </c>
    </row>
    <row r="26" spans="1:15" ht="63" x14ac:dyDescent="0.25">
      <c r="A26" s="24" t="s">
        <v>6</v>
      </c>
      <c r="B26" s="25" t="s">
        <v>106</v>
      </c>
      <c r="C26" s="24" t="s">
        <v>102</v>
      </c>
      <c r="D26" s="24" t="s">
        <v>102</v>
      </c>
      <c r="E26" s="41" t="s">
        <v>1058</v>
      </c>
      <c r="F26" s="27" t="s">
        <v>425</v>
      </c>
      <c r="G26" s="27" t="s">
        <v>410</v>
      </c>
      <c r="H26" s="75">
        <v>90</v>
      </c>
      <c r="I26" s="27">
        <v>2015</v>
      </c>
      <c r="J26" s="38">
        <f t="shared" si="0"/>
        <v>3196.3</v>
      </c>
      <c r="K26" s="26" t="s">
        <v>1057</v>
      </c>
      <c r="L26" s="30">
        <v>1</v>
      </c>
      <c r="M26" s="31" t="s">
        <v>1130</v>
      </c>
      <c r="N26" s="26" t="s">
        <v>265</v>
      </c>
      <c r="O26" s="26"/>
    </row>
    <row r="27" spans="1:15" ht="78.75" x14ac:dyDescent="0.25">
      <c r="A27" s="24" t="s">
        <v>6</v>
      </c>
      <c r="B27" s="25" t="s">
        <v>106</v>
      </c>
      <c r="C27" s="24" t="s">
        <v>102</v>
      </c>
      <c r="D27" s="24" t="s">
        <v>102</v>
      </c>
      <c r="E27" s="41" t="s">
        <v>1651</v>
      </c>
      <c r="F27" s="27" t="s">
        <v>425</v>
      </c>
      <c r="G27" s="27" t="s">
        <v>217</v>
      </c>
      <c r="H27" s="43">
        <v>580</v>
      </c>
      <c r="I27" s="27">
        <v>2026</v>
      </c>
      <c r="J27" s="38">
        <f t="shared" si="0"/>
        <v>3776.3</v>
      </c>
      <c r="K27" s="26" t="s">
        <v>1650</v>
      </c>
      <c r="L27" s="30">
        <v>1</v>
      </c>
      <c r="M27" s="31" t="s">
        <v>1130</v>
      </c>
      <c r="N27" s="26"/>
      <c r="O27" s="26"/>
    </row>
    <row r="28" spans="1:15" ht="31.5" x14ac:dyDescent="0.25">
      <c r="A28" s="24" t="s">
        <v>6</v>
      </c>
      <c r="B28" s="25" t="s">
        <v>106</v>
      </c>
      <c r="C28" s="24" t="s">
        <v>102</v>
      </c>
      <c r="D28" s="24" t="s">
        <v>102</v>
      </c>
      <c r="E28" s="41" t="s">
        <v>1152</v>
      </c>
      <c r="F28" s="27" t="s">
        <v>425</v>
      </c>
      <c r="G28" s="27" t="s">
        <v>410</v>
      </c>
      <c r="H28" s="75">
        <v>840</v>
      </c>
      <c r="I28" s="27">
        <v>2001</v>
      </c>
      <c r="J28" s="38">
        <f t="shared" si="0"/>
        <v>4616.3</v>
      </c>
      <c r="K28" s="29" t="s">
        <v>394</v>
      </c>
      <c r="L28" s="30">
        <v>1</v>
      </c>
      <c r="M28" s="31" t="s">
        <v>1130</v>
      </c>
      <c r="N28" s="26" t="s">
        <v>395</v>
      </c>
      <c r="O28" s="26" t="s">
        <v>1544</v>
      </c>
    </row>
    <row r="29" spans="1:15" ht="110.25" x14ac:dyDescent="0.25">
      <c r="A29" s="24" t="s">
        <v>65</v>
      </c>
      <c r="B29" s="25" t="s">
        <v>106</v>
      </c>
      <c r="C29" s="24" t="s">
        <v>102</v>
      </c>
      <c r="D29" s="24" t="s">
        <v>102</v>
      </c>
      <c r="E29" s="41" t="s">
        <v>1652</v>
      </c>
      <c r="F29" s="27" t="s">
        <v>425</v>
      </c>
      <c r="G29" s="27" t="s">
        <v>217</v>
      </c>
      <c r="H29" s="43">
        <v>425</v>
      </c>
      <c r="I29" s="27">
        <v>2026</v>
      </c>
      <c r="J29" s="38">
        <f t="shared" si="0"/>
        <v>5041.3</v>
      </c>
      <c r="K29" s="29" t="s">
        <v>1653</v>
      </c>
      <c r="L29" s="30">
        <v>1</v>
      </c>
      <c r="M29" s="31" t="s">
        <v>1119</v>
      </c>
      <c r="N29" s="26" t="s">
        <v>218</v>
      </c>
      <c r="O29" s="26"/>
    </row>
    <row r="30" spans="1:15" ht="78.75" x14ac:dyDescent="0.25">
      <c r="A30" s="24" t="s">
        <v>65</v>
      </c>
      <c r="B30" s="25" t="s">
        <v>106</v>
      </c>
      <c r="C30" s="24" t="s">
        <v>102</v>
      </c>
      <c r="D30" s="24" t="s">
        <v>102</v>
      </c>
      <c r="E30" s="41" t="s">
        <v>1061</v>
      </c>
      <c r="F30" s="27" t="s">
        <v>425</v>
      </c>
      <c r="G30" s="27" t="s">
        <v>217</v>
      </c>
      <c r="H30" s="43">
        <v>561.70000000000005</v>
      </c>
      <c r="I30" s="27">
        <v>2026</v>
      </c>
      <c r="J30" s="38">
        <f t="shared" si="0"/>
        <v>5603</v>
      </c>
      <c r="K30" s="29" t="s">
        <v>1055</v>
      </c>
      <c r="L30" s="30">
        <v>1</v>
      </c>
      <c r="M30" s="31" t="s">
        <v>1119</v>
      </c>
      <c r="N30" s="26"/>
      <c r="O30" s="26"/>
    </row>
    <row r="31" spans="1:15" x14ac:dyDescent="0.25">
      <c r="A31" s="24" t="s">
        <v>6</v>
      </c>
      <c r="B31" s="25" t="s">
        <v>106</v>
      </c>
      <c r="C31" s="24" t="s">
        <v>102</v>
      </c>
      <c r="D31" s="24" t="s">
        <v>102</v>
      </c>
      <c r="E31" s="41" t="s">
        <v>1153</v>
      </c>
      <c r="F31" s="27" t="s">
        <v>900</v>
      </c>
      <c r="G31" s="27" t="s">
        <v>217</v>
      </c>
      <c r="H31" s="118">
        <v>42.8</v>
      </c>
      <c r="I31" s="27">
        <v>2001</v>
      </c>
      <c r="J31" s="38">
        <f t="shared" si="0"/>
        <v>5645.8</v>
      </c>
      <c r="K31" s="29" t="s">
        <v>794</v>
      </c>
      <c r="L31" s="30">
        <v>1</v>
      </c>
      <c r="M31" s="31" t="s">
        <v>1119</v>
      </c>
      <c r="N31" s="26"/>
      <c r="O31" s="26"/>
    </row>
    <row r="32" spans="1:15" ht="31.5" x14ac:dyDescent="0.25">
      <c r="A32" s="24" t="s">
        <v>6</v>
      </c>
      <c r="B32" s="25" t="s">
        <v>106</v>
      </c>
      <c r="C32" s="24" t="s">
        <v>102</v>
      </c>
      <c r="D32" s="24" t="s">
        <v>102</v>
      </c>
      <c r="E32" s="41" t="s">
        <v>1655</v>
      </c>
      <c r="F32" s="27" t="s">
        <v>900</v>
      </c>
      <c r="G32" s="27" t="s">
        <v>217</v>
      </c>
      <c r="H32" s="119">
        <v>36</v>
      </c>
      <c r="I32" s="27">
        <v>2007</v>
      </c>
      <c r="J32" s="38">
        <f t="shared" si="0"/>
        <v>5681.8</v>
      </c>
      <c r="K32" s="29" t="s">
        <v>1654</v>
      </c>
      <c r="L32" s="30">
        <v>1</v>
      </c>
      <c r="M32" s="31" t="s">
        <v>1119</v>
      </c>
      <c r="N32" s="26"/>
      <c r="O32" s="26"/>
    </row>
    <row r="33" spans="1:15" x14ac:dyDescent="0.25">
      <c r="A33" s="24" t="s">
        <v>6</v>
      </c>
      <c r="B33" s="25" t="s">
        <v>106</v>
      </c>
      <c r="C33" s="24" t="s">
        <v>102</v>
      </c>
      <c r="D33" s="24" t="s">
        <v>102</v>
      </c>
      <c r="E33" s="41" t="s">
        <v>1538</v>
      </c>
      <c r="F33" s="27" t="s">
        <v>900</v>
      </c>
      <c r="G33" s="27" t="s">
        <v>217</v>
      </c>
      <c r="H33" s="119">
        <v>10</v>
      </c>
      <c r="I33" s="27"/>
      <c r="J33" s="38">
        <f t="shared" si="0"/>
        <v>5691.8</v>
      </c>
      <c r="K33" s="29" t="s">
        <v>1002</v>
      </c>
      <c r="L33" s="30">
        <v>1</v>
      </c>
      <c r="M33" s="31" t="s">
        <v>1129</v>
      </c>
      <c r="N33" s="26"/>
      <c r="O33" s="26"/>
    </row>
    <row r="34" spans="1:15" ht="47.25" x14ac:dyDescent="0.25">
      <c r="A34" s="24" t="s">
        <v>6</v>
      </c>
      <c r="B34" s="25" t="s">
        <v>106</v>
      </c>
      <c r="C34" s="24" t="s">
        <v>102</v>
      </c>
      <c r="D34" s="24" t="s">
        <v>102</v>
      </c>
      <c r="E34" s="41" t="s">
        <v>1537</v>
      </c>
      <c r="F34" s="27" t="s">
        <v>900</v>
      </c>
      <c r="G34" s="27" t="s">
        <v>217</v>
      </c>
      <c r="H34" s="120">
        <v>46</v>
      </c>
      <c r="I34" s="42">
        <v>2016</v>
      </c>
      <c r="J34" s="38">
        <f t="shared" si="0"/>
        <v>5737.8</v>
      </c>
      <c r="K34" s="29" t="s">
        <v>837</v>
      </c>
      <c r="L34" s="30">
        <v>1</v>
      </c>
      <c r="M34" s="31" t="s">
        <v>1119</v>
      </c>
      <c r="N34" s="26"/>
      <c r="O34" s="26"/>
    </row>
    <row r="35" spans="1:15" ht="31.5" x14ac:dyDescent="0.25">
      <c r="A35" s="24" t="s">
        <v>6</v>
      </c>
      <c r="B35" s="25" t="s">
        <v>106</v>
      </c>
      <c r="C35" s="24" t="s">
        <v>102</v>
      </c>
      <c r="D35" s="24" t="s">
        <v>102</v>
      </c>
      <c r="E35" s="41" t="s">
        <v>108</v>
      </c>
      <c r="F35" s="27" t="s">
        <v>425</v>
      </c>
      <c r="G35" s="27" t="s">
        <v>217</v>
      </c>
      <c r="H35" s="75">
        <v>110</v>
      </c>
      <c r="I35" s="27">
        <v>2003</v>
      </c>
      <c r="J35" s="38">
        <f t="shared" si="0"/>
        <v>5847.8</v>
      </c>
      <c r="K35" s="29" t="s">
        <v>264</v>
      </c>
      <c r="L35" s="30">
        <v>1</v>
      </c>
      <c r="M35" s="31" t="s">
        <v>1130</v>
      </c>
      <c r="N35" s="26" t="s">
        <v>396</v>
      </c>
      <c r="O35" s="41" t="s">
        <v>235</v>
      </c>
    </row>
    <row r="36" spans="1:15" ht="47.25" x14ac:dyDescent="0.25">
      <c r="A36" s="24" t="s">
        <v>6</v>
      </c>
      <c r="B36" s="25" t="s">
        <v>106</v>
      </c>
      <c r="C36" s="24" t="s">
        <v>102</v>
      </c>
      <c r="D36" s="24" t="s">
        <v>102</v>
      </c>
      <c r="E36" s="41" t="s">
        <v>232</v>
      </c>
      <c r="F36" s="27" t="s">
        <v>112</v>
      </c>
      <c r="G36" s="27" t="s">
        <v>217</v>
      </c>
      <c r="H36" s="75">
        <v>757.7</v>
      </c>
      <c r="I36" s="27">
        <v>2004</v>
      </c>
      <c r="J36" s="38">
        <f t="shared" si="0"/>
        <v>6605.5</v>
      </c>
      <c r="K36" s="29" t="s">
        <v>237</v>
      </c>
      <c r="L36" s="30">
        <v>1</v>
      </c>
      <c r="M36" s="31" t="s">
        <v>1130</v>
      </c>
      <c r="N36" s="26" t="s">
        <v>398</v>
      </c>
      <c r="O36" s="26" t="s">
        <v>1715</v>
      </c>
    </row>
    <row r="37" spans="1:15" ht="31.5" x14ac:dyDescent="0.25">
      <c r="A37" s="24" t="s">
        <v>6</v>
      </c>
      <c r="B37" s="25" t="s">
        <v>106</v>
      </c>
      <c r="C37" s="24" t="s">
        <v>102</v>
      </c>
      <c r="D37" s="24" t="s">
        <v>102</v>
      </c>
      <c r="E37" s="41" t="s">
        <v>1083</v>
      </c>
      <c r="F37" s="27" t="s">
        <v>787</v>
      </c>
      <c r="G37" s="27" t="s">
        <v>217</v>
      </c>
      <c r="H37" s="75">
        <v>40</v>
      </c>
      <c r="I37" s="27">
        <v>2005</v>
      </c>
      <c r="J37" s="38">
        <f t="shared" si="0"/>
        <v>6645.5</v>
      </c>
      <c r="K37" s="29" t="s">
        <v>1082</v>
      </c>
      <c r="L37" s="30">
        <v>1</v>
      </c>
      <c r="M37" s="31" t="s">
        <v>1130</v>
      </c>
      <c r="N37" s="26" t="s">
        <v>1688</v>
      </c>
      <c r="O37" s="26"/>
    </row>
    <row r="38" spans="1:15" ht="47.25" x14ac:dyDescent="0.25">
      <c r="A38" s="24" t="s">
        <v>65</v>
      </c>
      <c r="B38" s="25" t="s">
        <v>106</v>
      </c>
      <c r="C38" s="24" t="s">
        <v>102</v>
      </c>
      <c r="D38" s="24" t="s">
        <v>102</v>
      </c>
      <c r="E38" s="41" t="s">
        <v>1536</v>
      </c>
      <c r="F38" s="27" t="s">
        <v>425</v>
      </c>
      <c r="G38" s="27" t="s">
        <v>217</v>
      </c>
      <c r="H38" s="43">
        <v>96</v>
      </c>
      <c r="I38" s="27">
        <v>2026</v>
      </c>
      <c r="J38" s="38">
        <f t="shared" si="0"/>
        <v>6741.5</v>
      </c>
      <c r="K38" s="29" t="s">
        <v>1056</v>
      </c>
      <c r="L38" s="30">
        <v>1</v>
      </c>
      <c r="M38" s="31" t="s">
        <v>1130</v>
      </c>
      <c r="N38" s="26"/>
      <c r="O38" s="26"/>
    </row>
    <row r="39" spans="1:15" ht="78.75" x14ac:dyDescent="0.25">
      <c r="A39" s="24" t="s">
        <v>65</v>
      </c>
      <c r="B39" s="25" t="s">
        <v>106</v>
      </c>
      <c r="C39" s="24" t="s">
        <v>102</v>
      </c>
      <c r="D39" s="24" t="s">
        <v>102</v>
      </c>
      <c r="E39" s="41" t="s">
        <v>1062</v>
      </c>
      <c r="F39" s="27" t="s">
        <v>425</v>
      </c>
      <c r="G39" s="27" t="s">
        <v>411</v>
      </c>
      <c r="H39" s="75"/>
      <c r="I39" s="81" t="s">
        <v>65</v>
      </c>
      <c r="J39" s="38">
        <f t="shared" si="0"/>
        <v>6741.5</v>
      </c>
      <c r="K39" s="29" t="s">
        <v>1055</v>
      </c>
      <c r="L39" s="30">
        <v>1</v>
      </c>
      <c r="M39" s="31" t="s">
        <v>1130</v>
      </c>
      <c r="N39" s="26"/>
      <c r="O39" s="26"/>
    </row>
    <row r="40" spans="1:15" ht="47.25" x14ac:dyDescent="0.25">
      <c r="A40" s="24" t="s">
        <v>6</v>
      </c>
      <c r="B40" s="25" t="s">
        <v>106</v>
      </c>
      <c r="C40" s="24" t="s">
        <v>102</v>
      </c>
      <c r="D40" s="24" t="s">
        <v>102</v>
      </c>
      <c r="E40" s="41" t="s">
        <v>1689</v>
      </c>
      <c r="F40" s="27" t="s">
        <v>1571</v>
      </c>
      <c r="G40" s="27" t="s">
        <v>410</v>
      </c>
      <c r="H40" s="75">
        <v>1045</v>
      </c>
      <c r="I40" s="27">
        <v>2015</v>
      </c>
      <c r="J40" s="38">
        <f t="shared" si="0"/>
        <v>7786.5</v>
      </c>
      <c r="K40" s="29" t="s">
        <v>242</v>
      </c>
      <c r="L40" s="30">
        <v>1</v>
      </c>
      <c r="M40" s="31" t="s">
        <v>1130</v>
      </c>
      <c r="N40" s="26" t="s">
        <v>243</v>
      </c>
      <c r="O40" s="26" t="s">
        <v>1543</v>
      </c>
    </row>
    <row r="41" spans="1:15" ht="31.5" x14ac:dyDescent="0.25">
      <c r="A41" s="24" t="s">
        <v>59</v>
      </c>
      <c r="B41" s="25" t="s">
        <v>106</v>
      </c>
      <c r="C41" s="24" t="s">
        <v>102</v>
      </c>
      <c r="D41" s="24" t="s">
        <v>102</v>
      </c>
      <c r="E41" s="41" t="s">
        <v>233</v>
      </c>
      <c r="F41" s="27" t="s">
        <v>112</v>
      </c>
      <c r="G41" s="27" t="s">
        <v>410</v>
      </c>
      <c r="H41" s="43">
        <v>8976</v>
      </c>
      <c r="I41" s="27">
        <v>2018</v>
      </c>
      <c r="J41" s="38">
        <f t="shared" si="0"/>
        <v>16762.5</v>
      </c>
      <c r="K41" s="29" t="s">
        <v>237</v>
      </c>
      <c r="L41" s="30">
        <v>1</v>
      </c>
      <c r="M41" s="31" t="s">
        <v>1130</v>
      </c>
      <c r="N41" s="41" t="s">
        <v>235</v>
      </c>
      <c r="O41" s="26" t="s">
        <v>725</v>
      </c>
    </row>
    <row r="42" spans="1:15" ht="63" x14ac:dyDescent="0.25">
      <c r="A42" s="24" t="s">
        <v>6</v>
      </c>
      <c r="B42" s="25" t="s">
        <v>106</v>
      </c>
      <c r="C42" s="24" t="s">
        <v>77</v>
      </c>
      <c r="D42" s="24" t="s">
        <v>204</v>
      </c>
      <c r="E42" s="41" t="s">
        <v>1154</v>
      </c>
      <c r="F42" s="27" t="s">
        <v>946</v>
      </c>
      <c r="G42" s="27" t="s">
        <v>410</v>
      </c>
      <c r="H42" s="43">
        <v>43.9</v>
      </c>
      <c r="I42" s="27">
        <v>2013</v>
      </c>
      <c r="J42" s="38">
        <f t="shared" si="0"/>
        <v>16806.400000000001</v>
      </c>
      <c r="K42" s="29" t="s">
        <v>947</v>
      </c>
      <c r="L42" s="30">
        <v>0.1</v>
      </c>
      <c r="M42" s="31" t="s">
        <v>1130</v>
      </c>
      <c r="N42" s="26"/>
      <c r="O42" s="26"/>
    </row>
    <row r="43" spans="1:15" ht="47.25" x14ac:dyDescent="0.25">
      <c r="A43" s="24" t="s">
        <v>6</v>
      </c>
      <c r="B43" s="25" t="s">
        <v>106</v>
      </c>
      <c r="C43" s="24" t="s">
        <v>77</v>
      </c>
      <c r="D43" s="24" t="s">
        <v>77</v>
      </c>
      <c r="E43" s="41" t="s">
        <v>107</v>
      </c>
      <c r="F43" s="27" t="s">
        <v>112</v>
      </c>
      <c r="G43" s="27" t="s">
        <v>217</v>
      </c>
      <c r="H43" s="75">
        <v>163.4</v>
      </c>
      <c r="I43" s="27">
        <v>2000</v>
      </c>
      <c r="J43" s="38">
        <f t="shared" si="0"/>
        <v>16969.800000000003</v>
      </c>
      <c r="K43" s="29" t="s">
        <v>237</v>
      </c>
      <c r="L43" s="30">
        <v>1</v>
      </c>
      <c r="M43" s="31" t="s">
        <v>1130</v>
      </c>
      <c r="N43" s="26" t="s">
        <v>393</v>
      </c>
      <c r="O43" s="26"/>
    </row>
    <row r="44" spans="1:15" ht="31.5" x14ac:dyDescent="0.25">
      <c r="A44" s="24" t="s">
        <v>6</v>
      </c>
      <c r="B44" s="25" t="s">
        <v>106</v>
      </c>
      <c r="C44" s="24" t="s">
        <v>77</v>
      </c>
      <c r="D44" s="24" t="s">
        <v>77</v>
      </c>
      <c r="E44" s="41" t="s">
        <v>231</v>
      </c>
      <c r="F44" s="27" t="s">
        <v>112</v>
      </c>
      <c r="G44" s="27" t="s">
        <v>217</v>
      </c>
      <c r="H44" s="75">
        <v>111.8</v>
      </c>
      <c r="I44" s="27">
        <v>2013</v>
      </c>
      <c r="J44" s="38">
        <f t="shared" si="0"/>
        <v>17081.600000000002</v>
      </c>
      <c r="K44" s="29" t="s">
        <v>237</v>
      </c>
      <c r="L44" s="30">
        <v>1</v>
      </c>
      <c r="M44" s="31" t="s">
        <v>1130</v>
      </c>
      <c r="N44" s="26" t="s">
        <v>236</v>
      </c>
      <c r="O44" s="26" t="s">
        <v>557</v>
      </c>
    </row>
    <row r="45" spans="1:15" ht="31.5" x14ac:dyDescent="0.25">
      <c r="A45" s="24" t="s">
        <v>6</v>
      </c>
      <c r="B45" s="25" t="s">
        <v>106</v>
      </c>
      <c r="C45" s="24" t="s">
        <v>80</v>
      </c>
      <c r="D45" s="24" t="s">
        <v>185</v>
      </c>
      <c r="E45" s="41" t="s">
        <v>1645</v>
      </c>
      <c r="F45" s="27"/>
      <c r="G45" s="27" t="s">
        <v>217</v>
      </c>
      <c r="H45" s="75">
        <v>1.59</v>
      </c>
      <c r="I45" s="27">
        <v>2008</v>
      </c>
      <c r="J45" s="38">
        <f t="shared" si="0"/>
        <v>17083.190000000002</v>
      </c>
      <c r="K45" s="29" t="s">
        <v>1678</v>
      </c>
      <c r="L45" s="30">
        <v>1</v>
      </c>
      <c r="M45" s="31" t="s">
        <v>1130</v>
      </c>
      <c r="N45" s="26" t="s">
        <v>278</v>
      </c>
      <c r="O45" s="26"/>
    </row>
    <row r="46" spans="1:15" ht="31.5" x14ac:dyDescent="0.25">
      <c r="A46" s="24" t="s">
        <v>6</v>
      </c>
      <c r="B46" s="25" t="s">
        <v>106</v>
      </c>
      <c r="C46" s="24" t="s">
        <v>80</v>
      </c>
      <c r="D46" s="24" t="s">
        <v>135</v>
      </c>
      <c r="E46" s="41" t="s">
        <v>1646</v>
      </c>
      <c r="F46" s="27" t="s">
        <v>112</v>
      </c>
      <c r="G46" s="27" t="s">
        <v>217</v>
      </c>
      <c r="H46" s="75">
        <v>1.1000000000000001</v>
      </c>
      <c r="I46" s="27">
        <v>2008</v>
      </c>
      <c r="J46" s="38">
        <f t="shared" si="0"/>
        <v>17084.29</v>
      </c>
      <c r="K46" s="29" t="s">
        <v>282</v>
      </c>
      <c r="L46" s="30">
        <v>1</v>
      </c>
      <c r="M46" s="31" t="s">
        <v>1130</v>
      </c>
      <c r="N46" s="26" t="s">
        <v>278</v>
      </c>
      <c r="O46" s="26"/>
    </row>
    <row r="47" spans="1:15" ht="47.25" x14ac:dyDescent="0.25">
      <c r="A47" s="24" t="s">
        <v>6</v>
      </c>
      <c r="B47" s="25" t="s">
        <v>106</v>
      </c>
      <c r="C47" s="24" t="s">
        <v>80</v>
      </c>
      <c r="D47" s="24" t="s">
        <v>96</v>
      </c>
      <c r="E47" s="41" t="s">
        <v>1155</v>
      </c>
      <c r="F47" s="27" t="s">
        <v>454</v>
      </c>
      <c r="G47" s="27" t="s">
        <v>217</v>
      </c>
      <c r="H47" s="75">
        <v>110</v>
      </c>
      <c r="I47" s="27">
        <v>2018</v>
      </c>
      <c r="J47" s="38">
        <f t="shared" si="0"/>
        <v>17194.29</v>
      </c>
      <c r="K47" s="29" t="s">
        <v>1084</v>
      </c>
      <c r="L47" s="30">
        <v>1</v>
      </c>
      <c r="M47" s="31" t="s">
        <v>1130</v>
      </c>
      <c r="N47" s="26" t="s">
        <v>1690</v>
      </c>
      <c r="O47" s="110" t="s">
        <v>554</v>
      </c>
    </row>
    <row r="48" spans="1:15" ht="31.5" x14ac:dyDescent="0.25">
      <c r="A48" s="24" t="s">
        <v>6</v>
      </c>
      <c r="B48" s="25" t="s">
        <v>106</v>
      </c>
      <c r="C48" s="24" t="s">
        <v>80</v>
      </c>
      <c r="D48" s="24" t="s">
        <v>80</v>
      </c>
      <c r="E48" s="41" t="s">
        <v>1647</v>
      </c>
      <c r="F48" s="27" t="s">
        <v>112</v>
      </c>
      <c r="G48" s="27" t="s">
        <v>217</v>
      </c>
      <c r="H48" s="75">
        <v>1.24</v>
      </c>
      <c r="I48" s="27">
        <v>2008</v>
      </c>
      <c r="J48" s="38">
        <f t="shared" si="0"/>
        <v>17195.530000000002</v>
      </c>
      <c r="K48" s="29" t="s">
        <v>283</v>
      </c>
      <c r="L48" s="30">
        <v>1</v>
      </c>
      <c r="M48" s="31" t="s">
        <v>1130</v>
      </c>
      <c r="N48" s="26" t="s">
        <v>278</v>
      </c>
      <c r="O48" s="26"/>
    </row>
    <row r="49" spans="1:15" ht="63" x14ac:dyDescent="0.25">
      <c r="A49" s="24" t="s">
        <v>65</v>
      </c>
      <c r="B49" s="25" t="s">
        <v>106</v>
      </c>
      <c r="C49" s="26" t="s">
        <v>117</v>
      </c>
      <c r="D49" s="24"/>
      <c r="E49" s="41" t="s">
        <v>1092</v>
      </c>
      <c r="F49" s="27" t="s">
        <v>1091</v>
      </c>
      <c r="G49" s="27" t="s">
        <v>410</v>
      </c>
      <c r="H49" s="120">
        <v>8.9700000000000006</v>
      </c>
      <c r="I49" s="27">
        <v>2022</v>
      </c>
      <c r="J49" s="38">
        <f t="shared" si="0"/>
        <v>17204.500000000004</v>
      </c>
      <c r="K49" s="29" t="s">
        <v>1324</v>
      </c>
      <c r="L49" s="30">
        <v>1</v>
      </c>
      <c r="M49" s="31" t="s">
        <v>1130</v>
      </c>
      <c r="N49" s="26"/>
      <c r="O49" s="26"/>
    </row>
    <row r="50" spans="1:15" ht="63" x14ac:dyDescent="0.25">
      <c r="A50" s="24" t="s">
        <v>65</v>
      </c>
      <c r="B50" s="25" t="s">
        <v>106</v>
      </c>
      <c r="C50" s="26" t="s">
        <v>117</v>
      </c>
      <c r="D50" s="24"/>
      <c r="E50" s="41" t="s">
        <v>1093</v>
      </c>
      <c r="F50" s="27" t="s">
        <v>1091</v>
      </c>
      <c r="G50" s="27" t="s">
        <v>410</v>
      </c>
      <c r="H50" s="120">
        <v>7.2</v>
      </c>
      <c r="I50" s="27">
        <v>2023</v>
      </c>
      <c r="J50" s="38">
        <f t="shared" si="0"/>
        <v>17211.700000000004</v>
      </c>
      <c r="K50" s="29" t="s">
        <v>1324</v>
      </c>
      <c r="L50" s="30">
        <v>1</v>
      </c>
      <c r="M50" s="31" t="s">
        <v>1130</v>
      </c>
      <c r="N50" s="26"/>
      <c r="O50" s="26"/>
    </row>
    <row r="51" spans="1:15" ht="63" x14ac:dyDescent="0.25">
      <c r="A51" s="24" t="s">
        <v>65</v>
      </c>
      <c r="B51" s="25" t="s">
        <v>106</v>
      </c>
      <c r="C51" s="26" t="s">
        <v>117</v>
      </c>
      <c r="D51" s="24"/>
      <c r="E51" s="41" t="s">
        <v>1094</v>
      </c>
      <c r="F51" s="27" t="s">
        <v>1091</v>
      </c>
      <c r="G51" s="27" t="s">
        <v>410</v>
      </c>
      <c r="H51" s="120">
        <v>8.6999999999999993</v>
      </c>
      <c r="I51" s="44">
        <v>2021</v>
      </c>
      <c r="J51" s="38">
        <f t="shared" si="0"/>
        <v>17220.400000000005</v>
      </c>
      <c r="K51" s="29" t="s">
        <v>1324</v>
      </c>
      <c r="L51" s="30">
        <v>1</v>
      </c>
      <c r="M51" s="31" t="s">
        <v>1130</v>
      </c>
      <c r="N51" s="26"/>
      <c r="O51" s="26"/>
    </row>
    <row r="52" spans="1:15" ht="63" x14ac:dyDescent="0.25">
      <c r="A52" s="24" t="s">
        <v>65</v>
      </c>
      <c r="B52" s="25" t="s">
        <v>106</v>
      </c>
      <c r="C52" s="26" t="s">
        <v>117</v>
      </c>
      <c r="D52" s="24"/>
      <c r="E52" s="41" t="s">
        <v>1095</v>
      </c>
      <c r="F52" s="27" t="s">
        <v>1091</v>
      </c>
      <c r="G52" s="27" t="s">
        <v>410</v>
      </c>
      <c r="H52" s="120">
        <v>8</v>
      </c>
      <c r="I52" s="27">
        <v>2022</v>
      </c>
      <c r="J52" s="38">
        <f t="shared" si="0"/>
        <v>17228.400000000005</v>
      </c>
      <c r="K52" s="29" t="s">
        <v>1324</v>
      </c>
      <c r="L52" s="30">
        <v>1</v>
      </c>
      <c r="M52" s="31" t="s">
        <v>1130</v>
      </c>
      <c r="N52" s="26"/>
      <c r="O52" s="26"/>
    </row>
    <row r="53" spans="1:15" ht="63" x14ac:dyDescent="0.25">
      <c r="A53" s="24" t="s">
        <v>65</v>
      </c>
      <c r="B53" s="25" t="s">
        <v>106</v>
      </c>
      <c r="C53" s="26" t="s">
        <v>117</v>
      </c>
      <c r="D53" s="24"/>
      <c r="E53" s="41" t="s">
        <v>1096</v>
      </c>
      <c r="F53" s="27" t="s">
        <v>1091</v>
      </c>
      <c r="G53" s="27" t="s">
        <v>410</v>
      </c>
      <c r="H53" s="120">
        <v>20.6</v>
      </c>
      <c r="I53" s="27">
        <v>2022</v>
      </c>
      <c r="J53" s="38">
        <f t="shared" si="0"/>
        <v>17249.000000000004</v>
      </c>
      <c r="K53" s="29" t="s">
        <v>1324</v>
      </c>
      <c r="L53" s="30">
        <v>1</v>
      </c>
      <c r="M53" s="31" t="s">
        <v>1130</v>
      </c>
      <c r="N53" s="26"/>
      <c r="O53" s="26"/>
    </row>
    <row r="54" spans="1:15" ht="63" x14ac:dyDescent="0.25">
      <c r="A54" s="24" t="s">
        <v>65</v>
      </c>
      <c r="B54" s="25" t="s">
        <v>106</v>
      </c>
      <c r="C54" s="26" t="s">
        <v>117</v>
      </c>
      <c r="D54" s="24"/>
      <c r="E54" s="41" t="s">
        <v>1097</v>
      </c>
      <c r="F54" s="27" t="s">
        <v>1091</v>
      </c>
      <c r="G54" s="27" t="s">
        <v>410</v>
      </c>
      <c r="H54" s="120">
        <v>6.3</v>
      </c>
      <c r="I54" s="45">
        <v>2021</v>
      </c>
      <c r="J54" s="38">
        <f t="shared" si="0"/>
        <v>17255.300000000003</v>
      </c>
      <c r="K54" s="29" t="s">
        <v>1324</v>
      </c>
      <c r="L54" s="30">
        <v>1</v>
      </c>
      <c r="M54" s="31" t="s">
        <v>1130</v>
      </c>
      <c r="N54" s="26"/>
      <c r="O54" s="26"/>
    </row>
    <row r="55" spans="1:15" ht="63" x14ac:dyDescent="0.25">
      <c r="A55" s="24" t="s">
        <v>65</v>
      </c>
      <c r="B55" s="25" t="s">
        <v>106</v>
      </c>
      <c r="C55" s="26" t="s">
        <v>117</v>
      </c>
      <c r="D55" s="24"/>
      <c r="E55" s="41" t="s">
        <v>1098</v>
      </c>
      <c r="F55" s="27" t="s">
        <v>1091</v>
      </c>
      <c r="G55" s="27" t="s">
        <v>410</v>
      </c>
      <c r="H55" s="120">
        <v>5.0999999999999996</v>
      </c>
      <c r="I55" s="45">
        <v>2021</v>
      </c>
      <c r="J55" s="38">
        <f t="shared" si="0"/>
        <v>17260.400000000001</v>
      </c>
      <c r="K55" s="29" t="s">
        <v>1324</v>
      </c>
      <c r="L55" s="30">
        <v>1</v>
      </c>
      <c r="M55" s="31" t="s">
        <v>1130</v>
      </c>
      <c r="N55" s="26"/>
      <c r="O55" s="26"/>
    </row>
    <row r="56" spans="1:15" ht="63" x14ac:dyDescent="0.25">
      <c r="A56" s="24" t="s">
        <v>65</v>
      </c>
      <c r="B56" s="25" t="s">
        <v>106</v>
      </c>
      <c r="C56" s="26" t="s">
        <v>117</v>
      </c>
      <c r="D56" s="24"/>
      <c r="E56" s="41" t="s">
        <v>1099</v>
      </c>
      <c r="F56" s="27" t="s">
        <v>1091</v>
      </c>
      <c r="G56" s="27" t="s">
        <v>410</v>
      </c>
      <c r="H56" s="120">
        <v>7.2</v>
      </c>
      <c r="I56" s="27">
        <v>2023</v>
      </c>
      <c r="J56" s="38">
        <f t="shared" si="0"/>
        <v>17267.600000000002</v>
      </c>
      <c r="K56" s="29" t="s">
        <v>1324</v>
      </c>
      <c r="L56" s="30">
        <v>1</v>
      </c>
      <c r="M56" s="31" t="s">
        <v>1130</v>
      </c>
      <c r="N56" s="26"/>
      <c r="O56" s="26"/>
    </row>
    <row r="57" spans="1:15" ht="63" x14ac:dyDescent="0.25">
      <c r="A57" s="24" t="s">
        <v>65</v>
      </c>
      <c r="B57" s="25" t="s">
        <v>106</v>
      </c>
      <c r="C57" s="26" t="s">
        <v>117</v>
      </c>
      <c r="D57" s="24"/>
      <c r="E57" s="41" t="s">
        <v>1100</v>
      </c>
      <c r="F57" s="27" t="s">
        <v>1091</v>
      </c>
      <c r="G57" s="27"/>
      <c r="H57" s="120">
        <v>15.05</v>
      </c>
      <c r="I57" s="27">
        <v>2022</v>
      </c>
      <c r="J57" s="38">
        <f t="shared" si="0"/>
        <v>17282.650000000001</v>
      </c>
      <c r="K57" s="29" t="s">
        <v>1324</v>
      </c>
      <c r="L57" s="30">
        <v>1</v>
      </c>
      <c r="M57" s="31" t="s">
        <v>1130</v>
      </c>
      <c r="N57" s="26"/>
      <c r="O57" s="26"/>
    </row>
    <row r="58" spans="1:15" s="7" customFormat="1" ht="31.5" x14ac:dyDescent="0.25">
      <c r="A58" s="24" t="s">
        <v>6</v>
      </c>
      <c r="B58" s="25" t="s">
        <v>106</v>
      </c>
      <c r="C58" s="29"/>
      <c r="D58" s="24"/>
      <c r="E58" s="41" t="s">
        <v>1156</v>
      </c>
      <c r="F58" s="27" t="s">
        <v>112</v>
      </c>
      <c r="G58" s="27" t="s">
        <v>217</v>
      </c>
      <c r="H58" s="75">
        <v>595</v>
      </c>
      <c r="I58" s="27">
        <v>2005</v>
      </c>
      <c r="J58" s="38">
        <f t="shared" si="0"/>
        <v>17877.650000000001</v>
      </c>
      <c r="K58" s="29" t="s">
        <v>628</v>
      </c>
      <c r="L58" s="30">
        <v>1</v>
      </c>
      <c r="M58" s="31" t="s">
        <v>1129</v>
      </c>
      <c r="N58" s="26" t="s">
        <v>629</v>
      </c>
      <c r="O58" s="26"/>
    </row>
    <row r="59" spans="1:15" s="7" customFormat="1" ht="31.5" x14ac:dyDescent="0.25">
      <c r="A59" s="24" t="s">
        <v>6</v>
      </c>
      <c r="B59" s="25" t="s">
        <v>106</v>
      </c>
      <c r="C59" s="29"/>
      <c r="D59" s="24"/>
      <c r="E59" s="41" t="s">
        <v>1157</v>
      </c>
      <c r="F59" s="27" t="s">
        <v>112</v>
      </c>
      <c r="G59" s="27" t="s">
        <v>217</v>
      </c>
      <c r="H59" s="75">
        <v>526.5</v>
      </c>
      <c r="I59" s="27">
        <v>2005</v>
      </c>
      <c r="J59" s="38">
        <f t="shared" si="0"/>
        <v>18404.150000000001</v>
      </c>
      <c r="K59" s="29" t="s">
        <v>628</v>
      </c>
      <c r="L59" s="30">
        <v>1</v>
      </c>
      <c r="M59" s="31" t="s">
        <v>1129</v>
      </c>
      <c r="N59" s="26" t="s">
        <v>629</v>
      </c>
      <c r="O59" s="26"/>
    </row>
    <row r="60" spans="1:15" ht="94.5" x14ac:dyDescent="0.25">
      <c r="A60" s="24" t="s">
        <v>59</v>
      </c>
      <c r="B60" s="25" t="s">
        <v>106</v>
      </c>
      <c r="C60" s="24"/>
      <c r="D60" s="24"/>
      <c r="E60" s="41" t="s">
        <v>1535</v>
      </c>
      <c r="F60" s="27" t="s">
        <v>426</v>
      </c>
      <c r="G60" s="27" t="s">
        <v>217</v>
      </c>
      <c r="H60" s="75">
        <v>1220</v>
      </c>
      <c r="I60" s="27">
        <v>2022</v>
      </c>
      <c r="J60" s="38">
        <f t="shared" si="0"/>
        <v>19624.150000000001</v>
      </c>
      <c r="K60" s="29" t="s">
        <v>229</v>
      </c>
      <c r="L60" s="30">
        <v>1</v>
      </c>
      <c r="M60" s="31" t="s">
        <v>1129</v>
      </c>
      <c r="N60" s="26" t="s">
        <v>1691</v>
      </c>
      <c r="O60" s="26" t="s">
        <v>1542</v>
      </c>
    </row>
    <row r="61" spans="1:15" s="7" customFormat="1" x14ac:dyDescent="0.25">
      <c r="A61" s="46" t="s">
        <v>6</v>
      </c>
      <c r="B61" s="47" t="s">
        <v>999</v>
      </c>
      <c r="C61" s="46" t="s">
        <v>82</v>
      </c>
      <c r="D61" s="24" t="s">
        <v>82</v>
      </c>
      <c r="E61" s="41" t="s">
        <v>570</v>
      </c>
      <c r="F61" s="44" t="s">
        <v>597</v>
      </c>
      <c r="G61" s="27" t="s">
        <v>217</v>
      </c>
      <c r="H61" s="75">
        <v>7.1</v>
      </c>
      <c r="I61" s="27">
        <v>2018</v>
      </c>
      <c r="J61" s="38">
        <f t="shared" si="0"/>
        <v>19631.25</v>
      </c>
      <c r="K61" s="48" t="s">
        <v>569</v>
      </c>
      <c r="L61" s="30">
        <v>1</v>
      </c>
      <c r="M61" s="31" t="s">
        <v>1119</v>
      </c>
      <c r="N61" s="48" t="s">
        <v>569</v>
      </c>
      <c r="O61" s="26"/>
    </row>
    <row r="62" spans="1:15" s="10" customFormat="1" ht="31.5" x14ac:dyDescent="0.25">
      <c r="A62" s="46" t="s">
        <v>6</v>
      </c>
      <c r="B62" s="47" t="s">
        <v>999</v>
      </c>
      <c r="C62" s="46" t="s">
        <v>82</v>
      </c>
      <c r="D62" s="46" t="s">
        <v>83</v>
      </c>
      <c r="E62" s="49" t="s">
        <v>1656</v>
      </c>
      <c r="F62" s="44" t="s">
        <v>580</v>
      </c>
      <c r="G62" s="44" t="s">
        <v>217</v>
      </c>
      <c r="H62" s="43">
        <v>15.46</v>
      </c>
      <c r="I62" s="44">
        <v>2018</v>
      </c>
      <c r="J62" s="38">
        <f t="shared" si="0"/>
        <v>19646.71</v>
      </c>
      <c r="K62" s="48" t="s">
        <v>569</v>
      </c>
      <c r="L62" s="30">
        <v>1</v>
      </c>
      <c r="M62" s="31" t="s">
        <v>1119</v>
      </c>
      <c r="N62" s="48" t="s">
        <v>569</v>
      </c>
      <c r="O62" s="109" t="s">
        <v>1657</v>
      </c>
    </row>
    <row r="63" spans="1:15" s="10" customFormat="1" ht="31.5" x14ac:dyDescent="0.25">
      <c r="A63" s="46" t="s">
        <v>6</v>
      </c>
      <c r="B63" s="47" t="s">
        <v>999</v>
      </c>
      <c r="C63" s="46" t="s">
        <v>82</v>
      </c>
      <c r="D63" s="46" t="s">
        <v>83</v>
      </c>
      <c r="E63" s="49" t="s">
        <v>1658</v>
      </c>
      <c r="F63" s="44" t="s">
        <v>580</v>
      </c>
      <c r="G63" s="44" t="s">
        <v>217</v>
      </c>
      <c r="H63" s="43">
        <v>8.52</v>
      </c>
      <c r="I63" s="44">
        <v>2018</v>
      </c>
      <c r="J63" s="38">
        <f t="shared" si="0"/>
        <v>19655.23</v>
      </c>
      <c r="K63" s="48" t="s">
        <v>569</v>
      </c>
      <c r="L63" s="30">
        <v>1</v>
      </c>
      <c r="M63" s="31" t="s">
        <v>1119</v>
      </c>
      <c r="N63" s="50" t="s">
        <v>22</v>
      </c>
      <c r="O63" s="50" t="s">
        <v>1657</v>
      </c>
    </row>
    <row r="64" spans="1:15" s="10" customFormat="1" ht="63" x14ac:dyDescent="0.25">
      <c r="A64" s="46" t="s">
        <v>6</v>
      </c>
      <c r="B64" s="47" t="s">
        <v>999</v>
      </c>
      <c r="C64" s="46" t="s">
        <v>82</v>
      </c>
      <c r="D64" s="46" t="s">
        <v>83</v>
      </c>
      <c r="E64" s="49" t="s">
        <v>138</v>
      </c>
      <c r="F64" s="44" t="s">
        <v>732</v>
      </c>
      <c r="G64" s="44" t="s">
        <v>410</v>
      </c>
      <c r="H64" s="43">
        <v>18</v>
      </c>
      <c r="I64" s="44">
        <v>1993</v>
      </c>
      <c r="J64" s="38">
        <f t="shared" si="0"/>
        <v>19673.23</v>
      </c>
      <c r="K64" s="48" t="s">
        <v>568</v>
      </c>
      <c r="L64" s="30">
        <v>1</v>
      </c>
      <c r="M64" s="31" t="s">
        <v>1130</v>
      </c>
      <c r="N64" s="50" t="s">
        <v>22</v>
      </c>
      <c r="O64" s="50" t="s">
        <v>567</v>
      </c>
    </row>
    <row r="65" spans="1:15" s="7" customFormat="1" x14ac:dyDescent="0.25">
      <c r="A65" s="24" t="s">
        <v>6</v>
      </c>
      <c r="B65" s="47" t="s">
        <v>999</v>
      </c>
      <c r="C65" s="24" t="s">
        <v>82</v>
      </c>
      <c r="D65" s="24" t="s">
        <v>83</v>
      </c>
      <c r="E65" s="41" t="s">
        <v>1158</v>
      </c>
      <c r="F65" s="27" t="s">
        <v>436</v>
      </c>
      <c r="G65" s="27" t="s">
        <v>217</v>
      </c>
      <c r="H65" s="75"/>
      <c r="I65" s="27">
        <v>2014</v>
      </c>
      <c r="J65" s="38">
        <f t="shared" si="0"/>
        <v>19673.23</v>
      </c>
      <c r="K65" s="29" t="s">
        <v>1069</v>
      </c>
      <c r="L65" s="30">
        <v>1</v>
      </c>
      <c r="M65" s="31" t="s">
        <v>1130</v>
      </c>
      <c r="N65" s="26" t="s">
        <v>22</v>
      </c>
      <c r="O65" s="26"/>
    </row>
    <row r="66" spans="1:15" s="7" customFormat="1" x14ac:dyDescent="0.25">
      <c r="A66" s="24" t="s">
        <v>6</v>
      </c>
      <c r="B66" s="47" t="s">
        <v>999</v>
      </c>
      <c r="C66" s="24" t="s">
        <v>82</v>
      </c>
      <c r="D66" s="24" t="s">
        <v>83</v>
      </c>
      <c r="E66" s="41" t="s">
        <v>1159</v>
      </c>
      <c r="F66" s="27" t="s">
        <v>436</v>
      </c>
      <c r="G66" s="27" t="s">
        <v>217</v>
      </c>
      <c r="H66" s="75"/>
      <c r="I66" s="27" t="s">
        <v>139</v>
      </c>
      <c r="J66" s="38">
        <f t="shared" si="0"/>
        <v>19673.23</v>
      </c>
      <c r="K66" s="29" t="s">
        <v>1069</v>
      </c>
      <c r="L66" s="30">
        <v>1</v>
      </c>
      <c r="M66" s="31" t="s">
        <v>1119</v>
      </c>
      <c r="N66" s="26" t="s">
        <v>22</v>
      </c>
      <c r="O66" s="26"/>
    </row>
    <row r="67" spans="1:15" s="7" customFormat="1" x14ac:dyDescent="0.25">
      <c r="A67" s="24" t="s">
        <v>6</v>
      </c>
      <c r="B67" s="47" t="s">
        <v>999</v>
      </c>
      <c r="C67" s="24" t="s">
        <v>82</v>
      </c>
      <c r="D67" s="24" t="s">
        <v>83</v>
      </c>
      <c r="E67" s="41" t="s">
        <v>1160</v>
      </c>
      <c r="F67" s="27" t="s">
        <v>436</v>
      </c>
      <c r="G67" s="27" t="s">
        <v>217</v>
      </c>
      <c r="H67" s="75"/>
      <c r="I67" s="27" t="s">
        <v>139</v>
      </c>
      <c r="J67" s="38">
        <f t="shared" si="0"/>
        <v>19673.23</v>
      </c>
      <c r="K67" s="29" t="s">
        <v>1069</v>
      </c>
      <c r="L67" s="30">
        <v>1</v>
      </c>
      <c r="M67" s="31" t="s">
        <v>1119</v>
      </c>
      <c r="N67" s="26" t="s">
        <v>22</v>
      </c>
      <c r="O67" s="26"/>
    </row>
    <row r="68" spans="1:15" s="7" customFormat="1" x14ac:dyDescent="0.25">
      <c r="A68" s="24" t="s">
        <v>6</v>
      </c>
      <c r="B68" s="47" t="s">
        <v>999</v>
      </c>
      <c r="C68" s="24" t="s">
        <v>82</v>
      </c>
      <c r="D68" s="24" t="s">
        <v>83</v>
      </c>
      <c r="E68" s="41" t="s">
        <v>1161</v>
      </c>
      <c r="F68" s="27" t="s">
        <v>436</v>
      </c>
      <c r="G68" s="27" t="s">
        <v>217</v>
      </c>
      <c r="H68" s="75"/>
      <c r="I68" s="27" t="s">
        <v>139</v>
      </c>
      <c r="J68" s="38">
        <f t="shared" si="0"/>
        <v>19673.23</v>
      </c>
      <c r="K68" s="29" t="s">
        <v>1069</v>
      </c>
      <c r="L68" s="30">
        <v>1</v>
      </c>
      <c r="M68" s="31" t="s">
        <v>1119</v>
      </c>
      <c r="N68" s="26" t="s">
        <v>22</v>
      </c>
      <c r="O68" s="26"/>
    </row>
    <row r="69" spans="1:15" s="7" customFormat="1" x14ac:dyDescent="0.25">
      <c r="A69" s="24" t="s">
        <v>6</v>
      </c>
      <c r="B69" s="47" t="s">
        <v>999</v>
      </c>
      <c r="C69" s="24" t="s">
        <v>82</v>
      </c>
      <c r="D69" s="24" t="s">
        <v>565</v>
      </c>
      <c r="E69" s="41" t="s">
        <v>1162</v>
      </c>
      <c r="F69" s="27" t="s">
        <v>472</v>
      </c>
      <c r="G69" s="27" t="s">
        <v>410</v>
      </c>
      <c r="H69" s="75">
        <v>320</v>
      </c>
      <c r="I69" s="27">
        <v>2018</v>
      </c>
      <c r="J69" s="38">
        <f t="shared" si="0"/>
        <v>19993.23</v>
      </c>
      <c r="K69" s="29" t="s">
        <v>613</v>
      </c>
      <c r="L69" s="30">
        <v>1</v>
      </c>
      <c r="M69" s="31" t="s">
        <v>1130</v>
      </c>
      <c r="N69" s="48" t="s">
        <v>569</v>
      </c>
      <c r="O69" s="110" t="s">
        <v>564</v>
      </c>
    </row>
    <row r="70" spans="1:15" s="7" customFormat="1" ht="31.5" x14ac:dyDescent="0.25">
      <c r="A70" s="24" t="s">
        <v>6</v>
      </c>
      <c r="B70" s="47" t="s">
        <v>999</v>
      </c>
      <c r="C70" s="24" t="s">
        <v>82</v>
      </c>
      <c r="D70" s="24" t="s">
        <v>100</v>
      </c>
      <c r="E70" s="41" t="s">
        <v>1163</v>
      </c>
      <c r="F70" s="27" t="s">
        <v>435</v>
      </c>
      <c r="G70" s="27" t="s">
        <v>217</v>
      </c>
      <c r="H70" s="121">
        <v>10</v>
      </c>
      <c r="I70" s="27">
        <v>2001</v>
      </c>
      <c r="J70" s="38">
        <f t="shared" si="0"/>
        <v>20003.23</v>
      </c>
      <c r="K70" s="29" t="s">
        <v>866</v>
      </c>
      <c r="L70" s="30">
        <v>1</v>
      </c>
      <c r="M70" s="31" t="s">
        <v>1119</v>
      </c>
      <c r="N70" s="48"/>
      <c r="O70" s="26"/>
    </row>
    <row r="71" spans="1:15" s="7" customFormat="1" x14ac:dyDescent="0.25">
      <c r="A71" s="24" t="s">
        <v>6</v>
      </c>
      <c r="B71" s="47" t="s">
        <v>999</v>
      </c>
      <c r="C71" s="24" t="s">
        <v>82</v>
      </c>
      <c r="D71" s="24" t="s">
        <v>100</v>
      </c>
      <c r="E71" s="41" t="s">
        <v>1164</v>
      </c>
      <c r="F71" s="27" t="s">
        <v>586</v>
      </c>
      <c r="G71" s="27" t="s">
        <v>410</v>
      </c>
      <c r="H71" s="75">
        <v>30</v>
      </c>
      <c r="I71" s="27">
        <v>2018</v>
      </c>
      <c r="J71" s="38">
        <f t="shared" si="0"/>
        <v>20033.23</v>
      </c>
      <c r="K71" s="29" t="s">
        <v>569</v>
      </c>
      <c r="L71" s="30">
        <v>1</v>
      </c>
      <c r="M71" s="31" t="s">
        <v>1130</v>
      </c>
      <c r="N71" s="26" t="s">
        <v>137</v>
      </c>
      <c r="O71" s="26"/>
    </row>
    <row r="72" spans="1:15" s="7" customFormat="1" x14ac:dyDescent="0.25">
      <c r="A72" s="24" t="s">
        <v>6</v>
      </c>
      <c r="B72" s="47" t="s">
        <v>999</v>
      </c>
      <c r="C72" s="24" t="s">
        <v>82</v>
      </c>
      <c r="D72" s="24" t="s">
        <v>100</v>
      </c>
      <c r="E72" s="41" t="s">
        <v>1165</v>
      </c>
      <c r="F72" s="27" t="s">
        <v>595</v>
      </c>
      <c r="G72" s="27" t="s">
        <v>217</v>
      </c>
      <c r="H72" s="75">
        <v>37.57</v>
      </c>
      <c r="I72" s="27">
        <v>2018</v>
      </c>
      <c r="J72" s="38">
        <f t="shared" si="0"/>
        <v>20070.8</v>
      </c>
      <c r="K72" s="29" t="s">
        <v>569</v>
      </c>
      <c r="L72" s="30">
        <v>1</v>
      </c>
      <c r="M72" s="31" t="s">
        <v>1130</v>
      </c>
      <c r="N72" s="26"/>
      <c r="O72" s="26"/>
    </row>
    <row r="73" spans="1:15" s="7" customFormat="1" ht="31.5" x14ac:dyDescent="0.25">
      <c r="A73" s="24" t="s">
        <v>6</v>
      </c>
      <c r="B73" s="47" t="s">
        <v>999</v>
      </c>
      <c r="C73" s="24" t="s">
        <v>82</v>
      </c>
      <c r="D73" s="24" t="s">
        <v>100</v>
      </c>
      <c r="E73" s="41" t="s">
        <v>594</v>
      </c>
      <c r="F73" s="27" t="s">
        <v>1642</v>
      </c>
      <c r="G73" s="27" t="s">
        <v>410</v>
      </c>
      <c r="H73" s="75">
        <v>339</v>
      </c>
      <c r="I73" s="27">
        <v>2018</v>
      </c>
      <c r="J73" s="38">
        <f t="shared" si="0"/>
        <v>20409.8</v>
      </c>
      <c r="K73" s="29" t="s">
        <v>569</v>
      </c>
      <c r="L73" s="30">
        <v>1</v>
      </c>
      <c r="M73" s="31" t="s">
        <v>1130</v>
      </c>
      <c r="N73" s="26" t="s">
        <v>137</v>
      </c>
      <c r="O73" s="26"/>
    </row>
    <row r="74" spans="1:15" s="7" customFormat="1" ht="31.5" x14ac:dyDescent="0.25">
      <c r="A74" s="24" t="s">
        <v>6</v>
      </c>
      <c r="B74" s="47" t="s">
        <v>999</v>
      </c>
      <c r="C74" s="24" t="s">
        <v>82</v>
      </c>
      <c r="D74" s="24" t="s">
        <v>87</v>
      </c>
      <c r="E74" s="41" t="s">
        <v>1534</v>
      </c>
      <c r="F74" s="27" t="s">
        <v>595</v>
      </c>
      <c r="G74" s="27" t="s">
        <v>606</v>
      </c>
      <c r="H74" s="75">
        <v>7</v>
      </c>
      <c r="I74" s="27">
        <v>2007</v>
      </c>
      <c r="J74" s="38">
        <f t="shared" si="0"/>
        <v>20416.8</v>
      </c>
      <c r="K74" s="29" t="s">
        <v>569</v>
      </c>
      <c r="L74" s="30">
        <v>1</v>
      </c>
      <c r="M74" s="31" t="s">
        <v>641</v>
      </c>
      <c r="N74" s="51" t="s">
        <v>121</v>
      </c>
      <c r="O74" s="26" t="s">
        <v>564</v>
      </c>
    </row>
    <row r="75" spans="1:15" s="7" customFormat="1" x14ac:dyDescent="0.25">
      <c r="A75" s="24" t="s">
        <v>6</v>
      </c>
      <c r="B75" s="47" t="s">
        <v>999</v>
      </c>
      <c r="C75" s="24" t="s">
        <v>82</v>
      </c>
      <c r="D75" s="24" t="s">
        <v>104</v>
      </c>
      <c r="E75" s="41" t="s">
        <v>414</v>
      </c>
      <c r="F75" s="27" t="s">
        <v>472</v>
      </c>
      <c r="G75" s="27" t="s">
        <v>410</v>
      </c>
      <c r="H75" s="75">
        <v>250</v>
      </c>
      <c r="I75" s="27">
        <v>2013</v>
      </c>
      <c r="J75" s="38">
        <f t="shared" ref="J75:J138" si="1">H75+J74</f>
        <v>20666.8</v>
      </c>
      <c r="K75" s="48" t="s">
        <v>569</v>
      </c>
      <c r="L75" s="30">
        <v>1</v>
      </c>
      <c r="M75" s="31" t="s">
        <v>1130</v>
      </c>
      <c r="N75" s="26" t="s">
        <v>1692</v>
      </c>
      <c r="O75" s="26" t="s">
        <v>564</v>
      </c>
    </row>
    <row r="76" spans="1:15" s="7" customFormat="1" x14ac:dyDescent="0.25">
      <c r="A76" s="24" t="s">
        <v>6</v>
      </c>
      <c r="B76" s="47" t="s">
        <v>999</v>
      </c>
      <c r="C76" s="24" t="s">
        <v>82</v>
      </c>
      <c r="D76" s="24" t="s">
        <v>104</v>
      </c>
      <c r="E76" s="41" t="s">
        <v>1166</v>
      </c>
      <c r="F76" s="27" t="s">
        <v>472</v>
      </c>
      <c r="G76" s="27" t="s">
        <v>217</v>
      </c>
      <c r="H76" s="75">
        <v>10.94</v>
      </c>
      <c r="I76" s="27">
        <v>2013</v>
      </c>
      <c r="J76" s="38">
        <f t="shared" si="1"/>
        <v>20677.739999999998</v>
      </c>
      <c r="K76" s="48" t="s">
        <v>569</v>
      </c>
      <c r="L76" s="30">
        <v>1</v>
      </c>
      <c r="M76" s="31" t="s">
        <v>1130</v>
      </c>
      <c r="N76" s="26" t="s">
        <v>1692</v>
      </c>
      <c r="O76" s="26" t="s">
        <v>564</v>
      </c>
    </row>
    <row r="77" spans="1:15" s="10" customFormat="1" x14ac:dyDescent="0.25">
      <c r="A77" s="46" t="s">
        <v>6</v>
      </c>
      <c r="B77" s="47" t="s">
        <v>999</v>
      </c>
      <c r="C77" s="46" t="s">
        <v>82</v>
      </c>
      <c r="D77" s="46" t="s">
        <v>104</v>
      </c>
      <c r="E77" s="49" t="s">
        <v>572</v>
      </c>
      <c r="F77" s="44" t="s">
        <v>596</v>
      </c>
      <c r="G77" s="44" t="s">
        <v>217</v>
      </c>
      <c r="H77" s="43">
        <v>88</v>
      </c>
      <c r="I77" s="44">
        <v>2012</v>
      </c>
      <c r="J77" s="38">
        <f t="shared" si="1"/>
        <v>20765.739999999998</v>
      </c>
      <c r="K77" s="48" t="s">
        <v>569</v>
      </c>
      <c r="L77" s="30">
        <v>1</v>
      </c>
      <c r="M77" s="31" t="s">
        <v>1130</v>
      </c>
      <c r="N77" s="48" t="s">
        <v>569</v>
      </c>
      <c r="O77" s="50" t="s">
        <v>564</v>
      </c>
    </row>
    <row r="78" spans="1:15" s="10" customFormat="1" x14ac:dyDescent="0.25">
      <c r="A78" s="46" t="s">
        <v>6</v>
      </c>
      <c r="B78" s="47" t="s">
        <v>999</v>
      </c>
      <c r="C78" s="46" t="s">
        <v>82</v>
      </c>
      <c r="D78" s="46" t="s">
        <v>104</v>
      </c>
      <c r="E78" s="49" t="s">
        <v>1533</v>
      </c>
      <c r="F78" s="44" t="s">
        <v>597</v>
      </c>
      <c r="G78" s="44" t="s">
        <v>410</v>
      </c>
      <c r="H78" s="43">
        <v>292.81</v>
      </c>
      <c r="I78" s="44">
        <v>2018</v>
      </c>
      <c r="J78" s="38">
        <f t="shared" si="1"/>
        <v>21058.55</v>
      </c>
      <c r="K78" s="48" t="s">
        <v>569</v>
      </c>
      <c r="L78" s="30">
        <v>1</v>
      </c>
      <c r="M78" s="31" t="s">
        <v>1130</v>
      </c>
      <c r="N78" s="48" t="s">
        <v>569</v>
      </c>
      <c r="O78" s="50" t="s">
        <v>564</v>
      </c>
    </row>
    <row r="79" spans="1:15" s="10" customFormat="1" x14ac:dyDescent="0.25">
      <c r="A79" s="46" t="s">
        <v>6</v>
      </c>
      <c r="B79" s="47" t="s">
        <v>999</v>
      </c>
      <c r="C79" s="46" t="s">
        <v>82</v>
      </c>
      <c r="D79" s="46" t="s">
        <v>104</v>
      </c>
      <c r="E79" s="49" t="s">
        <v>1704</v>
      </c>
      <c r="F79" s="27" t="s">
        <v>595</v>
      </c>
      <c r="G79" s="44" t="s">
        <v>410</v>
      </c>
      <c r="H79" s="43">
        <v>600</v>
      </c>
      <c r="I79" s="44">
        <v>2018</v>
      </c>
      <c r="J79" s="38">
        <f t="shared" si="1"/>
        <v>21658.55</v>
      </c>
      <c r="K79" s="48" t="s">
        <v>569</v>
      </c>
      <c r="L79" s="30">
        <v>1</v>
      </c>
      <c r="M79" s="31" t="s">
        <v>1130</v>
      </c>
      <c r="N79" s="48" t="s">
        <v>569</v>
      </c>
      <c r="O79" s="50" t="s">
        <v>564</v>
      </c>
    </row>
    <row r="80" spans="1:15" s="10" customFormat="1" x14ac:dyDescent="0.25">
      <c r="A80" s="46" t="s">
        <v>6</v>
      </c>
      <c r="B80" s="47" t="s">
        <v>999</v>
      </c>
      <c r="C80" s="46" t="s">
        <v>82</v>
      </c>
      <c r="D80" s="29" t="s">
        <v>202</v>
      </c>
      <c r="E80" s="49" t="s">
        <v>1167</v>
      </c>
      <c r="F80" s="44" t="s">
        <v>602</v>
      </c>
      <c r="G80" s="44" t="s">
        <v>411</v>
      </c>
      <c r="H80" s="43">
        <v>20</v>
      </c>
      <c r="I80" s="44">
        <v>2013</v>
      </c>
      <c r="J80" s="38">
        <f t="shared" si="1"/>
        <v>21678.55</v>
      </c>
      <c r="K80" s="48" t="s">
        <v>569</v>
      </c>
      <c r="L80" s="30">
        <v>1</v>
      </c>
      <c r="M80" s="31" t="s">
        <v>1130</v>
      </c>
      <c r="N80" s="48" t="s">
        <v>569</v>
      </c>
      <c r="O80" s="50"/>
    </row>
    <row r="81" spans="1:15" s="10" customFormat="1" x14ac:dyDescent="0.25">
      <c r="A81" s="46" t="s">
        <v>6</v>
      </c>
      <c r="B81" s="47" t="s">
        <v>999</v>
      </c>
      <c r="C81" s="46" t="s">
        <v>82</v>
      </c>
      <c r="D81" s="46" t="s">
        <v>97</v>
      </c>
      <c r="E81" s="49" t="s">
        <v>581</v>
      </c>
      <c r="F81" s="44" t="s">
        <v>597</v>
      </c>
      <c r="G81" s="44" t="s">
        <v>217</v>
      </c>
      <c r="H81" s="43">
        <v>1</v>
      </c>
      <c r="I81" s="44">
        <v>2013</v>
      </c>
      <c r="J81" s="38">
        <f t="shared" si="1"/>
        <v>21679.55</v>
      </c>
      <c r="K81" s="48" t="s">
        <v>569</v>
      </c>
      <c r="L81" s="30">
        <v>1</v>
      </c>
      <c r="M81" s="31" t="s">
        <v>1119</v>
      </c>
      <c r="N81" s="48" t="s">
        <v>569</v>
      </c>
      <c r="O81" s="50"/>
    </row>
    <row r="82" spans="1:15" s="10" customFormat="1" x14ac:dyDescent="0.25">
      <c r="A82" s="46" t="s">
        <v>6</v>
      </c>
      <c r="B82" s="47" t="s">
        <v>999</v>
      </c>
      <c r="C82" s="46" t="s">
        <v>82</v>
      </c>
      <c r="D82" s="46" t="s">
        <v>97</v>
      </c>
      <c r="E82" s="49" t="s">
        <v>1168</v>
      </c>
      <c r="F82" s="44" t="s">
        <v>598</v>
      </c>
      <c r="G82" s="44" t="s">
        <v>217</v>
      </c>
      <c r="H82" s="43">
        <v>1</v>
      </c>
      <c r="I82" s="44">
        <v>2018</v>
      </c>
      <c r="J82" s="38">
        <f t="shared" si="1"/>
        <v>21680.55</v>
      </c>
      <c r="K82" s="48" t="s">
        <v>569</v>
      </c>
      <c r="L82" s="30">
        <v>1</v>
      </c>
      <c r="M82" s="31" t="s">
        <v>1119</v>
      </c>
      <c r="N82" s="48" t="s">
        <v>569</v>
      </c>
      <c r="O82" s="50"/>
    </row>
    <row r="83" spans="1:15" s="10" customFormat="1" x14ac:dyDescent="0.25">
      <c r="A83" s="46" t="s">
        <v>6</v>
      </c>
      <c r="B83" s="47" t="s">
        <v>999</v>
      </c>
      <c r="C83" s="46" t="s">
        <v>82</v>
      </c>
      <c r="D83" s="46" t="s">
        <v>97</v>
      </c>
      <c r="E83" s="49" t="s">
        <v>571</v>
      </c>
      <c r="F83" s="44" t="s">
        <v>597</v>
      </c>
      <c r="G83" s="44" t="s">
        <v>217</v>
      </c>
      <c r="H83" s="43">
        <v>17.100000000000001</v>
      </c>
      <c r="I83" s="44">
        <v>2013</v>
      </c>
      <c r="J83" s="38">
        <f t="shared" si="1"/>
        <v>21697.649999999998</v>
      </c>
      <c r="K83" s="48" t="s">
        <v>569</v>
      </c>
      <c r="L83" s="30">
        <v>1</v>
      </c>
      <c r="M83" s="31" t="s">
        <v>1130</v>
      </c>
      <c r="N83" s="48" t="s">
        <v>569</v>
      </c>
      <c r="O83" s="50"/>
    </row>
    <row r="84" spans="1:15" s="7" customFormat="1" x14ac:dyDescent="0.25">
      <c r="A84" s="24" t="s">
        <v>6</v>
      </c>
      <c r="B84" s="47" t="s">
        <v>999</v>
      </c>
      <c r="C84" s="24" t="s">
        <v>82</v>
      </c>
      <c r="D84" s="24" t="s">
        <v>97</v>
      </c>
      <c r="E84" s="41" t="s">
        <v>1169</v>
      </c>
      <c r="F84" s="27" t="s">
        <v>595</v>
      </c>
      <c r="G84" s="27" t="s">
        <v>410</v>
      </c>
      <c r="H84" s="75">
        <v>500</v>
      </c>
      <c r="I84" s="27">
        <v>2015</v>
      </c>
      <c r="J84" s="38">
        <f t="shared" si="1"/>
        <v>22197.649999999998</v>
      </c>
      <c r="K84" s="48" t="s">
        <v>569</v>
      </c>
      <c r="L84" s="30">
        <v>1</v>
      </c>
      <c r="M84" s="31" t="s">
        <v>1130</v>
      </c>
      <c r="N84" s="48" t="s">
        <v>569</v>
      </c>
      <c r="O84" s="26"/>
    </row>
    <row r="85" spans="1:15" s="10" customFormat="1" x14ac:dyDescent="0.25">
      <c r="A85" s="46" t="s">
        <v>6</v>
      </c>
      <c r="B85" s="47" t="s">
        <v>999</v>
      </c>
      <c r="C85" s="46" t="s">
        <v>1089</v>
      </c>
      <c r="D85" s="46" t="s">
        <v>161</v>
      </c>
      <c r="E85" s="49" t="s">
        <v>1532</v>
      </c>
      <c r="F85" s="27" t="s">
        <v>595</v>
      </c>
      <c r="G85" s="42" t="s">
        <v>217</v>
      </c>
      <c r="H85" s="120">
        <v>1.3</v>
      </c>
      <c r="I85" s="27">
        <v>1994</v>
      </c>
      <c r="J85" s="38">
        <f t="shared" si="1"/>
        <v>22198.949999999997</v>
      </c>
      <c r="K85" s="48" t="s">
        <v>675</v>
      </c>
      <c r="L85" s="30">
        <v>1</v>
      </c>
      <c r="M85" s="31" t="s">
        <v>1119</v>
      </c>
      <c r="N85" s="48" t="s">
        <v>675</v>
      </c>
      <c r="O85" s="46"/>
    </row>
    <row r="86" spans="1:15" s="10" customFormat="1" x14ac:dyDescent="0.25">
      <c r="A86" s="46" t="s">
        <v>6</v>
      </c>
      <c r="B86" s="47" t="s">
        <v>999</v>
      </c>
      <c r="C86" s="46" t="s">
        <v>1089</v>
      </c>
      <c r="D86" s="46" t="s">
        <v>161</v>
      </c>
      <c r="E86" s="49" t="s">
        <v>1531</v>
      </c>
      <c r="F86" s="27" t="s">
        <v>595</v>
      </c>
      <c r="G86" s="42" t="s">
        <v>17</v>
      </c>
      <c r="H86" s="120">
        <v>147.5</v>
      </c>
      <c r="I86" s="31">
        <v>2007</v>
      </c>
      <c r="J86" s="38">
        <f t="shared" si="1"/>
        <v>22346.449999999997</v>
      </c>
      <c r="K86" s="48" t="s">
        <v>569</v>
      </c>
      <c r="L86" s="30">
        <v>1</v>
      </c>
      <c r="M86" s="31" t="s">
        <v>1130</v>
      </c>
      <c r="N86" s="48" t="s">
        <v>569</v>
      </c>
      <c r="O86" s="46"/>
    </row>
    <row r="87" spans="1:15" s="10" customFormat="1" x14ac:dyDescent="0.25">
      <c r="A87" s="46" t="s">
        <v>6</v>
      </c>
      <c r="B87" s="47" t="s">
        <v>999</v>
      </c>
      <c r="C87" s="46" t="s">
        <v>1089</v>
      </c>
      <c r="D87" s="46" t="s">
        <v>161</v>
      </c>
      <c r="E87" s="49" t="s">
        <v>1530</v>
      </c>
      <c r="F87" s="44" t="s">
        <v>472</v>
      </c>
      <c r="G87" s="42" t="s">
        <v>217</v>
      </c>
      <c r="H87" s="120">
        <v>21.09</v>
      </c>
      <c r="I87" s="42">
        <v>2016</v>
      </c>
      <c r="J87" s="38">
        <f t="shared" si="1"/>
        <v>22367.539999999997</v>
      </c>
      <c r="K87" s="48" t="s">
        <v>569</v>
      </c>
      <c r="L87" s="30">
        <v>1</v>
      </c>
      <c r="M87" s="31" t="s">
        <v>1130</v>
      </c>
      <c r="N87" s="48" t="s">
        <v>569</v>
      </c>
      <c r="O87" s="46"/>
    </row>
    <row r="88" spans="1:15" s="10" customFormat="1" ht="31.5" x14ac:dyDescent="0.25">
      <c r="A88" s="46" t="s">
        <v>6</v>
      </c>
      <c r="B88" s="47" t="s">
        <v>999</v>
      </c>
      <c r="C88" s="46" t="s">
        <v>1089</v>
      </c>
      <c r="D88" s="46" t="s">
        <v>173</v>
      </c>
      <c r="E88" s="49" t="s">
        <v>1529</v>
      </c>
      <c r="F88" s="44" t="s">
        <v>599</v>
      </c>
      <c r="G88" s="44" t="s">
        <v>411</v>
      </c>
      <c r="H88" s="43">
        <v>112.72</v>
      </c>
      <c r="I88" s="44">
        <v>2009</v>
      </c>
      <c r="J88" s="38">
        <f t="shared" si="1"/>
        <v>22480.26</v>
      </c>
      <c r="K88" s="48" t="s">
        <v>569</v>
      </c>
      <c r="L88" s="30">
        <v>1</v>
      </c>
      <c r="M88" s="31" t="s">
        <v>1130</v>
      </c>
      <c r="N88" s="52" t="s">
        <v>128</v>
      </c>
      <c r="O88" s="50" t="s">
        <v>129</v>
      </c>
    </row>
    <row r="89" spans="1:15" s="10" customFormat="1" x14ac:dyDescent="0.25">
      <c r="A89" s="46" t="s">
        <v>6</v>
      </c>
      <c r="B89" s="47" t="s">
        <v>999</v>
      </c>
      <c r="C89" s="46" t="s">
        <v>1089</v>
      </c>
      <c r="D89" s="46" t="s">
        <v>173</v>
      </c>
      <c r="E89" s="49" t="s">
        <v>591</v>
      </c>
      <c r="F89" s="44" t="s">
        <v>599</v>
      </c>
      <c r="G89" s="44" t="s">
        <v>217</v>
      </c>
      <c r="H89" s="43">
        <v>8.5299999999999994</v>
      </c>
      <c r="I89" s="44">
        <v>2009</v>
      </c>
      <c r="J89" s="38">
        <f t="shared" si="1"/>
        <v>22488.789999999997</v>
      </c>
      <c r="K89" s="48" t="s">
        <v>569</v>
      </c>
      <c r="L89" s="30">
        <v>1</v>
      </c>
      <c r="M89" s="31" t="s">
        <v>1130</v>
      </c>
      <c r="N89" s="48" t="s">
        <v>569</v>
      </c>
      <c r="O89" s="50"/>
    </row>
    <row r="90" spans="1:15" s="7" customFormat="1" x14ac:dyDescent="0.25">
      <c r="A90" s="24" t="s">
        <v>6</v>
      </c>
      <c r="B90" s="47" t="s">
        <v>999</v>
      </c>
      <c r="C90" s="24" t="s">
        <v>1089</v>
      </c>
      <c r="D90" s="24" t="s">
        <v>173</v>
      </c>
      <c r="E90" s="41" t="s">
        <v>566</v>
      </c>
      <c r="F90" s="27" t="s">
        <v>599</v>
      </c>
      <c r="G90" s="27" t="s">
        <v>217</v>
      </c>
      <c r="H90" s="75"/>
      <c r="I90" s="27">
        <v>2007</v>
      </c>
      <c r="J90" s="38">
        <f t="shared" si="1"/>
        <v>22488.789999999997</v>
      </c>
      <c r="K90" s="48" t="s">
        <v>569</v>
      </c>
      <c r="L90" s="30">
        <v>1</v>
      </c>
      <c r="M90" s="31" t="s">
        <v>1130</v>
      </c>
      <c r="N90" s="48" t="s">
        <v>569</v>
      </c>
      <c r="O90" s="26" t="s">
        <v>564</v>
      </c>
    </row>
    <row r="91" spans="1:15" s="10" customFormat="1" ht="31.5" x14ac:dyDescent="0.25">
      <c r="A91" s="46" t="s">
        <v>6</v>
      </c>
      <c r="B91" s="47" t="s">
        <v>999</v>
      </c>
      <c r="C91" s="46" t="s">
        <v>1089</v>
      </c>
      <c r="D91" s="46" t="s">
        <v>194</v>
      </c>
      <c r="E91" s="49" t="s">
        <v>1170</v>
      </c>
      <c r="F91" s="44" t="s">
        <v>600</v>
      </c>
      <c r="G91" s="44" t="s">
        <v>410</v>
      </c>
      <c r="H91" s="43">
        <v>51.31</v>
      </c>
      <c r="I91" s="44">
        <v>2003</v>
      </c>
      <c r="J91" s="38">
        <f t="shared" si="1"/>
        <v>22540.1</v>
      </c>
      <c r="K91" s="48" t="s">
        <v>569</v>
      </c>
      <c r="L91" s="30">
        <v>1</v>
      </c>
      <c r="M91" s="31" t="s">
        <v>1130</v>
      </c>
      <c r="N91" s="48" t="s">
        <v>569</v>
      </c>
      <c r="O91" s="50"/>
    </row>
    <row r="92" spans="1:15" s="10" customFormat="1" x14ac:dyDescent="0.25">
      <c r="A92" s="46" t="s">
        <v>6</v>
      </c>
      <c r="B92" s="47" t="s">
        <v>999</v>
      </c>
      <c r="C92" s="46" t="s">
        <v>1089</v>
      </c>
      <c r="D92" s="53" t="s">
        <v>212</v>
      </c>
      <c r="E92" s="49" t="s">
        <v>587</v>
      </c>
      <c r="F92" s="44"/>
      <c r="G92" s="44" t="s">
        <v>411</v>
      </c>
      <c r="H92" s="43">
        <v>11</v>
      </c>
      <c r="I92" s="27">
        <v>2011</v>
      </c>
      <c r="J92" s="38">
        <f t="shared" si="1"/>
        <v>22551.1</v>
      </c>
      <c r="K92" s="48" t="s">
        <v>569</v>
      </c>
      <c r="L92" s="30">
        <v>1</v>
      </c>
      <c r="M92" s="31" t="s">
        <v>1130</v>
      </c>
      <c r="N92" s="48" t="s">
        <v>569</v>
      </c>
      <c r="O92" s="50"/>
    </row>
    <row r="93" spans="1:15" s="7" customFormat="1" x14ac:dyDescent="0.25">
      <c r="A93" s="24" t="s">
        <v>6</v>
      </c>
      <c r="B93" s="47" t="s">
        <v>999</v>
      </c>
      <c r="C93" s="24" t="s">
        <v>1089</v>
      </c>
      <c r="D93" s="29" t="s">
        <v>85</v>
      </c>
      <c r="E93" s="41" t="s">
        <v>1171</v>
      </c>
      <c r="F93" s="27" t="s">
        <v>595</v>
      </c>
      <c r="G93" s="44" t="s">
        <v>410</v>
      </c>
      <c r="H93" s="75">
        <v>281</v>
      </c>
      <c r="I93" s="31">
        <v>2010</v>
      </c>
      <c r="J93" s="38">
        <f t="shared" si="1"/>
        <v>22832.1</v>
      </c>
      <c r="K93" s="48" t="s">
        <v>569</v>
      </c>
      <c r="L93" s="30">
        <v>1</v>
      </c>
      <c r="M93" s="31" t="s">
        <v>1130</v>
      </c>
      <c r="N93" s="48" t="s">
        <v>569</v>
      </c>
      <c r="O93" s="26" t="s">
        <v>564</v>
      </c>
    </row>
    <row r="94" spans="1:15" s="10" customFormat="1" ht="31.5" x14ac:dyDescent="0.25">
      <c r="A94" s="46" t="s">
        <v>6</v>
      </c>
      <c r="B94" s="47" t="s">
        <v>999</v>
      </c>
      <c r="C94" s="46" t="s">
        <v>1089</v>
      </c>
      <c r="D94" s="46" t="s">
        <v>213</v>
      </c>
      <c r="E94" s="49" t="s">
        <v>1172</v>
      </c>
      <c r="F94" s="27" t="s">
        <v>599</v>
      </c>
      <c r="G94" s="44" t="s">
        <v>410</v>
      </c>
      <c r="H94" s="43">
        <v>283.13</v>
      </c>
      <c r="I94" s="44">
        <v>2011</v>
      </c>
      <c r="J94" s="38">
        <f t="shared" si="1"/>
        <v>23115.23</v>
      </c>
      <c r="K94" s="48" t="s">
        <v>569</v>
      </c>
      <c r="L94" s="30">
        <v>1</v>
      </c>
      <c r="M94" s="31" t="s">
        <v>1130</v>
      </c>
      <c r="N94" s="52" t="s">
        <v>128</v>
      </c>
      <c r="O94" s="50" t="s">
        <v>129</v>
      </c>
    </row>
    <row r="95" spans="1:15" s="10" customFormat="1" x14ac:dyDescent="0.25">
      <c r="A95" s="46" t="s">
        <v>6</v>
      </c>
      <c r="B95" s="47" t="s">
        <v>999</v>
      </c>
      <c r="C95" s="46" t="s">
        <v>1089</v>
      </c>
      <c r="D95" s="46" t="s">
        <v>213</v>
      </c>
      <c r="E95" s="49" t="s">
        <v>1173</v>
      </c>
      <c r="F95" s="27" t="s">
        <v>595</v>
      </c>
      <c r="G95" s="44" t="s">
        <v>217</v>
      </c>
      <c r="H95" s="43">
        <v>57.87</v>
      </c>
      <c r="I95" s="44">
        <v>2003</v>
      </c>
      <c r="J95" s="38">
        <f t="shared" si="1"/>
        <v>23173.1</v>
      </c>
      <c r="K95" s="48" t="s">
        <v>569</v>
      </c>
      <c r="L95" s="30">
        <v>1</v>
      </c>
      <c r="M95" s="31" t="s">
        <v>1130</v>
      </c>
      <c r="N95" s="48" t="s">
        <v>569</v>
      </c>
      <c r="O95" s="50"/>
    </row>
    <row r="96" spans="1:15" s="10" customFormat="1" x14ac:dyDescent="0.25">
      <c r="A96" s="46" t="s">
        <v>6</v>
      </c>
      <c r="B96" s="47" t="s">
        <v>999</v>
      </c>
      <c r="C96" s="46" t="s">
        <v>114</v>
      </c>
      <c r="D96" s="46" t="s">
        <v>409</v>
      </c>
      <c r="E96" s="49" t="s">
        <v>415</v>
      </c>
      <c r="F96" s="44" t="s">
        <v>432</v>
      </c>
      <c r="G96" s="44" t="s">
        <v>410</v>
      </c>
      <c r="H96" s="43">
        <v>290</v>
      </c>
      <c r="I96" s="44">
        <v>2013</v>
      </c>
      <c r="J96" s="38">
        <f t="shared" si="1"/>
        <v>23463.1</v>
      </c>
      <c r="K96" s="48" t="s">
        <v>569</v>
      </c>
      <c r="L96" s="30">
        <v>1</v>
      </c>
      <c r="M96" s="31" t="s">
        <v>1130</v>
      </c>
      <c r="N96" s="48" t="s">
        <v>569</v>
      </c>
      <c r="O96" s="50" t="s">
        <v>564</v>
      </c>
    </row>
    <row r="97" spans="1:15" s="10" customFormat="1" x14ac:dyDescent="0.25">
      <c r="A97" s="46" t="s">
        <v>6</v>
      </c>
      <c r="B97" s="47" t="s">
        <v>999</v>
      </c>
      <c r="C97" s="46" t="s">
        <v>114</v>
      </c>
      <c r="D97" s="46" t="s">
        <v>195</v>
      </c>
      <c r="E97" s="49" t="s">
        <v>1174</v>
      </c>
      <c r="F97" s="27" t="s">
        <v>595</v>
      </c>
      <c r="G97" s="44" t="s">
        <v>411</v>
      </c>
      <c r="H97" s="43">
        <v>29</v>
      </c>
      <c r="I97" s="44">
        <v>2019</v>
      </c>
      <c r="J97" s="38">
        <f t="shared" si="1"/>
        <v>23492.1</v>
      </c>
      <c r="K97" s="48" t="s">
        <v>569</v>
      </c>
      <c r="L97" s="30">
        <v>1</v>
      </c>
      <c r="M97" s="31" t="s">
        <v>1130</v>
      </c>
      <c r="N97" s="48" t="s">
        <v>569</v>
      </c>
      <c r="O97" s="50"/>
    </row>
    <row r="98" spans="1:15" s="7" customFormat="1" ht="31.5" x14ac:dyDescent="0.25">
      <c r="A98" s="24" t="s">
        <v>6</v>
      </c>
      <c r="B98" s="47" t="s">
        <v>999</v>
      </c>
      <c r="C98" s="24" t="s">
        <v>160</v>
      </c>
      <c r="D98" s="24" t="s">
        <v>160</v>
      </c>
      <c r="E98" s="41" t="s">
        <v>1528</v>
      </c>
      <c r="F98" s="27" t="s">
        <v>433</v>
      </c>
      <c r="G98" s="27" t="s">
        <v>217</v>
      </c>
      <c r="H98" s="75">
        <v>6.7</v>
      </c>
      <c r="I98" s="27">
        <v>2004</v>
      </c>
      <c r="J98" s="38">
        <f t="shared" si="1"/>
        <v>23498.799999999999</v>
      </c>
      <c r="K98" s="29" t="s">
        <v>607</v>
      </c>
      <c r="L98" s="30">
        <v>1</v>
      </c>
      <c r="M98" s="31" t="s">
        <v>1130</v>
      </c>
      <c r="N98" s="51" t="s">
        <v>121</v>
      </c>
      <c r="O98" s="26"/>
    </row>
    <row r="99" spans="1:15" s="10" customFormat="1" x14ac:dyDescent="0.25">
      <c r="A99" s="46" t="s">
        <v>6</v>
      </c>
      <c r="B99" s="47" t="s">
        <v>999</v>
      </c>
      <c r="C99" s="46" t="s">
        <v>160</v>
      </c>
      <c r="D99" s="46" t="s">
        <v>160</v>
      </c>
      <c r="E99" s="49" t="s">
        <v>127</v>
      </c>
      <c r="F99" s="44" t="s">
        <v>471</v>
      </c>
      <c r="G99" s="44" t="s">
        <v>411</v>
      </c>
      <c r="H99" s="43">
        <v>84.74</v>
      </c>
      <c r="I99" s="44">
        <v>2018</v>
      </c>
      <c r="J99" s="38">
        <f t="shared" si="1"/>
        <v>23583.54</v>
      </c>
      <c r="K99" s="48" t="s">
        <v>569</v>
      </c>
      <c r="L99" s="30">
        <v>1</v>
      </c>
      <c r="M99" s="31" t="s">
        <v>1130</v>
      </c>
      <c r="N99" s="52" t="s">
        <v>121</v>
      </c>
      <c r="O99" s="52"/>
    </row>
    <row r="100" spans="1:15" s="10" customFormat="1" x14ac:dyDescent="0.25">
      <c r="A100" s="46" t="s">
        <v>6</v>
      </c>
      <c r="B100" s="47" t="s">
        <v>999</v>
      </c>
      <c r="C100" s="46" t="s">
        <v>160</v>
      </c>
      <c r="D100" s="46" t="s">
        <v>175</v>
      </c>
      <c r="E100" s="49" t="s">
        <v>575</v>
      </c>
      <c r="F100" s="44" t="s">
        <v>576</v>
      </c>
      <c r="G100" s="44" t="s">
        <v>217</v>
      </c>
      <c r="H100" s="43">
        <v>13.12</v>
      </c>
      <c r="I100" s="44">
        <v>2018</v>
      </c>
      <c r="J100" s="38">
        <f t="shared" si="1"/>
        <v>23596.66</v>
      </c>
      <c r="K100" s="48" t="s">
        <v>569</v>
      </c>
      <c r="L100" s="30">
        <v>1</v>
      </c>
      <c r="M100" s="31" t="s">
        <v>1130</v>
      </c>
      <c r="N100" s="52" t="s">
        <v>121</v>
      </c>
      <c r="O100" s="52"/>
    </row>
    <row r="101" spans="1:15" s="7" customFormat="1" x14ac:dyDescent="0.25">
      <c r="A101" s="24" t="s">
        <v>6</v>
      </c>
      <c r="B101" s="47" t="s">
        <v>999</v>
      </c>
      <c r="C101" s="24" t="s">
        <v>102</v>
      </c>
      <c r="D101" s="24" t="s">
        <v>102</v>
      </c>
      <c r="E101" s="41" t="s">
        <v>1175</v>
      </c>
      <c r="F101" s="27" t="s">
        <v>595</v>
      </c>
      <c r="G101" s="27" t="s">
        <v>217</v>
      </c>
      <c r="H101" s="75">
        <v>100</v>
      </c>
      <c r="I101" s="27">
        <v>2001</v>
      </c>
      <c r="J101" s="38">
        <f t="shared" si="1"/>
        <v>23696.66</v>
      </c>
      <c r="K101" s="48" t="s">
        <v>569</v>
      </c>
      <c r="L101" s="30">
        <v>1</v>
      </c>
      <c r="M101" s="31" t="s">
        <v>1130</v>
      </c>
      <c r="N101" s="26" t="s">
        <v>122</v>
      </c>
      <c r="O101" s="26" t="s">
        <v>563</v>
      </c>
    </row>
    <row r="102" spans="1:15" s="7" customFormat="1" ht="31.5" x14ac:dyDescent="0.25">
      <c r="A102" s="24" t="s">
        <v>6</v>
      </c>
      <c r="B102" s="47" t="s">
        <v>999</v>
      </c>
      <c r="C102" s="24" t="s">
        <v>102</v>
      </c>
      <c r="D102" s="24" t="s">
        <v>102</v>
      </c>
      <c r="E102" s="41" t="s">
        <v>1176</v>
      </c>
      <c r="F102" s="27" t="s">
        <v>595</v>
      </c>
      <c r="G102" s="27" t="s">
        <v>410</v>
      </c>
      <c r="H102" s="75">
        <v>200</v>
      </c>
      <c r="I102" s="31">
        <v>2016</v>
      </c>
      <c r="J102" s="38">
        <f t="shared" si="1"/>
        <v>23896.66</v>
      </c>
      <c r="K102" s="48" t="s">
        <v>687</v>
      </c>
      <c r="L102" s="30">
        <v>1</v>
      </c>
      <c r="M102" s="31" t="s">
        <v>1130</v>
      </c>
      <c r="N102" s="26" t="s">
        <v>687</v>
      </c>
      <c r="O102" s="26"/>
    </row>
    <row r="103" spans="1:15" s="7" customFormat="1" ht="31.5" x14ac:dyDescent="0.25">
      <c r="A103" s="24" t="s">
        <v>6</v>
      </c>
      <c r="B103" s="47" t="s">
        <v>999</v>
      </c>
      <c r="C103" s="24" t="s">
        <v>102</v>
      </c>
      <c r="D103" s="24" t="s">
        <v>102</v>
      </c>
      <c r="E103" s="41" t="s">
        <v>124</v>
      </c>
      <c r="F103" s="27" t="s">
        <v>437</v>
      </c>
      <c r="G103" s="27" t="s">
        <v>410</v>
      </c>
      <c r="H103" s="75">
        <v>1504</v>
      </c>
      <c r="I103" s="27">
        <v>2011</v>
      </c>
      <c r="J103" s="38">
        <f t="shared" si="1"/>
        <v>25400.66</v>
      </c>
      <c r="K103" s="48" t="s">
        <v>569</v>
      </c>
      <c r="L103" s="30">
        <v>1</v>
      </c>
      <c r="M103" s="31" t="s">
        <v>1130</v>
      </c>
      <c r="N103" s="26" t="s">
        <v>125</v>
      </c>
      <c r="O103" s="26" t="s">
        <v>1716</v>
      </c>
    </row>
    <row r="104" spans="1:15" s="7" customFormat="1" x14ac:dyDescent="0.25">
      <c r="A104" s="24" t="s">
        <v>6</v>
      </c>
      <c r="B104" s="47" t="s">
        <v>999</v>
      </c>
      <c r="C104" s="24" t="s">
        <v>102</v>
      </c>
      <c r="D104" s="24" t="s">
        <v>102</v>
      </c>
      <c r="E104" s="41" t="s">
        <v>1177</v>
      </c>
      <c r="F104" s="27" t="s">
        <v>472</v>
      </c>
      <c r="G104" s="27" t="s">
        <v>217</v>
      </c>
      <c r="H104" s="75">
        <v>30</v>
      </c>
      <c r="I104" s="27">
        <v>2013</v>
      </c>
      <c r="J104" s="38">
        <f t="shared" si="1"/>
        <v>25430.66</v>
      </c>
      <c r="K104" s="48" t="s">
        <v>569</v>
      </c>
      <c r="L104" s="30">
        <v>1</v>
      </c>
      <c r="M104" s="31" t="s">
        <v>1130</v>
      </c>
      <c r="N104" s="26" t="s">
        <v>582</v>
      </c>
      <c r="O104" s="26" t="s">
        <v>564</v>
      </c>
    </row>
    <row r="105" spans="1:15" s="7" customFormat="1" ht="47.25" x14ac:dyDescent="0.25">
      <c r="A105" s="24" t="s">
        <v>6</v>
      </c>
      <c r="B105" s="47" t="s">
        <v>999</v>
      </c>
      <c r="C105" s="24" t="s">
        <v>102</v>
      </c>
      <c r="D105" s="24" t="s">
        <v>102</v>
      </c>
      <c r="E105" s="41" t="s">
        <v>1178</v>
      </c>
      <c r="F105" s="27" t="s">
        <v>472</v>
      </c>
      <c r="G105" s="27" t="s">
        <v>217</v>
      </c>
      <c r="H105" s="75">
        <v>20</v>
      </c>
      <c r="I105" s="27">
        <v>2013</v>
      </c>
      <c r="J105" s="38">
        <f t="shared" si="1"/>
        <v>25450.66</v>
      </c>
      <c r="K105" s="48" t="s">
        <v>617</v>
      </c>
      <c r="L105" s="30">
        <v>1</v>
      </c>
      <c r="M105" s="31" t="s">
        <v>1130</v>
      </c>
      <c r="N105" s="26" t="s">
        <v>618</v>
      </c>
      <c r="O105" s="26" t="s">
        <v>564</v>
      </c>
    </row>
    <row r="106" spans="1:15" s="7" customFormat="1" x14ac:dyDescent="0.25">
      <c r="A106" s="24" t="s">
        <v>6</v>
      </c>
      <c r="B106" s="47" t="s">
        <v>999</v>
      </c>
      <c r="C106" s="24" t="s">
        <v>102</v>
      </c>
      <c r="D106" s="24" t="s">
        <v>102</v>
      </c>
      <c r="E106" s="41" t="s">
        <v>1179</v>
      </c>
      <c r="F106" s="27" t="s">
        <v>472</v>
      </c>
      <c r="G106" s="27" t="s">
        <v>217</v>
      </c>
      <c r="H106" s="75">
        <v>5</v>
      </c>
      <c r="I106" s="27">
        <v>2013</v>
      </c>
      <c r="J106" s="38">
        <f t="shared" si="1"/>
        <v>25455.66</v>
      </c>
      <c r="K106" s="48" t="s">
        <v>569</v>
      </c>
      <c r="L106" s="30">
        <v>1</v>
      </c>
      <c r="M106" s="31" t="s">
        <v>1130</v>
      </c>
      <c r="N106" s="26" t="s">
        <v>582</v>
      </c>
      <c r="O106" s="26" t="s">
        <v>564</v>
      </c>
    </row>
    <row r="107" spans="1:15" s="7" customFormat="1" ht="31.5" x14ac:dyDescent="0.25">
      <c r="A107" s="24" t="s">
        <v>6</v>
      </c>
      <c r="B107" s="47" t="s">
        <v>999</v>
      </c>
      <c r="C107" s="24" t="s">
        <v>102</v>
      </c>
      <c r="D107" s="24" t="s">
        <v>102</v>
      </c>
      <c r="E107" s="41" t="s">
        <v>1180</v>
      </c>
      <c r="F107" s="27" t="s">
        <v>472</v>
      </c>
      <c r="G107" s="27" t="s">
        <v>410</v>
      </c>
      <c r="H107" s="75">
        <v>325</v>
      </c>
      <c r="I107" s="27">
        <v>2013</v>
      </c>
      <c r="J107" s="38">
        <f t="shared" si="1"/>
        <v>25780.66</v>
      </c>
      <c r="K107" s="48" t="s">
        <v>617</v>
      </c>
      <c r="L107" s="30">
        <v>1</v>
      </c>
      <c r="M107" s="31" t="s">
        <v>1130</v>
      </c>
      <c r="N107" s="26"/>
      <c r="O107" s="26" t="s">
        <v>564</v>
      </c>
    </row>
    <row r="108" spans="1:15" s="7" customFormat="1" ht="47.25" x14ac:dyDescent="0.25">
      <c r="A108" s="24" t="s">
        <v>6</v>
      </c>
      <c r="B108" s="47" t="s">
        <v>999</v>
      </c>
      <c r="C108" s="24" t="s">
        <v>102</v>
      </c>
      <c r="D108" s="24" t="s">
        <v>102</v>
      </c>
      <c r="E108" s="41" t="s">
        <v>1181</v>
      </c>
      <c r="F108" s="27" t="s">
        <v>472</v>
      </c>
      <c r="G108" s="27" t="s">
        <v>410</v>
      </c>
      <c r="H108" s="75">
        <v>2100</v>
      </c>
      <c r="I108" s="27">
        <v>2013</v>
      </c>
      <c r="J108" s="38">
        <f t="shared" si="1"/>
        <v>27880.66</v>
      </c>
      <c r="K108" s="48" t="s">
        <v>619</v>
      </c>
      <c r="L108" s="30">
        <v>1</v>
      </c>
      <c r="M108" s="31" t="s">
        <v>1130</v>
      </c>
      <c r="N108" s="26"/>
      <c r="O108" s="26" t="s">
        <v>564</v>
      </c>
    </row>
    <row r="109" spans="1:15" s="7" customFormat="1" x14ac:dyDescent="0.25">
      <c r="A109" s="24" t="s">
        <v>6</v>
      </c>
      <c r="B109" s="47" t="s">
        <v>999</v>
      </c>
      <c r="C109" s="24" t="s">
        <v>102</v>
      </c>
      <c r="D109" s="24" t="s">
        <v>102</v>
      </c>
      <c r="E109" s="41" t="s">
        <v>585</v>
      </c>
      <c r="F109" s="27"/>
      <c r="G109" s="27" t="s">
        <v>410</v>
      </c>
      <c r="H109" s="75">
        <v>109.94</v>
      </c>
      <c r="I109" s="44">
        <v>2018</v>
      </c>
      <c r="J109" s="38">
        <f t="shared" si="1"/>
        <v>27990.6</v>
      </c>
      <c r="K109" s="48" t="s">
        <v>569</v>
      </c>
      <c r="L109" s="30">
        <v>1</v>
      </c>
      <c r="M109" s="31" t="s">
        <v>1130</v>
      </c>
      <c r="N109" s="26"/>
      <c r="O109" s="26" t="s">
        <v>123</v>
      </c>
    </row>
    <row r="110" spans="1:15" s="7" customFormat="1" ht="31.5" x14ac:dyDescent="0.25">
      <c r="A110" s="24" t="s">
        <v>6</v>
      </c>
      <c r="B110" s="47" t="s">
        <v>999</v>
      </c>
      <c r="C110" s="24" t="s">
        <v>102</v>
      </c>
      <c r="D110" s="24" t="s">
        <v>102</v>
      </c>
      <c r="E110" s="41" t="s">
        <v>1182</v>
      </c>
      <c r="F110" s="27" t="s">
        <v>425</v>
      </c>
      <c r="G110" s="27" t="s">
        <v>410</v>
      </c>
      <c r="H110" s="75">
        <v>457.81</v>
      </c>
      <c r="I110" s="27">
        <v>2013</v>
      </c>
      <c r="J110" s="38">
        <f t="shared" si="1"/>
        <v>28448.41</v>
      </c>
      <c r="K110" s="48" t="s">
        <v>569</v>
      </c>
      <c r="L110" s="30">
        <v>1</v>
      </c>
      <c r="M110" s="31" t="s">
        <v>1130</v>
      </c>
      <c r="N110" s="26" t="s">
        <v>1693</v>
      </c>
      <c r="O110" s="26"/>
    </row>
    <row r="111" spans="1:15" s="7" customFormat="1" x14ac:dyDescent="0.25">
      <c r="A111" s="24" t="s">
        <v>6</v>
      </c>
      <c r="B111" s="47" t="s">
        <v>999</v>
      </c>
      <c r="C111" s="24" t="s">
        <v>102</v>
      </c>
      <c r="D111" s="24" t="s">
        <v>102</v>
      </c>
      <c r="E111" s="41" t="s">
        <v>573</v>
      </c>
      <c r="F111" s="27" t="s">
        <v>473</v>
      </c>
      <c r="G111" s="27" t="s">
        <v>217</v>
      </c>
      <c r="H111" s="75">
        <v>21.66</v>
      </c>
      <c r="I111" s="27">
        <v>2013</v>
      </c>
      <c r="J111" s="38">
        <f t="shared" si="1"/>
        <v>28470.07</v>
      </c>
      <c r="K111" s="29" t="s">
        <v>574</v>
      </c>
      <c r="L111" s="30">
        <v>1</v>
      </c>
      <c r="M111" s="31" t="s">
        <v>1130</v>
      </c>
      <c r="N111" s="26" t="s">
        <v>126</v>
      </c>
      <c r="O111" s="26" t="s">
        <v>569</v>
      </c>
    </row>
    <row r="112" spans="1:15" s="7" customFormat="1" ht="47.25" x14ac:dyDescent="0.25">
      <c r="A112" s="24" t="s">
        <v>6</v>
      </c>
      <c r="B112" s="47" t="s">
        <v>999</v>
      </c>
      <c r="C112" s="24" t="s">
        <v>102</v>
      </c>
      <c r="D112" s="24" t="s">
        <v>102</v>
      </c>
      <c r="E112" s="41" t="s">
        <v>1183</v>
      </c>
      <c r="F112" s="27" t="s">
        <v>435</v>
      </c>
      <c r="G112" s="27" t="s">
        <v>217</v>
      </c>
      <c r="H112" s="75">
        <v>27.4</v>
      </c>
      <c r="I112" s="27">
        <v>2008</v>
      </c>
      <c r="J112" s="38">
        <f t="shared" si="1"/>
        <v>28497.47</v>
      </c>
      <c r="K112" s="29" t="s">
        <v>771</v>
      </c>
      <c r="L112" s="30">
        <v>1</v>
      </c>
      <c r="M112" s="31" t="s">
        <v>1130</v>
      </c>
      <c r="N112" s="51" t="s">
        <v>121</v>
      </c>
      <c r="O112" s="26"/>
    </row>
    <row r="113" spans="1:15" s="7" customFormat="1" x14ac:dyDescent="0.25">
      <c r="A113" s="24" t="s">
        <v>6</v>
      </c>
      <c r="B113" s="47" t="s">
        <v>999</v>
      </c>
      <c r="C113" s="24" t="s">
        <v>102</v>
      </c>
      <c r="D113" s="24" t="s">
        <v>102</v>
      </c>
      <c r="E113" s="41" t="s">
        <v>1184</v>
      </c>
      <c r="F113" s="27" t="s">
        <v>435</v>
      </c>
      <c r="G113" s="27"/>
      <c r="H113" s="75">
        <v>7.6</v>
      </c>
      <c r="I113" s="44">
        <v>2018</v>
      </c>
      <c r="J113" s="38">
        <f t="shared" si="1"/>
        <v>28505.07</v>
      </c>
      <c r="K113" s="29" t="s">
        <v>1085</v>
      </c>
      <c r="L113" s="30">
        <v>1</v>
      </c>
      <c r="M113" s="31" t="s">
        <v>1130</v>
      </c>
      <c r="N113" s="51"/>
      <c r="O113" s="26"/>
    </row>
    <row r="114" spans="1:15" s="7" customFormat="1" ht="31.5" x14ac:dyDescent="0.25">
      <c r="A114" s="24" t="s">
        <v>6</v>
      </c>
      <c r="B114" s="47" t="s">
        <v>999</v>
      </c>
      <c r="C114" s="24" t="s">
        <v>102</v>
      </c>
      <c r="D114" s="24" t="s">
        <v>102</v>
      </c>
      <c r="E114" s="41" t="s">
        <v>772</v>
      </c>
      <c r="F114" s="27" t="s">
        <v>435</v>
      </c>
      <c r="G114" s="27" t="s">
        <v>217</v>
      </c>
      <c r="H114" s="75">
        <v>1</v>
      </c>
      <c r="I114" s="27">
        <v>2015</v>
      </c>
      <c r="J114" s="38">
        <f t="shared" si="1"/>
        <v>28506.07</v>
      </c>
      <c r="K114" s="29" t="s">
        <v>769</v>
      </c>
      <c r="L114" s="30">
        <v>1</v>
      </c>
      <c r="M114" s="31" t="s">
        <v>1130</v>
      </c>
      <c r="N114" s="51" t="s">
        <v>226</v>
      </c>
      <c r="O114" s="26"/>
    </row>
    <row r="115" spans="1:15" s="7" customFormat="1" ht="31.5" x14ac:dyDescent="0.25">
      <c r="A115" s="24" t="s">
        <v>65</v>
      </c>
      <c r="B115" s="47" t="s">
        <v>999</v>
      </c>
      <c r="C115" s="24" t="s">
        <v>102</v>
      </c>
      <c r="D115" s="24" t="s">
        <v>102</v>
      </c>
      <c r="E115" s="41" t="s">
        <v>770</v>
      </c>
      <c r="F115" s="27" t="s">
        <v>435</v>
      </c>
      <c r="G115" s="27" t="s">
        <v>411</v>
      </c>
      <c r="H115" s="75">
        <v>346.7</v>
      </c>
      <c r="I115" s="27">
        <v>2024</v>
      </c>
      <c r="J115" s="38">
        <f t="shared" si="1"/>
        <v>28852.77</v>
      </c>
      <c r="K115" s="29" t="s">
        <v>605</v>
      </c>
      <c r="L115" s="30">
        <v>1</v>
      </c>
      <c r="M115" s="31" t="s">
        <v>1130</v>
      </c>
      <c r="N115" s="51" t="s">
        <v>225</v>
      </c>
      <c r="O115" s="29"/>
    </row>
    <row r="116" spans="1:15" s="7" customFormat="1" ht="31.5" x14ac:dyDescent="0.25">
      <c r="A116" s="24" t="s">
        <v>65</v>
      </c>
      <c r="B116" s="47" t="s">
        <v>999</v>
      </c>
      <c r="C116" s="24" t="s">
        <v>102</v>
      </c>
      <c r="D116" s="24" t="s">
        <v>102</v>
      </c>
      <c r="E116" s="41" t="s">
        <v>773</v>
      </c>
      <c r="F116" s="27" t="s">
        <v>435</v>
      </c>
      <c r="G116" s="27" t="s">
        <v>217</v>
      </c>
      <c r="H116" s="75">
        <v>43.24</v>
      </c>
      <c r="I116" s="27">
        <v>2024</v>
      </c>
      <c r="J116" s="38">
        <f t="shared" si="1"/>
        <v>28896.010000000002</v>
      </c>
      <c r="K116" s="29" t="s">
        <v>774</v>
      </c>
      <c r="L116" s="30">
        <v>1</v>
      </c>
      <c r="M116" s="31" t="s">
        <v>1130</v>
      </c>
      <c r="N116" s="51"/>
      <c r="O116" s="29"/>
    </row>
    <row r="117" spans="1:15" s="7" customFormat="1" ht="31.5" x14ac:dyDescent="0.25">
      <c r="A117" s="24" t="s">
        <v>65</v>
      </c>
      <c r="B117" s="47" t="s">
        <v>999</v>
      </c>
      <c r="C117" s="24" t="s">
        <v>102</v>
      </c>
      <c r="D117" s="24" t="s">
        <v>102</v>
      </c>
      <c r="E117" s="41" t="s">
        <v>1086</v>
      </c>
      <c r="F117" s="27" t="s">
        <v>435</v>
      </c>
      <c r="G117" s="27" t="s">
        <v>217</v>
      </c>
      <c r="H117" s="75">
        <v>14.5</v>
      </c>
      <c r="I117" s="27">
        <v>2022</v>
      </c>
      <c r="J117" s="38">
        <f t="shared" si="1"/>
        <v>28910.510000000002</v>
      </c>
      <c r="K117" s="29" t="s">
        <v>774</v>
      </c>
      <c r="L117" s="30">
        <v>1</v>
      </c>
      <c r="M117" s="31" t="s">
        <v>1130</v>
      </c>
      <c r="N117" s="51"/>
      <c r="O117" s="29"/>
    </row>
    <row r="118" spans="1:15" s="7" customFormat="1" x14ac:dyDescent="0.25">
      <c r="A118" s="24" t="s">
        <v>6</v>
      </c>
      <c r="B118" s="47" t="s">
        <v>999</v>
      </c>
      <c r="C118" s="24" t="s">
        <v>102</v>
      </c>
      <c r="D118" s="24" t="s">
        <v>102</v>
      </c>
      <c r="E118" s="41" t="s">
        <v>584</v>
      </c>
      <c r="F118" s="27" t="s">
        <v>473</v>
      </c>
      <c r="G118" s="27" t="s">
        <v>217</v>
      </c>
      <c r="H118" s="75">
        <v>20</v>
      </c>
      <c r="I118" s="27">
        <v>2013</v>
      </c>
      <c r="J118" s="38">
        <f t="shared" si="1"/>
        <v>28930.510000000002</v>
      </c>
      <c r="K118" s="48" t="s">
        <v>569</v>
      </c>
      <c r="L118" s="30">
        <v>1</v>
      </c>
      <c r="M118" s="31" t="s">
        <v>1130</v>
      </c>
      <c r="N118" s="26" t="s">
        <v>582</v>
      </c>
      <c r="O118" s="26" t="s">
        <v>564</v>
      </c>
    </row>
    <row r="119" spans="1:15" s="7" customFormat="1" ht="47.25" x14ac:dyDescent="0.25">
      <c r="A119" s="24" t="s">
        <v>65</v>
      </c>
      <c r="B119" s="47" t="s">
        <v>999</v>
      </c>
      <c r="C119" s="24" t="s">
        <v>102</v>
      </c>
      <c r="D119" s="24" t="s">
        <v>102</v>
      </c>
      <c r="E119" s="41" t="s">
        <v>583</v>
      </c>
      <c r="F119" s="27" t="s">
        <v>437</v>
      </c>
      <c r="G119" s="27" t="s">
        <v>410</v>
      </c>
      <c r="H119" s="75">
        <v>500</v>
      </c>
      <c r="I119" s="27" t="s">
        <v>157</v>
      </c>
      <c r="J119" s="38">
        <f t="shared" si="1"/>
        <v>29430.510000000002</v>
      </c>
      <c r="K119" s="29" t="s">
        <v>158</v>
      </c>
      <c r="L119" s="30">
        <v>1</v>
      </c>
      <c r="M119" s="31" t="s">
        <v>1130</v>
      </c>
      <c r="N119" s="26" t="s">
        <v>159</v>
      </c>
      <c r="O119" s="26"/>
    </row>
    <row r="120" spans="1:15" s="7" customFormat="1" ht="31.5" x14ac:dyDescent="0.25">
      <c r="A120" s="24" t="s">
        <v>6</v>
      </c>
      <c r="B120" s="47" t="s">
        <v>999</v>
      </c>
      <c r="C120" s="24" t="s">
        <v>102</v>
      </c>
      <c r="D120" s="24" t="s">
        <v>102</v>
      </c>
      <c r="E120" s="41" t="s">
        <v>1185</v>
      </c>
      <c r="F120" s="27" t="s">
        <v>425</v>
      </c>
      <c r="G120" s="27" t="s">
        <v>411</v>
      </c>
      <c r="H120" s="75">
        <v>631.33000000000004</v>
      </c>
      <c r="I120" s="27">
        <v>2014</v>
      </c>
      <c r="J120" s="38">
        <f t="shared" si="1"/>
        <v>30061.840000000004</v>
      </c>
      <c r="K120" s="29" t="s">
        <v>569</v>
      </c>
      <c r="L120" s="30">
        <v>1</v>
      </c>
      <c r="M120" s="31" t="s">
        <v>1130</v>
      </c>
      <c r="N120" s="26" t="s">
        <v>1694</v>
      </c>
      <c r="O120" s="26"/>
    </row>
    <row r="121" spans="1:15" s="7" customFormat="1" ht="47.25" x14ac:dyDescent="0.25">
      <c r="A121" s="24" t="s">
        <v>65</v>
      </c>
      <c r="B121" s="47" t="s">
        <v>999</v>
      </c>
      <c r="C121" s="24" t="s">
        <v>102</v>
      </c>
      <c r="D121" s="24" t="s">
        <v>102</v>
      </c>
      <c r="E121" s="41" t="s">
        <v>1066</v>
      </c>
      <c r="F121" s="27" t="s">
        <v>425</v>
      </c>
      <c r="G121" s="27" t="s">
        <v>217</v>
      </c>
      <c r="H121" s="75"/>
      <c r="I121" s="44" t="s">
        <v>1065</v>
      </c>
      <c r="J121" s="38">
        <f t="shared" si="1"/>
        <v>30061.840000000004</v>
      </c>
      <c r="K121" s="29" t="s">
        <v>1051</v>
      </c>
      <c r="L121" s="30">
        <v>1</v>
      </c>
      <c r="M121" s="31" t="s">
        <v>1119</v>
      </c>
      <c r="N121" s="26"/>
      <c r="O121" s="26"/>
    </row>
    <row r="122" spans="1:15" s="7" customFormat="1" ht="63" x14ac:dyDescent="0.25">
      <c r="A122" s="24" t="s">
        <v>65</v>
      </c>
      <c r="B122" s="47" t="s">
        <v>999</v>
      </c>
      <c r="C122" s="24" t="s">
        <v>102</v>
      </c>
      <c r="D122" s="24" t="s">
        <v>102</v>
      </c>
      <c r="E122" s="41" t="s">
        <v>1064</v>
      </c>
      <c r="F122" s="27" t="s">
        <v>425</v>
      </c>
      <c r="G122" s="27" t="s">
        <v>217</v>
      </c>
      <c r="H122" s="75">
        <v>1.8</v>
      </c>
      <c r="I122" s="44" t="s">
        <v>1065</v>
      </c>
      <c r="J122" s="38">
        <f t="shared" si="1"/>
        <v>30063.640000000003</v>
      </c>
      <c r="K122" s="29" t="s">
        <v>1063</v>
      </c>
      <c r="L122" s="30">
        <v>1</v>
      </c>
      <c r="M122" s="31" t="s">
        <v>1130</v>
      </c>
      <c r="N122" s="26" t="s">
        <v>286</v>
      </c>
      <c r="O122" s="26" t="s">
        <v>1549</v>
      </c>
    </row>
    <row r="123" spans="1:15" s="7" customFormat="1" ht="63" x14ac:dyDescent="0.25">
      <c r="A123" s="24" t="s">
        <v>65</v>
      </c>
      <c r="B123" s="47" t="s">
        <v>999</v>
      </c>
      <c r="C123" s="24" t="s">
        <v>102</v>
      </c>
      <c r="D123" s="24" t="s">
        <v>102</v>
      </c>
      <c r="E123" s="41" t="s">
        <v>530</v>
      </c>
      <c r="F123" s="27" t="s">
        <v>425</v>
      </c>
      <c r="G123" s="27" t="s">
        <v>217</v>
      </c>
      <c r="H123" s="75">
        <v>110</v>
      </c>
      <c r="I123" s="27">
        <v>2024</v>
      </c>
      <c r="J123" s="38">
        <f t="shared" si="1"/>
        <v>30173.640000000003</v>
      </c>
      <c r="K123" s="29" t="s">
        <v>1063</v>
      </c>
      <c r="L123" s="30">
        <v>1</v>
      </c>
      <c r="M123" s="31" t="s">
        <v>1130</v>
      </c>
      <c r="N123" s="26" t="s">
        <v>286</v>
      </c>
      <c r="O123" s="26" t="s">
        <v>1549</v>
      </c>
    </row>
    <row r="124" spans="1:15" s="7" customFormat="1" ht="47.25" x14ac:dyDescent="0.25">
      <c r="A124" s="24" t="s">
        <v>59</v>
      </c>
      <c r="B124" s="47" t="s">
        <v>999</v>
      </c>
      <c r="C124" s="24" t="s">
        <v>102</v>
      </c>
      <c r="D124" s="24" t="s">
        <v>102</v>
      </c>
      <c r="E124" s="41" t="s">
        <v>1050</v>
      </c>
      <c r="F124" s="27" t="s">
        <v>425</v>
      </c>
      <c r="G124" s="27" t="s">
        <v>217</v>
      </c>
      <c r="H124" s="75">
        <v>115</v>
      </c>
      <c r="I124" s="27">
        <v>2024</v>
      </c>
      <c r="J124" s="38">
        <f t="shared" si="1"/>
        <v>30288.640000000003</v>
      </c>
      <c r="K124" s="29" t="s">
        <v>1051</v>
      </c>
      <c r="L124" s="30">
        <v>1</v>
      </c>
      <c r="M124" s="31" t="s">
        <v>1119</v>
      </c>
      <c r="N124" s="26"/>
      <c r="O124" s="26"/>
    </row>
    <row r="125" spans="1:15" s="7" customFormat="1" ht="47.25" x14ac:dyDescent="0.25">
      <c r="A125" s="24" t="s">
        <v>65</v>
      </c>
      <c r="B125" s="47" t="s">
        <v>999</v>
      </c>
      <c r="C125" s="24" t="s">
        <v>102</v>
      </c>
      <c r="D125" s="24" t="s">
        <v>102</v>
      </c>
      <c r="E125" s="41" t="s">
        <v>1186</v>
      </c>
      <c r="F125" s="27" t="s">
        <v>425</v>
      </c>
      <c r="G125" s="27" t="s">
        <v>217</v>
      </c>
      <c r="H125" s="75">
        <v>3.3</v>
      </c>
      <c r="I125" s="44" t="s">
        <v>1065</v>
      </c>
      <c r="J125" s="38">
        <f t="shared" si="1"/>
        <v>30291.940000000002</v>
      </c>
      <c r="K125" s="29" t="s">
        <v>1051</v>
      </c>
      <c r="L125" s="30">
        <v>1</v>
      </c>
      <c r="M125" s="31" t="s">
        <v>1119</v>
      </c>
      <c r="N125" s="26"/>
      <c r="O125" s="26"/>
    </row>
    <row r="126" spans="1:15" s="7" customFormat="1" ht="31.5" x14ac:dyDescent="0.25">
      <c r="A126" s="24" t="s">
        <v>6</v>
      </c>
      <c r="B126" s="47" t="s">
        <v>999</v>
      </c>
      <c r="C126" s="24" t="s">
        <v>77</v>
      </c>
      <c r="D126" s="24" t="s">
        <v>176</v>
      </c>
      <c r="E126" s="41" t="s">
        <v>1695</v>
      </c>
      <c r="F126" s="27" t="s">
        <v>472</v>
      </c>
      <c r="G126" s="27" t="s">
        <v>410</v>
      </c>
      <c r="H126" s="75">
        <v>367.64</v>
      </c>
      <c r="I126" s="27">
        <v>2012</v>
      </c>
      <c r="J126" s="38">
        <f t="shared" si="1"/>
        <v>30659.58</v>
      </c>
      <c r="K126" s="29" t="s">
        <v>569</v>
      </c>
      <c r="L126" s="30">
        <v>1</v>
      </c>
      <c r="M126" s="31" t="s">
        <v>1130</v>
      </c>
      <c r="N126" s="26" t="s">
        <v>405</v>
      </c>
      <c r="O126" s="26" t="s">
        <v>1550</v>
      </c>
    </row>
    <row r="127" spans="1:15" s="10" customFormat="1" ht="31.5" x14ac:dyDescent="0.25">
      <c r="A127" s="46" t="s">
        <v>59</v>
      </c>
      <c r="B127" s="47" t="s">
        <v>999</v>
      </c>
      <c r="C127" s="54" t="s">
        <v>77</v>
      </c>
      <c r="D127" s="55" t="s">
        <v>184</v>
      </c>
      <c r="E127" s="55" t="s">
        <v>532</v>
      </c>
      <c r="F127" s="56" t="s">
        <v>460</v>
      </c>
      <c r="G127" s="57" t="s">
        <v>410</v>
      </c>
      <c r="H127" s="122">
        <v>126.1</v>
      </c>
      <c r="I127" s="56">
        <v>2020</v>
      </c>
      <c r="J127" s="38">
        <f t="shared" si="1"/>
        <v>30785.68</v>
      </c>
      <c r="K127" s="58" t="s">
        <v>578</v>
      </c>
      <c r="L127" s="30">
        <v>1</v>
      </c>
      <c r="M127" s="31" t="s">
        <v>1130</v>
      </c>
      <c r="N127" s="49" t="s">
        <v>1326</v>
      </c>
      <c r="O127" s="112" t="s">
        <v>531</v>
      </c>
    </row>
    <row r="128" spans="1:15" s="7" customFormat="1" x14ac:dyDescent="0.25">
      <c r="A128" s="24" t="s">
        <v>6</v>
      </c>
      <c r="B128" s="47" t="s">
        <v>999</v>
      </c>
      <c r="C128" s="24" t="s">
        <v>77</v>
      </c>
      <c r="D128" s="24" t="s">
        <v>200</v>
      </c>
      <c r="E128" s="41" t="s">
        <v>590</v>
      </c>
      <c r="F128" s="27" t="s">
        <v>472</v>
      </c>
      <c r="G128" s="27" t="s">
        <v>217</v>
      </c>
      <c r="H128" s="75">
        <v>1</v>
      </c>
      <c r="I128" s="31">
        <v>2016</v>
      </c>
      <c r="J128" s="38">
        <f t="shared" si="1"/>
        <v>30786.68</v>
      </c>
      <c r="K128" s="29" t="s">
        <v>569</v>
      </c>
      <c r="L128" s="30">
        <v>1</v>
      </c>
      <c r="M128" s="31" t="s">
        <v>1130</v>
      </c>
      <c r="N128" s="51" t="s">
        <v>121</v>
      </c>
      <c r="O128" s="26"/>
    </row>
    <row r="129" spans="1:15" s="7" customFormat="1" x14ac:dyDescent="0.25">
      <c r="A129" s="24" t="s">
        <v>6</v>
      </c>
      <c r="B129" s="47" t="s">
        <v>999</v>
      </c>
      <c r="C129" s="24" t="s">
        <v>77</v>
      </c>
      <c r="D129" s="24" t="s">
        <v>200</v>
      </c>
      <c r="E129" s="41" t="s">
        <v>731</v>
      </c>
      <c r="F129" s="27" t="s">
        <v>435</v>
      </c>
      <c r="G129" s="27" t="s">
        <v>217</v>
      </c>
      <c r="H129" s="75">
        <v>11.1</v>
      </c>
      <c r="I129" s="27">
        <v>2009</v>
      </c>
      <c r="J129" s="38">
        <f t="shared" si="1"/>
        <v>30797.78</v>
      </c>
      <c r="K129" s="29" t="s">
        <v>730</v>
      </c>
      <c r="L129" s="30">
        <v>1</v>
      </c>
      <c r="M129" s="31" t="s">
        <v>1130</v>
      </c>
      <c r="N129" s="51" t="s">
        <v>121</v>
      </c>
      <c r="O129" s="26"/>
    </row>
    <row r="130" spans="1:15" s="7" customFormat="1" x14ac:dyDescent="0.25">
      <c r="A130" s="24" t="s">
        <v>6</v>
      </c>
      <c r="B130" s="47" t="s">
        <v>999</v>
      </c>
      <c r="C130" s="24" t="s">
        <v>77</v>
      </c>
      <c r="D130" s="24" t="s">
        <v>200</v>
      </c>
      <c r="E130" s="41" t="s">
        <v>130</v>
      </c>
      <c r="F130" s="27" t="s">
        <v>435</v>
      </c>
      <c r="G130" s="27" t="s">
        <v>217</v>
      </c>
      <c r="H130" s="75"/>
      <c r="I130" s="27">
        <v>2009</v>
      </c>
      <c r="J130" s="38">
        <f t="shared" si="1"/>
        <v>30797.78</v>
      </c>
      <c r="K130" s="29"/>
      <c r="L130" s="30">
        <v>1</v>
      </c>
      <c r="M130" s="31" t="s">
        <v>1130</v>
      </c>
      <c r="N130" s="51" t="s">
        <v>121</v>
      </c>
      <c r="O130" s="26"/>
    </row>
    <row r="131" spans="1:15" s="7" customFormat="1" x14ac:dyDescent="0.25">
      <c r="A131" s="24" t="s">
        <v>6</v>
      </c>
      <c r="B131" s="47" t="s">
        <v>999</v>
      </c>
      <c r="C131" s="24" t="s">
        <v>77</v>
      </c>
      <c r="D131" s="24" t="s">
        <v>208</v>
      </c>
      <c r="E131" s="41" t="s">
        <v>1187</v>
      </c>
      <c r="F131" s="27" t="s">
        <v>595</v>
      </c>
      <c r="G131" s="44" t="s">
        <v>410</v>
      </c>
      <c r="H131" s="75">
        <v>270</v>
      </c>
      <c r="I131" s="27">
        <v>2014</v>
      </c>
      <c r="J131" s="38">
        <f t="shared" si="1"/>
        <v>31067.78</v>
      </c>
      <c r="K131" s="48" t="s">
        <v>569</v>
      </c>
      <c r="L131" s="30">
        <v>1</v>
      </c>
      <c r="M131" s="31" t="s">
        <v>1130</v>
      </c>
      <c r="N131" s="51" t="s">
        <v>121</v>
      </c>
      <c r="O131" s="26" t="s">
        <v>564</v>
      </c>
    </row>
    <row r="132" spans="1:15" s="10" customFormat="1" x14ac:dyDescent="0.25">
      <c r="A132" s="46" t="s">
        <v>59</v>
      </c>
      <c r="B132" s="47" t="s">
        <v>999</v>
      </c>
      <c r="C132" s="46" t="s">
        <v>77</v>
      </c>
      <c r="D132" s="46" t="s">
        <v>77</v>
      </c>
      <c r="E132" s="49" t="s">
        <v>593</v>
      </c>
      <c r="F132" s="44" t="s">
        <v>460</v>
      </c>
      <c r="G132" s="44" t="s">
        <v>217</v>
      </c>
      <c r="H132" s="43">
        <v>8.2100000000000009</v>
      </c>
      <c r="I132" s="44">
        <v>2018</v>
      </c>
      <c r="J132" s="38">
        <f t="shared" si="1"/>
        <v>31075.989999999998</v>
      </c>
      <c r="K132" s="48" t="s">
        <v>569</v>
      </c>
      <c r="L132" s="30">
        <v>1</v>
      </c>
      <c r="M132" s="31" t="s">
        <v>1130</v>
      </c>
      <c r="N132" s="48" t="s">
        <v>569</v>
      </c>
      <c r="O132" s="50"/>
    </row>
    <row r="133" spans="1:15" s="10" customFormat="1" x14ac:dyDescent="0.25">
      <c r="A133" s="46" t="s">
        <v>59</v>
      </c>
      <c r="B133" s="47" t="s">
        <v>999</v>
      </c>
      <c r="C133" s="46" t="s">
        <v>77</v>
      </c>
      <c r="D133" s="46" t="s">
        <v>77</v>
      </c>
      <c r="E133" s="49" t="s">
        <v>1527</v>
      </c>
      <c r="F133" s="44" t="s">
        <v>460</v>
      </c>
      <c r="G133" s="44" t="s">
        <v>410</v>
      </c>
      <c r="H133" s="43">
        <v>1.98</v>
      </c>
      <c r="I133" s="27">
        <v>2019</v>
      </c>
      <c r="J133" s="38">
        <f t="shared" si="1"/>
        <v>31077.969999999998</v>
      </c>
      <c r="K133" s="48" t="s">
        <v>1118</v>
      </c>
      <c r="L133" s="30">
        <v>1</v>
      </c>
      <c r="M133" s="31" t="s">
        <v>1130</v>
      </c>
      <c r="N133" s="48" t="s">
        <v>569</v>
      </c>
      <c r="O133" s="50"/>
    </row>
    <row r="134" spans="1:15" s="10" customFormat="1" x14ac:dyDescent="0.25">
      <c r="A134" s="46" t="s">
        <v>59</v>
      </c>
      <c r="B134" s="47" t="s">
        <v>999</v>
      </c>
      <c r="C134" s="46" t="s">
        <v>77</v>
      </c>
      <c r="D134" s="46" t="s">
        <v>77</v>
      </c>
      <c r="E134" s="49" t="s">
        <v>1526</v>
      </c>
      <c r="F134" s="44" t="s">
        <v>460</v>
      </c>
      <c r="G134" s="44" t="s">
        <v>217</v>
      </c>
      <c r="H134" s="43">
        <v>29</v>
      </c>
      <c r="I134" s="27">
        <v>2024</v>
      </c>
      <c r="J134" s="38">
        <f t="shared" si="1"/>
        <v>31106.969999999998</v>
      </c>
      <c r="K134" s="48" t="s">
        <v>1118</v>
      </c>
      <c r="L134" s="30">
        <v>1</v>
      </c>
      <c r="M134" s="31" t="s">
        <v>1119</v>
      </c>
      <c r="N134" s="48"/>
      <c r="O134" s="50"/>
    </row>
    <row r="135" spans="1:15" s="10" customFormat="1" x14ac:dyDescent="0.25">
      <c r="A135" s="46" t="s">
        <v>6</v>
      </c>
      <c r="B135" s="47" t="s">
        <v>999</v>
      </c>
      <c r="C135" s="46" t="s">
        <v>77</v>
      </c>
      <c r="D135" s="46" t="s">
        <v>77</v>
      </c>
      <c r="E135" s="49" t="s">
        <v>1188</v>
      </c>
      <c r="F135" s="44" t="s">
        <v>460</v>
      </c>
      <c r="G135" s="44" t="s">
        <v>217</v>
      </c>
      <c r="H135" s="43">
        <v>2.57</v>
      </c>
      <c r="I135" s="44">
        <v>2018</v>
      </c>
      <c r="J135" s="38">
        <f t="shared" si="1"/>
        <v>31109.539999999997</v>
      </c>
      <c r="K135" s="48" t="s">
        <v>1118</v>
      </c>
      <c r="L135" s="30">
        <v>1</v>
      </c>
      <c r="M135" s="31" t="s">
        <v>1119</v>
      </c>
      <c r="N135" s="48" t="s">
        <v>569</v>
      </c>
      <c r="O135" s="50"/>
    </row>
    <row r="136" spans="1:15" s="10" customFormat="1" x14ac:dyDescent="0.25">
      <c r="A136" s="46" t="s">
        <v>59</v>
      </c>
      <c r="B136" s="47" t="s">
        <v>999</v>
      </c>
      <c r="C136" s="46" t="s">
        <v>77</v>
      </c>
      <c r="D136" s="46" t="s">
        <v>77</v>
      </c>
      <c r="E136" s="49" t="s">
        <v>1189</v>
      </c>
      <c r="F136" s="44" t="s">
        <v>460</v>
      </c>
      <c r="G136" s="44" t="s">
        <v>217</v>
      </c>
      <c r="H136" s="43">
        <v>25.2</v>
      </c>
      <c r="I136" s="27">
        <v>2024</v>
      </c>
      <c r="J136" s="38">
        <f t="shared" si="1"/>
        <v>31134.739999999998</v>
      </c>
      <c r="K136" s="48" t="s">
        <v>569</v>
      </c>
      <c r="L136" s="30">
        <v>1</v>
      </c>
      <c r="M136" s="31" t="s">
        <v>1130</v>
      </c>
      <c r="N136" s="48" t="s">
        <v>569</v>
      </c>
      <c r="O136" s="50"/>
    </row>
    <row r="137" spans="1:15" s="10" customFormat="1" x14ac:dyDescent="0.25">
      <c r="A137" s="46" t="s">
        <v>6</v>
      </c>
      <c r="B137" s="47" t="s">
        <v>999</v>
      </c>
      <c r="C137" s="46" t="s">
        <v>77</v>
      </c>
      <c r="D137" s="46" t="s">
        <v>214</v>
      </c>
      <c r="E137" s="49" t="s">
        <v>1190</v>
      </c>
      <c r="F137" s="27" t="s">
        <v>595</v>
      </c>
      <c r="G137" s="44" t="s">
        <v>217</v>
      </c>
      <c r="H137" s="43">
        <v>5</v>
      </c>
      <c r="I137" s="44">
        <v>2018</v>
      </c>
      <c r="J137" s="38">
        <f t="shared" si="1"/>
        <v>31139.739999999998</v>
      </c>
      <c r="K137" s="48" t="s">
        <v>569</v>
      </c>
      <c r="L137" s="30">
        <v>1</v>
      </c>
      <c r="M137" s="31" t="s">
        <v>1130</v>
      </c>
      <c r="N137" s="52" t="s">
        <v>121</v>
      </c>
      <c r="O137" s="50"/>
    </row>
    <row r="138" spans="1:15" s="10" customFormat="1" x14ac:dyDescent="0.25">
      <c r="A138" s="46" t="s">
        <v>59</v>
      </c>
      <c r="B138" s="47" t="s">
        <v>999</v>
      </c>
      <c r="C138" s="46" t="s">
        <v>77</v>
      </c>
      <c r="D138" s="46" t="s">
        <v>208</v>
      </c>
      <c r="E138" s="49" t="s">
        <v>417</v>
      </c>
      <c r="F138" s="44" t="s">
        <v>473</v>
      </c>
      <c r="G138" s="44" t="s">
        <v>410</v>
      </c>
      <c r="H138" s="43">
        <v>117.52</v>
      </c>
      <c r="I138" s="44">
        <v>2018</v>
      </c>
      <c r="J138" s="38">
        <f t="shared" si="1"/>
        <v>31257.26</v>
      </c>
      <c r="K138" s="48" t="s">
        <v>569</v>
      </c>
      <c r="L138" s="30">
        <v>1</v>
      </c>
      <c r="M138" s="31" t="s">
        <v>1130</v>
      </c>
      <c r="N138" s="52" t="s">
        <v>121</v>
      </c>
      <c r="O138" s="50"/>
    </row>
    <row r="139" spans="1:15" s="7" customFormat="1" ht="31.5" x14ac:dyDescent="0.25">
      <c r="A139" s="24" t="s">
        <v>6</v>
      </c>
      <c r="B139" s="47" t="s">
        <v>999</v>
      </c>
      <c r="C139" s="24" t="s">
        <v>80</v>
      </c>
      <c r="D139" s="24" t="s">
        <v>185</v>
      </c>
      <c r="E139" s="41" t="s">
        <v>611</v>
      </c>
      <c r="F139" s="27"/>
      <c r="G139" s="27" t="s">
        <v>217</v>
      </c>
      <c r="H139" s="75">
        <v>22</v>
      </c>
      <c r="I139" s="27">
        <v>2013</v>
      </c>
      <c r="J139" s="38">
        <f t="shared" ref="J139:J203" si="2">H139+J138</f>
        <v>31279.26</v>
      </c>
      <c r="K139" s="60" t="s">
        <v>612</v>
      </c>
      <c r="L139" s="30">
        <v>1</v>
      </c>
      <c r="M139" s="31" t="s">
        <v>1130</v>
      </c>
      <c r="N139" s="48" t="s">
        <v>569</v>
      </c>
      <c r="O139" s="26"/>
    </row>
    <row r="140" spans="1:15" s="7" customFormat="1" ht="31.5" x14ac:dyDescent="0.25">
      <c r="A140" s="24" t="s">
        <v>6</v>
      </c>
      <c r="B140" s="47" t="s">
        <v>999</v>
      </c>
      <c r="C140" s="24" t="s">
        <v>80</v>
      </c>
      <c r="D140" s="24" t="s">
        <v>135</v>
      </c>
      <c r="E140" s="41" t="s">
        <v>416</v>
      </c>
      <c r="F140" s="27" t="s">
        <v>416</v>
      </c>
      <c r="G140" s="27" t="s">
        <v>410</v>
      </c>
      <c r="H140" s="75">
        <v>480</v>
      </c>
      <c r="I140" s="27">
        <v>2009</v>
      </c>
      <c r="J140" s="38">
        <f t="shared" si="2"/>
        <v>31759.26</v>
      </c>
      <c r="K140" s="29" t="s">
        <v>609</v>
      </c>
      <c r="L140" s="30">
        <v>1</v>
      </c>
      <c r="M140" s="31" t="s">
        <v>1130</v>
      </c>
      <c r="N140" s="26" t="s">
        <v>136</v>
      </c>
      <c r="O140" s="26"/>
    </row>
    <row r="141" spans="1:15" s="7" customFormat="1" x14ac:dyDescent="0.25">
      <c r="A141" s="24" t="s">
        <v>6</v>
      </c>
      <c r="B141" s="47" t="s">
        <v>999</v>
      </c>
      <c r="C141" s="24" t="s">
        <v>80</v>
      </c>
      <c r="D141" s="24" t="s">
        <v>201</v>
      </c>
      <c r="E141" s="41" t="s">
        <v>1525</v>
      </c>
      <c r="F141" s="27" t="s">
        <v>601</v>
      </c>
      <c r="G141" s="27" t="s">
        <v>410</v>
      </c>
      <c r="H141" s="75">
        <v>735</v>
      </c>
      <c r="I141" s="27">
        <v>2018</v>
      </c>
      <c r="J141" s="38">
        <f t="shared" si="2"/>
        <v>32494.26</v>
      </c>
      <c r="K141" s="29" t="s">
        <v>569</v>
      </c>
      <c r="L141" s="30">
        <v>1</v>
      </c>
      <c r="M141" s="31" t="s">
        <v>1130</v>
      </c>
      <c r="N141" s="48" t="s">
        <v>569</v>
      </c>
      <c r="O141" s="26"/>
    </row>
    <row r="142" spans="1:15" s="6" customFormat="1" ht="47.25" x14ac:dyDescent="0.25">
      <c r="A142" s="24" t="s">
        <v>6</v>
      </c>
      <c r="B142" s="47" t="s">
        <v>999</v>
      </c>
      <c r="C142" s="24" t="s">
        <v>80</v>
      </c>
      <c r="D142" s="24" t="s">
        <v>201</v>
      </c>
      <c r="E142" s="41" t="s">
        <v>132</v>
      </c>
      <c r="F142" s="27" t="s">
        <v>602</v>
      </c>
      <c r="G142" s="27" t="s">
        <v>411</v>
      </c>
      <c r="H142" s="75">
        <v>2500</v>
      </c>
      <c r="I142" s="27">
        <v>2017</v>
      </c>
      <c r="J142" s="38">
        <f t="shared" si="2"/>
        <v>34994.259999999995</v>
      </c>
      <c r="K142" s="29" t="s">
        <v>608</v>
      </c>
      <c r="L142" s="30">
        <v>1</v>
      </c>
      <c r="M142" s="31" t="s">
        <v>1130</v>
      </c>
      <c r="N142" s="26" t="s">
        <v>133</v>
      </c>
      <c r="O142" s="26" t="s">
        <v>134</v>
      </c>
    </row>
    <row r="143" spans="1:15" s="6" customFormat="1" ht="31.5" x14ac:dyDescent="0.25">
      <c r="A143" s="24" t="s">
        <v>6</v>
      </c>
      <c r="B143" s="47" t="s">
        <v>999</v>
      </c>
      <c r="C143" s="24" t="s">
        <v>80</v>
      </c>
      <c r="D143" s="24" t="s">
        <v>201</v>
      </c>
      <c r="E143" s="41" t="s">
        <v>1191</v>
      </c>
      <c r="F143" s="27" t="s">
        <v>435</v>
      </c>
      <c r="G143" s="27" t="s">
        <v>217</v>
      </c>
      <c r="H143" s="75">
        <v>20</v>
      </c>
      <c r="I143" s="27">
        <v>2009</v>
      </c>
      <c r="J143" s="38">
        <f t="shared" si="2"/>
        <v>35014.259999999995</v>
      </c>
      <c r="K143" s="29" t="s">
        <v>730</v>
      </c>
      <c r="L143" s="30">
        <v>1</v>
      </c>
      <c r="M143" s="31" t="s">
        <v>1130</v>
      </c>
      <c r="N143" s="26"/>
      <c r="O143" s="26"/>
    </row>
    <row r="144" spans="1:15" s="6" customFormat="1" ht="31.5" x14ac:dyDescent="0.25">
      <c r="A144" s="24" t="s">
        <v>6</v>
      </c>
      <c r="B144" s="47" t="s">
        <v>999</v>
      </c>
      <c r="C144" s="24" t="s">
        <v>80</v>
      </c>
      <c r="D144" s="24" t="s">
        <v>96</v>
      </c>
      <c r="E144" s="41" t="s">
        <v>579</v>
      </c>
      <c r="F144" s="27" t="s">
        <v>603</v>
      </c>
      <c r="G144" s="27" t="s">
        <v>411</v>
      </c>
      <c r="H144" s="75">
        <v>40</v>
      </c>
      <c r="I144" s="27">
        <v>2018</v>
      </c>
      <c r="J144" s="38">
        <f t="shared" si="2"/>
        <v>35054.259999999995</v>
      </c>
      <c r="K144" s="29" t="s">
        <v>610</v>
      </c>
      <c r="L144" s="30">
        <v>1</v>
      </c>
      <c r="M144" s="31" t="s">
        <v>1130</v>
      </c>
      <c r="N144" s="48" t="s">
        <v>569</v>
      </c>
      <c r="O144" s="26"/>
    </row>
    <row r="145" spans="1:15" s="6" customFormat="1" x14ac:dyDescent="0.25">
      <c r="A145" s="24" t="s">
        <v>6</v>
      </c>
      <c r="B145" s="47" t="s">
        <v>999</v>
      </c>
      <c r="C145" s="24" t="s">
        <v>80</v>
      </c>
      <c r="D145" s="24" t="s">
        <v>96</v>
      </c>
      <c r="E145" s="41" t="s">
        <v>1192</v>
      </c>
      <c r="F145" s="27" t="s">
        <v>595</v>
      </c>
      <c r="G145" s="27" t="s">
        <v>411</v>
      </c>
      <c r="H145" s="75">
        <v>20</v>
      </c>
      <c r="I145" s="27">
        <v>2018</v>
      </c>
      <c r="J145" s="38">
        <f t="shared" si="2"/>
        <v>35074.259999999995</v>
      </c>
      <c r="K145" s="29" t="s">
        <v>569</v>
      </c>
      <c r="L145" s="30">
        <v>1</v>
      </c>
      <c r="M145" s="31" t="s">
        <v>1130</v>
      </c>
      <c r="N145" s="48" t="s">
        <v>569</v>
      </c>
      <c r="O145" s="26"/>
    </row>
    <row r="146" spans="1:15" s="6" customFormat="1" x14ac:dyDescent="0.25">
      <c r="A146" s="24" t="s">
        <v>6</v>
      </c>
      <c r="B146" s="47" t="s">
        <v>999</v>
      </c>
      <c r="C146" s="24" t="s">
        <v>80</v>
      </c>
      <c r="D146" s="24" t="s">
        <v>96</v>
      </c>
      <c r="E146" s="41" t="s">
        <v>588</v>
      </c>
      <c r="F146" s="27" t="s">
        <v>589</v>
      </c>
      <c r="G146" s="27" t="s">
        <v>411</v>
      </c>
      <c r="H146" s="75">
        <v>21.62</v>
      </c>
      <c r="I146" s="27">
        <v>2018</v>
      </c>
      <c r="J146" s="38">
        <f t="shared" si="2"/>
        <v>35095.879999999997</v>
      </c>
      <c r="K146" s="29" t="s">
        <v>569</v>
      </c>
      <c r="L146" s="30">
        <v>1</v>
      </c>
      <c r="M146" s="31" t="s">
        <v>1130</v>
      </c>
      <c r="N146" s="48" t="s">
        <v>569</v>
      </c>
      <c r="O146" s="26"/>
    </row>
    <row r="147" spans="1:15" s="6" customFormat="1" ht="47.25" x14ac:dyDescent="0.25">
      <c r="A147" s="24" t="s">
        <v>6</v>
      </c>
      <c r="B147" s="47" t="s">
        <v>999</v>
      </c>
      <c r="C147" s="24" t="s">
        <v>80</v>
      </c>
      <c r="D147" s="24" t="s">
        <v>96</v>
      </c>
      <c r="E147" s="41" t="s">
        <v>280</v>
      </c>
      <c r="F147" s="27" t="s">
        <v>474</v>
      </c>
      <c r="G147" s="27" t="s">
        <v>411</v>
      </c>
      <c r="H147" s="75">
        <v>1200</v>
      </c>
      <c r="I147" s="27">
        <v>2018</v>
      </c>
      <c r="J147" s="38">
        <f t="shared" si="2"/>
        <v>36295.879999999997</v>
      </c>
      <c r="K147" s="29" t="s">
        <v>468</v>
      </c>
      <c r="L147" s="30">
        <v>1</v>
      </c>
      <c r="M147" s="31" t="s">
        <v>1130</v>
      </c>
      <c r="N147" s="26" t="s">
        <v>278</v>
      </c>
      <c r="O147" s="26" t="s">
        <v>1551</v>
      </c>
    </row>
    <row r="148" spans="1:15" s="6" customFormat="1" x14ac:dyDescent="0.25">
      <c r="A148" s="46" t="s">
        <v>6</v>
      </c>
      <c r="B148" s="47" t="s">
        <v>999</v>
      </c>
      <c r="C148" s="55" t="s">
        <v>80</v>
      </c>
      <c r="D148" s="54" t="s">
        <v>80</v>
      </c>
      <c r="E148" s="41" t="s">
        <v>1677</v>
      </c>
      <c r="F148" s="27" t="s">
        <v>595</v>
      </c>
      <c r="G148" s="57" t="s">
        <v>410</v>
      </c>
      <c r="H148" s="75">
        <v>269</v>
      </c>
      <c r="I148" s="27">
        <v>2018</v>
      </c>
      <c r="J148" s="38">
        <f t="shared" si="2"/>
        <v>36564.879999999997</v>
      </c>
      <c r="K148" s="29" t="s">
        <v>569</v>
      </c>
      <c r="L148" s="30">
        <v>1</v>
      </c>
      <c r="M148" s="31" t="s">
        <v>1130</v>
      </c>
      <c r="N148" s="48" t="s">
        <v>569</v>
      </c>
      <c r="O148" s="26"/>
    </row>
    <row r="149" spans="1:15" s="10" customFormat="1" x14ac:dyDescent="0.25">
      <c r="A149" s="46" t="s">
        <v>6</v>
      </c>
      <c r="B149" s="47" t="s">
        <v>999</v>
      </c>
      <c r="C149" s="55" t="s">
        <v>80</v>
      </c>
      <c r="D149" s="54" t="s">
        <v>80</v>
      </c>
      <c r="E149" s="54" t="s">
        <v>1193</v>
      </c>
      <c r="F149" s="57" t="s">
        <v>496</v>
      </c>
      <c r="G149" s="57" t="s">
        <v>410</v>
      </c>
      <c r="H149" s="122">
        <v>470</v>
      </c>
      <c r="I149" s="61">
        <v>2017</v>
      </c>
      <c r="J149" s="38">
        <f t="shared" si="2"/>
        <v>37034.879999999997</v>
      </c>
      <c r="K149" s="59" t="s">
        <v>544</v>
      </c>
      <c r="L149" s="30">
        <v>1</v>
      </c>
      <c r="M149" s="31" t="s">
        <v>1130</v>
      </c>
      <c r="N149" s="49" t="s">
        <v>1327</v>
      </c>
      <c r="O149" s="59" t="s">
        <v>545</v>
      </c>
    </row>
    <row r="150" spans="1:15" s="7" customFormat="1" x14ac:dyDescent="0.25">
      <c r="A150" s="24" t="s">
        <v>6</v>
      </c>
      <c r="B150" s="47" t="s">
        <v>999</v>
      </c>
      <c r="C150" s="53" t="s">
        <v>80</v>
      </c>
      <c r="D150" s="62" t="s">
        <v>80</v>
      </c>
      <c r="E150" s="62" t="s">
        <v>495</v>
      </c>
      <c r="F150" s="63" t="s">
        <v>496</v>
      </c>
      <c r="G150" s="63" t="s">
        <v>410</v>
      </c>
      <c r="H150" s="67">
        <v>370</v>
      </c>
      <c r="I150" s="64">
        <v>2017</v>
      </c>
      <c r="J150" s="38">
        <f t="shared" si="2"/>
        <v>37404.879999999997</v>
      </c>
      <c r="K150" s="65" t="s">
        <v>544</v>
      </c>
      <c r="L150" s="30">
        <v>1</v>
      </c>
      <c r="M150" s="31" t="s">
        <v>1130</v>
      </c>
      <c r="N150" s="48" t="s">
        <v>569</v>
      </c>
      <c r="O150" s="65" t="s">
        <v>546</v>
      </c>
    </row>
    <row r="151" spans="1:15" s="7" customFormat="1" x14ac:dyDescent="0.25">
      <c r="A151" s="24" t="s">
        <v>6</v>
      </c>
      <c r="B151" s="47" t="s">
        <v>999</v>
      </c>
      <c r="C151" s="29" t="s">
        <v>84</v>
      </c>
      <c r="D151" s="29" t="s">
        <v>85</v>
      </c>
      <c r="E151" s="41" t="s">
        <v>1194</v>
      </c>
      <c r="F151" s="27" t="s">
        <v>595</v>
      </c>
      <c r="G151" s="27" t="s">
        <v>410</v>
      </c>
      <c r="H151" s="75">
        <v>280.93</v>
      </c>
      <c r="I151" s="31">
        <v>2011</v>
      </c>
      <c r="J151" s="38">
        <f t="shared" si="2"/>
        <v>37685.81</v>
      </c>
      <c r="K151" s="29" t="s">
        <v>569</v>
      </c>
      <c r="L151" s="30">
        <v>1</v>
      </c>
      <c r="M151" s="31" t="s">
        <v>1130</v>
      </c>
      <c r="N151" s="48" t="s">
        <v>569</v>
      </c>
      <c r="O151" s="26"/>
    </row>
    <row r="152" spans="1:15" s="7" customFormat="1" ht="31.5" x14ac:dyDescent="0.25">
      <c r="A152" s="24" t="s">
        <v>6</v>
      </c>
      <c r="B152" s="47" t="s">
        <v>999</v>
      </c>
      <c r="C152" s="29" t="s">
        <v>117</v>
      </c>
      <c r="D152" s="29" t="s">
        <v>186</v>
      </c>
      <c r="E152" s="41" t="s">
        <v>1195</v>
      </c>
      <c r="F152" s="27" t="s">
        <v>595</v>
      </c>
      <c r="G152" s="27" t="s">
        <v>411</v>
      </c>
      <c r="H152" s="75">
        <v>492</v>
      </c>
      <c r="I152" s="31">
        <v>2016</v>
      </c>
      <c r="J152" s="38">
        <f t="shared" si="2"/>
        <v>38177.81</v>
      </c>
      <c r="K152" s="29" t="s">
        <v>614</v>
      </c>
      <c r="L152" s="30">
        <v>1</v>
      </c>
      <c r="M152" s="31" t="s">
        <v>1130</v>
      </c>
      <c r="N152" s="48" t="s">
        <v>569</v>
      </c>
      <c r="O152" s="26"/>
    </row>
    <row r="153" spans="1:15" s="7" customFormat="1" x14ac:dyDescent="0.25">
      <c r="A153" s="24" t="s">
        <v>6</v>
      </c>
      <c r="B153" s="47" t="s">
        <v>999</v>
      </c>
      <c r="C153" s="29" t="s">
        <v>117</v>
      </c>
      <c r="D153" s="29" t="s">
        <v>186</v>
      </c>
      <c r="E153" s="41" t="s">
        <v>592</v>
      </c>
      <c r="F153" s="27" t="s">
        <v>472</v>
      </c>
      <c r="G153" s="27" t="s">
        <v>410</v>
      </c>
      <c r="H153" s="75">
        <v>150</v>
      </c>
      <c r="I153" s="31">
        <v>2016</v>
      </c>
      <c r="J153" s="38">
        <f t="shared" si="2"/>
        <v>38327.81</v>
      </c>
      <c r="K153" s="29" t="s">
        <v>569</v>
      </c>
      <c r="L153" s="30">
        <v>1</v>
      </c>
      <c r="M153" s="31" t="s">
        <v>1130</v>
      </c>
      <c r="N153" s="48" t="s">
        <v>569</v>
      </c>
      <c r="O153" s="26"/>
    </row>
    <row r="154" spans="1:15" s="7" customFormat="1" ht="31.5" x14ac:dyDescent="0.25">
      <c r="A154" s="24" t="s">
        <v>6</v>
      </c>
      <c r="B154" s="47" t="s">
        <v>999</v>
      </c>
      <c r="C154" s="29" t="s">
        <v>117</v>
      </c>
      <c r="D154" s="29" t="s">
        <v>117</v>
      </c>
      <c r="E154" s="41" t="s">
        <v>1659</v>
      </c>
      <c r="F154" s="27" t="s">
        <v>604</v>
      </c>
      <c r="G154" s="27" t="s">
        <v>217</v>
      </c>
      <c r="H154" s="75">
        <v>22.82</v>
      </c>
      <c r="I154" s="31">
        <v>2016</v>
      </c>
      <c r="J154" s="38">
        <f t="shared" si="2"/>
        <v>38350.629999999997</v>
      </c>
      <c r="K154" s="29" t="s">
        <v>569</v>
      </c>
      <c r="L154" s="30">
        <v>1</v>
      </c>
      <c r="M154" s="31" t="s">
        <v>1130</v>
      </c>
      <c r="N154" s="48" t="s">
        <v>569</v>
      </c>
      <c r="O154" s="26"/>
    </row>
    <row r="155" spans="1:15" s="7" customFormat="1" ht="35.25" customHeight="1" x14ac:dyDescent="0.25">
      <c r="A155" s="24" t="s">
        <v>6</v>
      </c>
      <c r="B155" s="66" t="s">
        <v>998</v>
      </c>
      <c r="C155" s="24" t="s">
        <v>82</v>
      </c>
      <c r="D155" s="24" t="s">
        <v>82</v>
      </c>
      <c r="E155" s="41" t="s">
        <v>70</v>
      </c>
      <c r="F155" s="27" t="s">
        <v>1572</v>
      </c>
      <c r="G155" s="27" t="s">
        <v>217</v>
      </c>
      <c r="H155" s="75">
        <v>227.2</v>
      </c>
      <c r="I155" s="27" t="s">
        <v>95</v>
      </c>
      <c r="J155" s="38">
        <f t="shared" si="2"/>
        <v>38577.829999999994</v>
      </c>
      <c r="K155" s="29" t="s">
        <v>386</v>
      </c>
      <c r="L155" s="31" t="s">
        <v>504</v>
      </c>
      <c r="M155" s="31" t="s">
        <v>1119</v>
      </c>
      <c r="N155" s="51" t="s">
        <v>71</v>
      </c>
      <c r="O155" s="26"/>
    </row>
    <row r="156" spans="1:15" ht="31.5" x14ac:dyDescent="0.25">
      <c r="A156" s="24" t="s">
        <v>6</v>
      </c>
      <c r="B156" s="66" t="s">
        <v>998</v>
      </c>
      <c r="C156" s="24" t="s">
        <v>82</v>
      </c>
      <c r="D156" s="24" t="s">
        <v>82</v>
      </c>
      <c r="E156" s="41" t="s">
        <v>1196</v>
      </c>
      <c r="F156" s="27" t="s">
        <v>889</v>
      </c>
      <c r="G156" s="27" t="s">
        <v>217</v>
      </c>
      <c r="H156" s="67">
        <v>3.5</v>
      </c>
      <c r="I156" s="27"/>
      <c r="J156" s="38">
        <f t="shared" si="2"/>
        <v>38581.329999999994</v>
      </c>
      <c r="K156" s="29" t="s">
        <v>888</v>
      </c>
      <c r="L156" s="30">
        <v>1</v>
      </c>
      <c r="M156" s="31" t="s">
        <v>1119</v>
      </c>
      <c r="N156" s="29"/>
      <c r="O156" s="26"/>
    </row>
    <row r="157" spans="1:15" s="7" customFormat="1" x14ac:dyDescent="0.25">
      <c r="A157" s="24" t="s">
        <v>6</v>
      </c>
      <c r="B157" s="66" t="s">
        <v>998</v>
      </c>
      <c r="C157" s="24" t="s">
        <v>82</v>
      </c>
      <c r="D157" s="24" t="s">
        <v>91</v>
      </c>
      <c r="E157" s="41" t="s">
        <v>1197</v>
      </c>
      <c r="F157" s="27" t="s">
        <v>1572</v>
      </c>
      <c r="G157" s="27" t="s">
        <v>217</v>
      </c>
      <c r="H157" s="75"/>
      <c r="I157" s="27" t="s">
        <v>95</v>
      </c>
      <c r="J157" s="38">
        <f t="shared" si="2"/>
        <v>38581.329999999994</v>
      </c>
      <c r="K157" s="29"/>
      <c r="L157" s="31" t="s">
        <v>504</v>
      </c>
      <c r="M157" s="31" t="s">
        <v>1119</v>
      </c>
      <c r="N157" s="26" t="s">
        <v>93</v>
      </c>
      <c r="O157" s="26"/>
    </row>
    <row r="158" spans="1:15" s="7" customFormat="1" x14ac:dyDescent="0.25">
      <c r="A158" s="24" t="s">
        <v>59</v>
      </c>
      <c r="B158" s="66" t="s">
        <v>998</v>
      </c>
      <c r="C158" s="24" t="s">
        <v>82</v>
      </c>
      <c r="D158" s="24" t="s">
        <v>91</v>
      </c>
      <c r="E158" s="41" t="s">
        <v>1198</v>
      </c>
      <c r="F158" s="27" t="s">
        <v>1572</v>
      </c>
      <c r="G158" s="27" t="s">
        <v>217</v>
      </c>
      <c r="H158" s="75">
        <v>25</v>
      </c>
      <c r="I158" s="27"/>
      <c r="J158" s="38">
        <f t="shared" si="2"/>
        <v>38606.329999999994</v>
      </c>
      <c r="K158" s="29" t="s">
        <v>287</v>
      </c>
      <c r="L158" s="31" t="s">
        <v>504</v>
      </c>
      <c r="M158" s="31" t="s">
        <v>1119</v>
      </c>
      <c r="N158" s="26" t="s">
        <v>288</v>
      </c>
      <c r="O158" s="26"/>
    </row>
    <row r="159" spans="1:15" s="7" customFormat="1" ht="31.5" x14ac:dyDescent="0.25">
      <c r="A159" s="24" t="s">
        <v>6</v>
      </c>
      <c r="B159" s="66" t="s">
        <v>998</v>
      </c>
      <c r="C159" s="24" t="s">
        <v>82</v>
      </c>
      <c r="D159" s="24" t="s">
        <v>91</v>
      </c>
      <c r="E159" s="41" t="s">
        <v>1199</v>
      </c>
      <c r="F159" s="27" t="s">
        <v>1572</v>
      </c>
      <c r="G159" s="27" t="s">
        <v>217</v>
      </c>
      <c r="H159" s="75"/>
      <c r="I159" s="27" t="s">
        <v>94</v>
      </c>
      <c r="J159" s="38">
        <f t="shared" si="2"/>
        <v>38606.329999999994</v>
      </c>
      <c r="K159" s="26" t="s">
        <v>93</v>
      </c>
      <c r="L159" s="31" t="s">
        <v>504</v>
      </c>
      <c r="M159" s="31" t="s">
        <v>1119</v>
      </c>
      <c r="N159" s="26" t="s">
        <v>93</v>
      </c>
      <c r="O159" s="26"/>
    </row>
    <row r="160" spans="1:15" s="7" customFormat="1" x14ac:dyDescent="0.25">
      <c r="A160" s="24" t="s">
        <v>6</v>
      </c>
      <c r="B160" s="66" t="s">
        <v>998</v>
      </c>
      <c r="C160" s="24" t="s">
        <v>82</v>
      </c>
      <c r="D160" s="24" t="s">
        <v>91</v>
      </c>
      <c r="E160" s="41" t="s">
        <v>1200</v>
      </c>
      <c r="F160" s="27" t="s">
        <v>1572</v>
      </c>
      <c r="G160" s="27" t="s">
        <v>410</v>
      </c>
      <c r="H160" s="75"/>
      <c r="I160" s="27"/>
      <c r="J160" s="38">
        <f t="shared" si="2"/>
        <v>38606.329999999994</v>
      </c>
      <c r="K160" s="26" t="s">
        <v>93</v>
      </c>
      <c r="L160" s="31" t="s">
        <v>504</v>
      </c>
      <c r="M160" s="31" t="s">
        <v>1119</v>
      </c>
      <c r="N160" s="26" t="s">
        <v>93</v>
      </c>
      <c r="O160" s="26"/>
    </row>
    <row r="161" spans="1:28" s="7" customFormat="1" ht="31.5" x14ac:dyDescent="0.25">
      <c r="A161" s="24" t="s">
        <v>59</v>
      </c>
      <c r="B161" s="66" t="s">
        <v>998</v>
      </c>
      <c r="C161" s="24" t="s">
        <v>82</v>
      </c>
      <c r="D161" s="24" t="s">
        <v>91</v>
      </c>
      <c r="E161" s="41" t="s">
        <v>1201</v>
      </c>
      <c r="F161" s="27" t="s">
        <v>1572</v>
      </c>
      <c r="G161" s="27" t="s">
        <v>217</v>
      </c>
      <c r="H161" s="75">
        <v>95</v>
      </c>
      <c r="I161" s="27" t="s">
        <v>59</v>
      </c>
      <c r="J161" s="38">
        <f t="shared" si="2"/>
        <v>38701.329999999994</v>
      </c>
      <c r="K161" s="29" t="s">
        <v>92</v>
      </c>
      <c r="L161" s="31" t="s">
        <v>504</v>
      </c>
      <c r="M161" s="31" t="s">
        <v>1119</v>
      </c>
      <c r="N161" s="26" t="s">
        <v>93</v>
      </c>
      <c r="O161" s="26" t="s">
        <v>1552</v>
      </c>
    </row>
    <row r="162" spans="1:28" s="7" customFormat="1" ht="63" x14ac:dyDescent="0.25">
      <c r="A162" s="24" t="s">
        <v>6</v>
      </c>
      <c r="B162" s="66" t="s">
        <v>998</v>
      </c>
      <c r="C162" s="24" t="s">
        <v>82</v>
      </c>
      <c r="D162" s="24" t="s">
        <v>83</v>
      </c>
      <c r="E162" s="41" t="s">
        <v>1202</v>
      </c>
      <c r="F162" s="27" t="s">
        <v>1573</v>
      </c>
      <c r="G162" s="27" t="s">
        <v>217</v>
      </c>
      <c r="H162" s="75">
        <v>484.5</v>
      </c>
      <c r="I162" s="27">
        <v>2001</v>
      </c>
      <c r="J162" s="38">
        <f t="shared" si="2"/>
        <v>39185.829999999994</v>
      </c>
      <c r="K162" s="29" t="s">
        <v>1070</v>
      </c>
      <c r="L162" s="30">
        <v>1</v>
      </c>
      <c r="M162" s="31" t="s">
        <v>1119</v>
      </c>
      <c r="N162" s="26" t="s">
        <v>382</v>
      </c>
      <c r="O162" s="26"/>
    </row>
    <row r="163" spans="1:28" s="6" customFormat="1" ht="31.5" x14ac:dyDescent="0.25">
      <c r="A163" s="24" t="s">
        <v>59</v>
      </c>
      <c r="B163" s="66" t="s">
        <v>998</v>
      </c>
      <c r="C163" s="24" t="s">
        <v>82</v>
      </c>
      <c r="D163" s="24" t="s">
        <v>83</v>
      </c>
      <c r="E163" s="41" t="s">
        <v>1203</v>
      </c>
      <c r="F163" s="27" t="s">
        <v>732</v>
      </c>
      <c r="G163" s="27" t="s">
        <v>217</v>
      </c>
      <c r="H163" s="75">
        <v>1200</v>
      </c>
      <c r="I163" s="27">
        <v>2027</v>
      </c>
      <c r="J163" s="38">
        <f t="shared" si="2"/>
        <v>40385.829999999994</v>
      </c>
      <c r="K163" s="29" t="s">
        <v>364</v>
      </c>
      <c r="L163" s="30">
        <v>1</v>
      </c>
      <c r="M163" s="31" t="s">
        <v>1119</v>
      </c>
      <c r="N163" s="26" t="s">
        <v>365</v>
      </c>
      <c r="O163" s="26" t="s">
        <v>366</v>
      </c>
      <c r="P163" s="7"/>
      <c r="Q163" s="7"/>
      <c r="R163" s="7"/>
      <c r="S163" s="7"/>
      <c r="T163" s="7"/>
      <c r="U163" s="7"/>
      <c r="V163" s="7"/>
      <c r="W163" s="7"/>
      <c r="X163" s="7"/>
      <c r="Y163" s="7"/>
      <c r="Z163" s="7"/>
      <c r="AA163" s="7"/>
      <c r="AB163" s="7"/>
    </row>
    <row r="164" spans="1:28" s="7" customFormat="1" x14ac:dyDescent="0.25">
      <c r="A164" s="24" t="s">
        <v>6</v>
      </c>
      <c r="B164" s="66" t="s">
        <v>998</v>
      </c>
      <c r="C164" s="24" t="s">
        <v>82</v>
      </c>
      <c r="D164" s="24" t="s">
        <v>83</v>
      </c>
      <c r="E164" s="41" t="s">
        <v>75</v>
      </c>
      <c r="F164" s="27" t="s">
        <v>732</v>
      </c>
      <c r="G164" s="27" t="s">
        <v>217</v>
      </c>
      <c r="H164" s="75">
        <v>9.35</v>
      </c>
      <c r="I164" s="27">
        <v>2012</v>
      </c>
      <c r="J164" s="38">
        <f t="shared" si="2"/>
        <v>40395.179999999993</v>
      </c>
      <c r="K164" s="29" t="s">
        <v>665</v>
      </c>
      <c r="L164" s="30">
        <v>1</v>
      </c>
      <c r="M164" s="31" t="s">
        <v>1119</v>
      </c>
      <c r="N164" s="26" t="s">
        <v>76</v>
      </c>
      <c r="O164" s="26"/>
      <c r="P164" s="6"/>
      <c r="Q164" s="6"/>
      <c r="R164" s="6"/>
      <c r="S164" s="6"/>
      <c r="T164" s="6"/>
      <c r="U164" s="6"/>
      <c r="V164" s="6"/>
      <c r="W164" s="6"/>
      <c r="X164" s="6"/>
      <c r="Y164" s="6"/>
      <c r="Z164" s="6"/>
      <c r="AA164" s="6"/>
      <c r="AB164" s="6"/>
    </row>
    <row r="165" spans="1:28" s="7" customFormat="1" x14ac:dyDescent="0.25">
      <c r="A165" s="24" t="s">
        <v>6</v>
      </c>
      <c r="B165" s="66" t="s">
        <v>998</v>
      </c>
      <c r="C165" s="24" t="s">
        <v>82</v>
      </c>
      <c r="D165" s="24" t="s">
        <v>83</v>
      </c>
      <c r="E165" s="41" t="s">
        <v>420</v>
      </c>
      <c r="F165" s="27" t="s">
        <v>732</v>
      </c>
      <c r="G165" s="27" t="s">
        <v>217</v>
      </c>
      <c r="H165" s="75">
        <v>321</v>
      </c>
      <c r="I165" s="27">
        <v>2012</v>
      </c>
      <c r="J165" s="38">
        <f t="shared" si="2"/>
        <v>40716.179999999993</v>
      </c>
      <c r="K165" s="29" t="s">
        <v>613</v>
      </c>
      <c r="L165" s="30">
        <v>1</v>
      </c>
      <c r="M165" s="31" t="s">
        <v>1119</v>
      </c>
      <c r="N165" s="26" t="s">
        <v>388</v>
      </c>
      <c r="O165" s="26"/>
    </row>
    <row r="166" spans="1:28" s="7" customFormat="1" ht="63" x14ac:dyDescent="0.25">
      <c r="A166" s="24" t="s">
        <v>59</v>
      </c>
      <c r="B166" s="66" t="s">
        <v>998</v>
      </c>
      <c r="C166" s="24" t="s">
        <v>82</v>
      </c>
      <c r="D166" s="24" t="s">
        <v>172</v>
      </c>
      <c r="E166" s="41" t="s">
        <v>1574</v>
      </c>
      <c r="F166" s="41" t="s">
        <v>1610</v>
      </c>
      <c r="G166" s="27" t="s">
        <v>217</v>
      </c>
      <c r="H166" s="75">
        <v>36</v>
      </c>
      <c r="I166" s="27"/>
      <c r="J166" s="38">
        <f t="shared" si="2"/>
        <v>40752.179999999993</v>
      </c>
      <c r="K166" s="51" t="s">
        <v>291</v>
      </c>
      <c r="L166" s="31" t="s">
        <v>504</v>
      </c>
      <c r="M166" s="31" t="s">
        <v>1119</v>
      </c>
      <c r="N166" s="51" t="s">
        <v>291</v>
      </c>
      <c r="O166" s="26" t="s">
        <v>1713</v>
      </c>
    </row>
    <row r="167" spans="1:28" s="7" customFormat="1" x14ac:dyDescent="0.25">
      <c r="A167" s="24" t="s">
        <v>59</v>
      </c>
      <c r="B167" s="66" t="s">
        <v>998</v>
      </c>
      <c r="C167" s="62" t="s">
        <v>82</v>
      </c>
      <c r="D167" s="62" t="s">
        <v>179</v>
      </c>
      <c r="E167" s="62" t="s">
        <v>510</v>
      </c>
      <c r="F167" s="63" t="s">
        <v>1575</v>
      </c>
      <c r="G167" s="63" t="s">
        <v>217</v>
      </c>
      <c r="H167" s="67">
        <v>95</v>
      </c>
      <c r="I167" s="64">
        <v>2018</v>
      </c>
      <c r="J167" s="38">
        <f t="shared" si="2"/>
        <v>40847.179999999993</v>
      </c>
      <c r="K167" s="65" t="s">
        <v>650</v>
      </c>
      <c r="L167" s="31" t="s">
        <v>504</v>
      </c>
      <c r="M167" s="31" t="s">
        <v>1119</v>
      </c>
      <c r="N167" s="41" t="s">
        <v>1328</v>
      </c>
      <c r="O167" s="65" t="s">
        <v>547</v>
      </c>
    </row>
    <row r="168" spans="1:28" s="7" customFormat="1" x14ac:dyDescent="0.25">
      <c r="A168" s="24" t="s">
        <v>6</v>
      </c>
      <c r="B168" s="66" t="s">
        <v>998</v>
      </c>
      <c r="C168" s="24" t="s">
        <v>82</v>
      </c>
      <c r="D168" s="24" t="s">
        <v>100</v>
      </c>
      <c r="E168" s="41" t="s">
        <v>72</v>
      </c>
      <c r="F168" s="27" t="s">
        <v>1576</v>
      </c>
      <c r="G168" s="27" t="s">
        <v>217</v>
      </c>
      <c r="H168" s="75">
        <v>43</v>
      </c>
      <c r="I168" s="27">
        <v>2005</v>
      </c>
      <c r="J168" s="38">
        <f t="shared" si="2"/>
        <v>40890.179999999993</v>
      </c>
      <c r="K168" s="29" t="s">
        <v>692</v>
      </c>
      <c r="L168" s="31" t="s">
        <v>504</v>
      </c>
      <c r="M168" s="31" t="s">
        <v>1119</v>
      </c>
      <c r="N168" s="26" t="s">
        <v>137</v>
      </c>
      <c r="O168" s="26"/>
    </row>
    <row r="169" spans="1:28" s="7" customFormat="1" x14ac:dyDescent="0.25">
      <c r="A169" s="24" t="s">
        <v>59</v>
      </c>
      <c r="B169" s="66" t="s">
        <v>998</v>
      </c>
      <c r="C169" s="62" t="s">
        <v>82</v>
      </c>
      <c r="D169" s="62" t="s">
        <v>100</v>
      </c>
      <c r="E169" s="62" t="s">
        <v>476</v>
      </c>
      <c r="F169" s="62" t="s">
        <v>476</v>
      </c>
      <c r="G169" s="63" t="s">
        <v>217</v>
      </c>
      <c r="H169" s="67">
        <v>349</v>
      </c>
      <c r="I169" s="64">
        <v>2018</v>
      </c>
      <c r="J169" s="38">
        <f t="shared" si="2"/>
        <v>41239.179999999993</v>
      </c>
      <c r="K169" s="65" t="s">
        <v>651</v>
      </c>
      <c r="L169" s="31" t="s">
        <v>504</v>
      </c>
      <c r="M169" s="31" t="s">
        <v>1119</v>
      </c>
      <c r="N169" s="41" t="s">
        <v>1329</v>
      </c>
      <c r="O169" s="112" t="s">
        <v>548</v>
      </c>
    </row>
    <row r="170" spans="1:28" s="7" customFormat="1" ht="31.5" x14ac:dyDescent="0.25">
      <c r="A170" s="24" t="s">
        <v>65</v>
      </c>
      <c r="B170" s="66" t="s">
        <v>998</v>
      </c>
      <c r="C170" s="24" t="s">
        <v>82</v>
      </c>
      <c r="D170" s="24" t="s">
        <v>87</v>
      </c>
      <c r="E170" s="41" t="s">
        <v>1524</v>
      </c>
      <c r="F170" s="27" t="s">
        <v>1577</v>
      </c>
      <c r="G170" s="27" t="s">
        <v>217</v>
      </c>
      <c r="H170" s="75"/>
      <c r="I170" s="27" t="s">
        <v>150</v>
      </c>
      <c r="J170" s="38">
        <f t="shared" si="2"/>
        <v>41239.179999999993</v>
      </c>
      <c r="K170" s="26" t="s">
        <v>67</v>
      </c>
      <c r="L170" s="30">
        <v>1</v>
      </c>
      <c r="M170" s="31" t="s">
        <v>1119</v>
      </c>
      <c r="N170" s="26" t="s">
        <v>67</v>
      </c>
      <c r="O170" s="26" t="s">
        <v>151</v>
      </c>
      <c r="P170" s="6"/>
      <c r="Q170" s="6"/>
      <c r="R170" s="6"/>
      <c r="S170" s="6"/>
      <c r="T170" s="6"/>
      <c r="U170" s="6"/>
      <c r="V170" s="6"/>
      <c r="W170" s="6"/>
      <c r="X170" s="6"/>
      <c r="Y170" s="6"/>
      <c r="Z170" s="6"/>
      <c r="AA170" s="6"/>
      <c r="AB170" s="6"/>
    </row>
    <row r="171" spans="1:28" s="7" customFormat="1" ht="31.5" x14ac:dyDescent="0.25">
      <c r="A171" s="24" t="s">
        <v>59</v>
      </c>
      <c r="B171" s="66" t="s">
        <v>998</v>
      </c>
      <c r="C171" s="24" t="s">
        <v>82</v>
      </c>
      <c r="D171" s="24" t="s">
        <v>87</v>
      </c>
      <c r="E171" s="41" t="s">
        <v>1204</v>
      </c>
      <c r="F171" s="27" t="s">
        <v>1577</v>
      </c>
      <c r="G171" s="27" t="s">
        <v>410</v>
      </c>
      <c r="H171" s="75">
        <v>88.2</v>
      </c>
      <c r="I171" s="27" t="s">
        <v>66</v>
      </c>
      <c r="J171" s="38">
        <f t="shared" si="2"/>
        <v>41327.37999999999</v>
      </c>
      <c r="K171" s="26" t="s">
        <v>67</v>
      </c>
      <c r="L171" s="30">
        <v>1</v>
      </c>
      <c r="M171" s="31" t="s">
        <v>1119</v>
      </c>
      <c r="N171" s="26" t="s">
        <v>67</v>
      </c>
      <c r="O171" s="26" t="s">
        <v>89</v>
      </c>
      <c r="P171" s="6"/>
      <c r="Q171" s="6"/>
      <c r="R171" s="6"/>
      <c r="S171" s="6"/>
      <c r="T171" s="6"/>
      <c r="U171" s="6"/>
      <c r="V171" s="6"/>
      <c r="W171" s="6"/>
      <c r="X171" s="6"/>
      <c r="Y171" s="6"/>
      <c r="Z171" s="6"/>
      <c r="AA171" s="6"/>
      <c r="AB171" s="6"/>
    </row>
    <row r="172" spans="1:28" s="7" customFormat="1" ht="31.5" x14ac:dyDescent="0.25">
      <c r="A172" s="24" t="s">
        <v>65</v>
      </c>
      <c r="B172" s="66" t="s">
        <v>998</v>
      </c>
      <c r="C172" s="24" t="s">
        <v>82</v>
      </c>
      <c r="D172" s="24" t="s">
        <v>87</v>
      </c>
      <c r="E172" s="41" t="s">
        <v>1523</v>
      </c>
      <c r="F172" s="27" t="s">
        <v>1577</v>
      </c>
      <c r="G172" s="27" t="s">
        <v>217</v>
      </c>
      <c r="H172" s="75">
        <v>20</v>
      </c>
      <c r="I172" s="27" t="s">
        <v>148</v>
      </c>
      <c r="J172" s="38">
        <f t="shared" si="2"/>
        <v>41347.37999999999</v>
      </c>
      <c r="K172" s="26" t="s">
        <v>67</v>
      </c>
      <c r="L172" s="30">
        <v>1</v>
      </c>
      <c r="M172" s="31" t="s">
        <v>1119</v>
      </c>
      <c r="N172" s="26" t="s">
        <v>67</v>
      </c>
      <c r="O172" s="26" t="s">
        <v>149</v>
      </c>
      <c r="P172" s="6"/>
      <c r="Q172" s="6"/>
      <c r="R172" s="6"/>
      <c r="S172" s="6"/>
      <c r="T172" s="6"/>
      <c r="U172" s="6"/>
      <c r="V172" s="6"/>
      <c r="W172" s="6"/>
      <c r="X172" s="6"/>
      <c r="Y172" s="6"/>
      <c r="Z172" s="6"/>
      <c r="AA172" s="6"/>
      <c r="AB172" s="6"/>
    </row>
    <row r="173" spans="1:28" s="6" customFormat="1" ht="31.5" x14ac:dyDescent="0.25">
      <c r="A173" s="24" t="s">
        <v>59</v>
      </c>
      <c r="B173" s="66" t="s">
        <v>998</v>
      </c>
      <c r="C173" s="24" t="s">
        <v>82</v>
      </c>
      <c r="D173" s="24" t="s">
        <v>87</v>
      </c>
      <c r="E173" s="41" t="s">
        <v>1205</v>
      </c>
      <c r="F173" s="27" t="s">
        <v>1577</v>
      </c>
      <c r="G173" s="27" t="s">
        <v>217</v>
      </c>
      <c r="H173" s="75">
        <v>6.2</v>
      </c>
      <c r="I173" s="27" t="s">
        <v>90</v>
      </c>
      <c r="J173" s="38">
        <f t="shared" si="2"/>
        <v>41353.579999999987</v>
      </c>
      <c r="K173" s="26" t="s">
        <v>67</v>
      </c>
      <c r="L173" s="30">
        <v>1</v>
      </c>
      <c r="M173" s="31" t="s">
        <v>1119</v>
      </c>
      <c r="N173" s="26" t="s">
        <v>67</v>
      </c>
      <c r="O173" s="26" t="s">
        <v>1553</v>
      </c>
      <c r="P173" s="7"/>
      <c r="Q173" s="7"/>
      <c r="R173" s="7"/>
      <c r="S173" s="7"/>
      <c r="T173" s="7"/>
      <c r="U173" s="7"/>
      <c r="V173" s="7"/>
      <c r="W173" s="7"/>
      <c r="X173" s="7"/>
      <c r="Y173" s="7"/>
      <c r="Z173" s="7"/>
      <c r="AA173" s="7"/>
      <c r="AB173" s="7"/>
    </row>
    <row r="174" spans="1:28" s="6" customFormat="1" x14ac:dyDescent="0.25">
      <c r="A174" s="24" t="s">
        <v>6</v>
      </c>
      <c r="B174" s="66" t="s">
        <v>998</v>
      </c>
      <c r="C174" s="24" t="s">
        <v>82</v>
      </c>
      <c r="D174" s="24" t="s">
        <v>87</v>
      </c>
      <c r="E174" s="41" t="s">
        <v>1206</v>
      </c>
      <c r="F174" s="27" t="s">
        <v>1577</v>
      </c>
      <c r="G174" s="27" t="s">
        <v>410</v>
      </c>
      <c r="H174" s="75">
        <v>40.6</v>
      </c>
      <c r="I174" s="27">
        <v>2007</v>
      </c>
      <c r="J174" s="38">
        <f t="shared" si="2"/>
        <v>41394.179999999986</v>
      </c>
      <c r="K174" s="29" t="s">
        <v>61</v>
      </c>
      <c r="L174" s="31" t="s">
        <v>504</v>
      </c>
      <c r="M174" s="31" t="s">
        <v>1119</v>
      </c>
      <c r="N174" s="51" t="s">
        <v>88</v>
      </c>
      <c r="O174" s="26"/>
      <c r="P174" s="7"/>
      <c r="Q174" s="7"/>
      <c r="R174" s="7"/>
      <c r="S174" s="7"/>
      <c r="T174" s="7"/>
      <c r="U174" s="7"/>
      <c r="V174" s="7"/>
      <c r="W174" s="7"/>
      <c r="X174" s="7"/>
      <c r="Y174" s="7"/>
      <c r="Z174" s="7"/>
      <c r="AA174" s="7"/>
      <c r="AB174" s="7"/>
    </row>
    <row r="175" spans="1:28" s="6" customFormat="1" ht="47.25" x14ac:dyDescent="0.25">
      <c r="A175" s="24" t="s">
        <v>6</v>
      </c>
      <c r="B175" s="66" t="s">
        <v>998</v>
      </c>
      <c r="C175" s="24" t="s">
        <v>82</v>
      </c>
      <c r="D175" s="24" t="s">
        <v>87</v>
      </c>
      <c r="E175" s="41" t="s">
        <v>1207</v>
      </c>
      <c r="F175" s="27" t="s">
        <v>1577</v>
      </c>
      <c r="G175" s="27" t="s">
        <v>410</v>
      </c>
      <c r="H175" s="75">
        <v>50</v>
      </c>
      <c r="I175" s="27">
        <v>2011</v>
      </c>
      <c r="J175" s="38">
        <f t="shared" si="2"/>
        <v>41444.179999999986</v>
      </c>
      <c r="K175" s="29" t="s">
        <v>1026</v>
      </c>
      <c r="L175" s="30">
        <v>1</v>
      </c>
      <c r="M175" s="31" t="s">
        <v>1119</v>
      </c>
      <c r="N175" s="51" t="s">
        <v>64</v>
      </c>
      <c r="O175" s="26"/>
      <c r="P175" s="7"/>
      <c r="Q175" s="7"/>
      <c r="R175" s="7"/>
      <c r="S175" s="7"/>
      <c r="T175" s="7"/>
      <c r="U175" s="7"/>
      <c r="V175" s="7"/>
      <c r="W175" s="7"/>
      <c r="X175" s="7"/>
      <c r="Y175" s="7"/>
      <c r="Z175" s="7"/>
      <c r="AA175" s="7"/>
      <c r="AB175" s="7"/>
    </row>
    <row r="176" spans="1:28" s="6" customFormat="1" ht="47.25" x14ac:dyDescent="0.25">
      <c r="A176" s="24" t="s">
        <v>6</v>
      </c>
      <c r="B176" s="66" t="s">
        <v>998</v>
      </c>
      <c r="C176" s="24" t="s">
        <v>82</v>
      </c>
      <c r="D176" s="24" t="s">
        <v>193</v>
      </c>
      <c r="E176" s="41" t="s">
        <v>334</v>
      </c>
      <c r="F176" s="27" t="s">
        <v>1578</v>
      </c>
      <c r="G176" s="27" t="s">
        <v>217</v>
      </c>
      <c r="H176" s="75">
        <v>63</v>
      </c>
      <c r="I176" s="27">
        <v>2014</v>
      </c>
      <c r="J176" s="38">
        <f t="shared" si="2"/>
        <v>41507.179999999986</v>
      </c>
      <c r="K176" s="29" t="s">
        <v>335</v>
      </c>
      <c r="L176" s="31" t="s">
        <v>504</v>
      </c>
      <c r="M176" s="31" t="s">
        <v>1119</v>
      </c>
      <c r="N176" s="51" t="s">
        <v>336</v>
      </c>
      <c r="O176" s="26"/>
    </row>
    <row r="177" spans="1:15" s="6" customFormat="1" ht="31.5" x14ac:dyDescent="0.25">
      <c r="A177" s="24" t="s">
        <v>6</v>
      </c>
      <c r="B177" s="66" t="s">
        <v>998</v>
      </c>
      <c r="C177" s="24" t="s">
        <v>82</v>
      </c>
      <c r="D177" s="24" t="s">
        <v>104</v>
      </c>
      <c r="E177" s="41" t="s">
        <v>289</v>
      </c>
      <c r="F177" s="27" t="s">
        <v>462</v>
      </c>
      <c r="G177" s="27" t="s">
        <v>217</v>
      </c>
      <c r="H177" s="75">
        <v>11</v>
      </c>
      <c r="I177" s="27">
        <v>2009</v>
      </c>
      <c r="J177" s="38">
        <f t="shared" si="2"/>
        <v>41518.179999999986</v>
      </c>
      <c r="K177" s="51" t="s">
        <v>290</v>
      </c>
      <c r="L177" s="31" t="s">
        <v>504</v>
      </c>
      <c r="M177" s="31" t="s">
        <v>1119</v>
      </c>
      <c r="N177" s="51" t="s">
        <v>290</v>
      </c>
      <c r="O177" s="26"/>
    </row>
    <row r="178" spans="1:15" s="6" customFormat="1" ht="31.5" x14ac:dyDescent="0.25">
      <c r="A178" s="24" t="s">
        <v>6</v>
      </c>
      <c r="B178" s="66" t="s">
        <v>998</v>
      </c>
      <c r="C178" s="24" t="s">
        <v>82</v>
      </c>
      <c r="D178" s="24" t="s">
        <v>104</v>
      </c>
      <c r="E178" s="41" t="s">
        <v>1522</v>
      </c>
      <c r="F178" s="27" t="s">
        <v>727</v>
      </c>
      <c r="G178" s="27" t="s">
        <v>217</v>
      </c>
      <c r="H178" s="75">
        <v>9.4260000000000002</v>
      </c>
      <c r="I178" s="27">
        <v>2009</v>
      </c>
      <c r="J178" s="38">
        <f t="shared" si="2"/>
        <v>41527.605999999985</v>
      </c>
      <c r="K178" s="29" t="s">
        <v>728</v>
      </c>
      <c r="L178" s="30">
        <v>1</v>
      </c>
      <c r="M178" s="31" t="s">
        <v>1119</v>
      </c>
      <c r="N178" s="51"/>
      <c r="O178" s="26"/>
    </row>
    <row r="179" spans="1:15" s="7" customFormat="1" x14ac:dyDescent="0.25">
      <c r="A179" s="24" t="s">
        <v>506</v>
      </c>
      <c r="B179" s="66" t="s">
        <v>998</v>
      </c>
      <c r="C179" s="62" t="s">
        <v>82</v>
      </c>
      <c r="D179" s="53" t="s">
        <v>104</v>
      </c>
      <c r="E179" s="53" t="s">
        <v>509</v>
      </c>
      <c r="F179" s="68" t="s">
        <v>1579</v>
      </c>
      <c r="G179" s="63" t="s">
        <v>217</v>
      </c>
      <c r="H179" s="67">
        <v>475</v>
      </c>
      <c r="I179" s="68">
        <v>2012</v>
      </c>
      <c r="J179" s="38">
        <f t="shared" si="2"/>
        <v>42002.605999999985</v>
      </c>
      <c r="K179" s="65" t="s">
        <v>652</v>
      </c>
      <c r="L179" s="30">
        <v>1</v>
      </c>
      <c r="M179" s="31" t="s">
        <v>1119</v>
      </c>
      <c r="N179" s="41" t="s">
        <v>1329</v>
      </c>
      <c r="O179" s="65" t="s">
        <v>549</v>
      </c>
    </row>
    <row r="180" spans="1:15" s="7" customFormat="1" ht="47.25" x14ac:dyDescent="0.25">
      <c r="A180" s="24" t="s">
        <v>6</v>
      </c>
      <c r="B180" s="66" t="s">
        <v>998</v>
      </c>
      <c r="C180" s="24" t="s">
        <v>82</v>
      </c>
      <c r="D180" s="24" t="s">
        <v>199</v>
      </c>
      <c r="E180" s="41" t="s">
        <v>357</v>
      </c>
      <c r="F180" s="27" t="s">
        <v>1580</v>
      </c>
      <c r="G180" s="27" t="s">
        <v>217</v>
      </c>
      <c r="H180" s="75">
        <v>15</v>
      </c>
      <c r="I180" s="27">
        <v>2012</v>
      </c>
      <c r="J180" s="38">
        <f t="shared" si="2"/>
        <v>42017.605999999985</v>
      </c>
      <c r="K180" s="29" t="s">
        <v>356</v>
      </c>
      <c r="L180" s="31" t="s">
        <v>504</v>
      </c>
      <c r="M180" s="31" t="s">
        <v>1119</v>
      </c>
      <c r="N180" s="51" t="s">
        <v>355</v>
      </c>
      <c r="O180" s="26" t="s">
        <v>1714</v>
      </c>
    </row>
    <row r="181" spans="1:15" s="7" customFormat="1" x14ac:dyDescent="0.25">
      <c r="A181" s="24" t="s">
        <v>6</v>
      </c>
      <c r="B181" s="66" t="s">
        <v>998</v>
      </c>
      <c r="C181" s="62" t="s">
        <v>82</v>
      </c>
      <c r="D181" s="62" t="s">
        <v>97</v>
      </c>
      <c r="E181" s="62" t="s">
        <v>521</v>
      </c>
      <c r="F181" s="63" t="s">
        <v>1581</v>
      </c>
      <c r="G181" s="63" t="s">
        <v>217</v>
      </c>
      <c r="H181" s="67">
        <v>53.85</v>
      </c>
      <c r="I181" s="64">
        <v>1997</v>
      </c>
      <c r="J181" s="38">
        <f t="shared" si="2"/>
        <v>42071.455999999984</v>
      </c>
      <c r="K181" s="65" t="s">
        <v>550</v>
      </c>
      <c r="L181" s="31" t="s">
        <v>504</v>
      </c>
      <c r="M181" s="31" t="s">
        <v>1119</v>
      </c>
      <c r="N181" s="41" t="s">
        <v>1329</v>
      </c>
      <c r="O181" s="65" t="s">
        <v>1331</v>
      </c>
    </row>
    <row r="182" spans="1:15" s="7" customFormat="1" ht="31.5" x14ac:dyDescent="0.25">
      <c r="A182" s="24" t="s">
        <v>59</v>
      </c>
      <c r="B182" s="66" t="s">
        <v>998</v>
      </c>
      <c r="C182" s="24" t="s">
        <v>1089</v>
      </c>
      <c r="D182" s="24" t="s">
        <v>406</v>
      </c>
      <c r="E182" s="41" t="s">
        <v>1208</v>
      </c>
      <c r="F182" s="27" t="s">
        <v>1582</v>
      </c>
      <c r="G182" s="27" t="s">
        <v>410</v>
      </c>
      <c r="H182" s="75">
        <v>40.200000000000003</v>
      </c>
      <c r="I182" s="27"/>
      <c r="J182" s="38">
        <f t="shared" si="2"/>
        <v>42111.655999999981</v>
      </c>
      <c r="K182" s="29" t="s">
        <v>653</v>
      </c>
      <c r="L182" s="31" t="s">
        <v>504</v>
      </c>
      <c r="M182" s="31" t="s">
        <v>1119</v>
      </c>
      <c r="N182" s="51" t="s">
        <v>292</v>
      </c>
      <c r="O182" s="26"/>
    </row>
    <row r="183" spans="1:15" s="7" customFormat="1" ht="63" x14ac:dyDescent="0.25">
      <c r="A183" s="24" t="s">
        <v>59</v>
      </c>
      <c r="B183" s="66" t="s">
        <v>998</v>
      </c>
      <c r="C183" s="24" t="s">
        <v>1089</v>
      </c>
      <c r="D183" s="24" t="s">
        <v>194</v>
      </c>
      <c r="E183" s="41" t="s">
        <v>318</v>
      </c>
      <c r="F183" s="41" t="s">
        <v>1609</v>
      </c>
      <c r="G183" s="27" t="s">
        <v>411</v>
      </c>
      <c r="H183" s="75">
        <v>50</v>
      </c>
      <c r="I183" s="27">
        <v>2017</v>
      </c>
      <c r="J183" s="38">
        <f t="shared" si="2"/>
        <v>42161.655999999981</v>
      </c>
      <c r="K183" s="29" t="s">
        <v>654</v>
      </c>
      <c r="L183" s="31" t="s">
        <v>504</v>
      </c>
      <c r="M183" s="31" t="s">
        <v>1119</v>
      </c>
      <c r="N183" s="51" t="s">
        <v>319</v>
      </c>
      <c r="O183" s="26" t="s">
        <v>1554</v>
      </c>
    </row>
    <row r="184" spans="1:15" s="7" customFormat="1" ht="47.25" x14ac:dyDescent="0.25">
      <c r="A184" s="24" t="s">
        <v>59</v>
      </c>
      <c r="B184" s="66" t="s">
        <v>998</v>
      </c>
      <c r="C184" s="24" t="s">
        <v>1089</v>
      </c>
      <c r="D184" s="24" t="s">
        <v>197</v>
      </c>
      <c r="E184" s="41" t="s">
        <v>293</v>
      </c>
      <c r="F184" s="41" t="s">
        <v>293</v>
      </c>
      <c r="G184" s="27" t="s">
        <v>410</v>
      </c>
      <c r="H184" s="75">
        <v>33</v>
      </c>
      <c r="I184" s="27"/>
      <c r="J184" s="38">
        <f t="shared" si="2"/>
        <v>42194.655999999981</v>
      </c>
      <c r="K184" s="29" t="s">
        <v>655</v>
      </c>
      <c r="L184" s="31" t="s">
        <v>504</v>
      </c>
      <c r="M184" s="31" t="s">
        <v>1119</v>
      </c>
      <c r="N184" s="51" t="s">
        <v>294</v>
      </c>
      <c r="O184" s="26"/>
    </row>
    <row r="185" spans="1:15" s="7" customFormat="1" ht="78.75" x14ac:dyDescent="0.25">
      <c r="A185" s="24" t="s">
        <v>59</v>
      </c>
      <c r="B185" s="66" t="s">
        <v>998</v>
      </c>
      <c r="C185" s="24" t="s">
        <v>1089</v>
      </c>
      <c r="D185" s="24" t="s">
        <v>205</v>
      </c>
      <c r="E185" s="41" t="s">
        <v>325</v>
      </c>
      <c r="F185" s="27" t="s">
        <v>1583</v>
      </c>
      <c r="G185" s="27" t="s">
        <v>217</v>
      </c>
      <c r="H185" s="75">
        <v>225.5</v>
      </c>
      <c r="I185" s="27"/>
      <c r="J185" s="38">
        <f t="shared" si="2"/>
        <v>42420.155999999981</v>
      </c>
      <c r="K185" s="29" t="s">
        <v>362</v>
      </c>
      <c r="L185" s="31" t="s">
        <v>504</v>
      </c>
      <c r="M185" s="31" t="s">
        <v>1119</v>
      </c>
      <c r="N185" s="51" t="s">
        <v>361</v>
      </c>
      <c r="O185" s="26"/>
    </row>
    <row r="186" spans="1:15" s="7" customFormat="1" x14ac:dyDescent="0.25">
      <c r="A186" s="24" t="s">
        <v>6</v>
      </c>
      <c r="B186" s="66" t="s">
        <v>998</v>
      </c>
      <c r="C186" s="53" t="s">
        <v>1089</v>
      </c>
      <c r="D186" s="62" t="s">
        <v>210</v>
      </c>
      <c r="E186" s="62" t="s">
        <v>69</v>
      </c>
      <c r="F186" s="63" t="s">
        <v>1584</v>
      </c>
      <c r="G186" s="63" t="s">
        <v>217</v>
      </c>
      <c r="H186" s="67">
        <v>150</v>
      </c>
      <c r="I186" s="64">
        <v>2000</v>
      </c>
      <c r="J186" s="38">
        <f t="shared" si="2"/>
        <v>42570.155999999981</v>
      </c>
      <c r="K186" s="65" t="s">
        <v>695</v>
      </c>
      <c r="L186" s="31" t="s">
        <v>504</v>
      </c>
      <c r="M186" s="31" t="s">
        <v>1119</v>
      </c>
      <c r="N186" s="41" t="s">
        <v>1329</v>
      </c>
      <c r="O186" s="65" t="s">
        <v>1331</v>
      </c>
    </row>
    <row r="187" spans="1:15" s="7" customFormat="1" x14ac:dyDescent="0.25">
      <c r="A187" s="24" t="s">
        <v>6</v>
      </c>
      <c r="B187" s="66" t="s">
        <v>998</v>
      </c>
      <c r="C187" s="53" t="s">
        <v>1089</v>
      </c>
      <c r="D187" s="62" t="s">
        <v>210</v>
      </c>
      <c r="E187" s="62" t="s">
        <v>69</v>
      </c>
      <c r="F187" s="63" t="s">
        <v>1584</v>
      </c>
      <c r="G187" s="63" t="s">
        <v>217</v>
      </c>
      <c r="H187" s="67">
        <v>300</v>
      </c>
      <c r="I187" s="64">
        <v>2002</v>
      </c>
      <c r="J187" s="38">
        <f t="shared" si="2"/>
        <v>42870.155999999981</v>
      </c>
      <c r="K187" s="65" t="s">
        <v>694</v>
      </c>
      <c r="L187" s="31" t="s">
        <v>504</v>
      </c>
      <c r="M187" s="31" t="s">
        <v>1119</v>
      </c>
      <c r="N187" s="41" t="s">
        <v>1329</v>
      </c>
      <c r="O187" s="65" t="s">
        <v>1331</v>
      </c>
    </row>
    <row r="188" spans="1:15" s="7" customFormat="1" ht="110.25" x14ac:dyDescent="0.25">
      <c r="A188" s="24" t="s">
        <v>59</v>
      </c>
      <c r="B188" s="66" t="s">
        <v>998</v>
      </c>
      <c r="C188" s="24" t="s">
        <v>1089</v>
      </c>
      <c r="D188" s="24" t="s">
        <v>210</v>
      </c>
      <c r="E188" s="41" t="s">
        <v>69</v>
      </c>
      <c r="F188" s="63" t="s">
        <v>1584</v>
      </c>
      <c r="G188" s="27" t="s">
        <v>217</v>
      </c>
      <c r="H188" s="75">
        <v>740</v>
      </c>
      <c r="I188" s="27"/>
      <c r="J188" s="38">
        <f t="shared" si="2"/>
        <v>43610.155999999981</v>
      </c>
      <c r="K188" s="29" t="s">
        <v>363</v>
      </c>
      <c r="L188" s="31" t="s">
        <v>504</v>
      </c>
      <c r="M188" s="31" t="s">
        <v>1119</v>
      </c>
      <c r="N188" s="26" t="s">
        <v>1133</v>
      </c>
      <c r="O188" s="26"/>
    </row>
    <row r="189" spans="1:15" s="7" customFormat="1" x14ac:dyDescent="0.25">
      <c r="A189" s="24" t="s">
        <v>6</v>
      </c>
      <c r="B189" s="66" t="s">
        <v>998</v>
      </c>
      <c r="C189" s="53" t="s">
        <v>1089</v>
      </c>
      <c r="D189" s="53" t="s">
        <v>212</v>
      </c>
      <c r="E189" s="53" t="s">
        <v>478</v>
      </c>
      <c r="F189" s="68" t="s">
        <v>1585</v>
      </c>
      <c r="G189" s="63" t="s">
        <v>217</v>
      </c>
      <c r="H189" s="67">
        <v>260</v>
      </c>
      <c r="I189" s="68">
        <v>2012</v>
      </c>
      <c r="J189" s="38">
        <f t="shared" si="2"/>
        <v>43870.155999999981</v>
      </c>
      <c r="K189" s="65" t="s">
        <v>693</v>
      </c>
      <c r="L189" s="31" t="s">
        <v>504</v>
      </c>
      <c r="M189" s="31" t="s">
        <v>1119</v>
      </c>
      <c r="N189" s="41" t="s">
        <v>1329</v>
      </c>
      <c r="O189" s="65" t="s">
        <v>1331</v>
      </c>
    </row>
    <row r="190" spans="1:15" s="7" customFormat="1" x14ac:dyDescent="0.25">
      <c r="A190" s="24" t="s">
        <v>6</v>
      </c>
      <c r="B190" s="66" t="s">
        <v>998</v>
      </c>
      <c r="C190" s="62" t="s">
        <v>114</v>
      </c>
      <c r="D190" s="62" t="s">
        <v>174</v>
      </c>
      <c r="E190" s="62" t="s">
        <v>1521</v>
      </c>
      <c r="F190" s="63" t="s">
        <v>1586</v>
      </c>
      <c r="G190" s="63" t="s">
        <v>217</v>
      </c>
      <c r="H190" s="67">
        <v>21.7</v>
      </c>
      <c r="I190" s="64">
        <v>2000</v>
      </c>
      <c r="J190" s="38">
        <f t="shared" si="2"/>
        <v>43891.855999999978</v>
      </c>
      <c r="K190" s="65" t="s">
        <v>697</v>
      </c>
      <c r="L190" s="31" t="s">
        <v>504</v>
      </c>
      <c r="M190" s="31" t="s">
        <v>1119</v>
      </c>
      <c r="N190" s="41" t="s">
        <v>1329</v>
      </c>
      <c r="O190" s="65" t="s">
        <v>1331</v>
      </c>
    </row>
    <row r="191" spans="1:15" s="7" customFormat="1" ht="31.5" x14ac:dyDescent="0.25">
      <c r="A191" s="24" t="s">
        <v>59</v>
      </c>
      <c r="B191" s="66" t="s">
        <v>998</v>
      </c>
      <c r="C191" s="24" t="s">
        <v>114</v>
      </c>
      <c r="D191" s="24" t="s">
        <v>174</v>
      </c>
      <c r="E191" s="41" t="s">
        <v>1521</v>
      </c>
      <c r="F191" s="63" t="s">
        <v>1586</v>
      </c>
      <c r="G191" s="27" t="s">
        <v>411</v>
      </c>
      <c r="H191" s="75">
        <v>45</v>
      </c>
      <c r="I191" s="27"/>
      <c r="J191" s="38">
        <f t="shared" si="2"/>
        <v>43936.855999999978</v>
      </c>
      <c r="K191" s="29" t="s">
        <v>320</v>
      </c>
      <c r="L191" s="31" t="s">
        <v>504</v>
      </c>
      <c r="M191" s="31" t="s">
        <v>1119</v>
      </c>
      <c r="N191" s="51" t="s">
        <v>321</v>
      </c>
      <c r="O191" s="26"/>
    </row>
    <row r="192" spans="1:15" s="7" customFormat="1" x14ac:dyDescent="0.25">
      <c r="A192" s="24" t="s">
        <v>6</v>
      </c>
      <c r="B192" s="66" t="s">
        <v>998</v>
      </c>
      <c r="C192" s="24" t="s">
        <v>114</v>
      </c>
      <c r="D192" s="24" t="s">
        <v>180</v>
      </c>
      <c r="E192" s="41" t="s">
        <v>337</v>
      </c>
      <c r="F192" s="27" t="s">
        <v>1587</v>
      </c>
      <c r="G192" s="27" t="s">
        <v>217</v>
      </c>
      <c r="H192" s="75">
        <v>59.8</v>
      </c>
      <c r="I192" s="27"/>
      <c r="J192" s="38">
        <f t="shared" si="2"/>
        <v>43996.655999999981</v>
      </c>
      <c r="K192" s="29" t="s">
        <v>338</v>
      </c>
      <c r="L192" s="31" t="s">
        <v>504</v>
      </c>
      <c r="M192" s="31" t="s">
        <v>1119</v>
      </c>
      <c r="N192" s="111" t="s">
        <v>339</v>
      </c>
      <c r="O192" s="26"/>
    </row>
    <row r="193" spans="1:15" s="7" customFormat="1" ht="31.5" x14ac:dyDescent="0.25">
      <c r="A193" s="24" t="s">
        <v>6</v>
      </c>
      <c r="B193" s="66" t="s">
        <v>998</v>
      </c>
      <c r="C193" s="24" t="s">
        <v>114</v>
      </c>
      <c r="D193" s="24" t="s">
        <v>183</v>
      </c>
      <c r="E193" s="41" t="s">
        <v>1209</v>
      </c>
      <c r="F193" s="27" t="s">
        <v>440</v>
      </c>
      <c r="G193" s="27" t="s">
        <v>217</v>
      </c>
      <c r="H193" s="121">
        <v>5</v>
      </c>
      <c r="I193" s="27">
        <v>2009</v>
      </c>
      <c r="J193" s="38">
        <f t="shared" si="2"/>
        <v>44001.655999999981</v>
      </c>
      <c r="K193" s="29" t="s">
        <v>951</v>
      </c>
      <c r="L193" s="30">
        <v>1</v>
      </c>
      <c r="M193" s="31" t="s">
        <v>1119</v>
      </c>
      <c r="N193" s="51"/>
      <c r="O193" s="26"/>
    </row>
    <row r="194" spans="1:15" s="7" customFormat="1" x14ac:dyDescent="0.25">
      <c r="A194" s="24" t="s">
        <v>6</v>
      </c>
      <c r="B194" s="66" t="s">
        <v>998</v>
      </c>
      <c r="C194" s="24" t="s">
        <v>114</v>
      </c>
      <c r="D194" s="24" t="s">
        <v>183</v>
      </c>
      <c r="E194" s="41" t="s">
        <v>1520</v>
      </c>
      <c r="F194" s="27" t="s">
        <v>440</v>
      </c>
      <c r="G194" s="27" t="s">
        <v>217</v>
      </c>
      <c r="H194" s="75">
        <v>17.2</v>
      </c>
      <c r="I194" s="27">
        <v>2013</v>
      </c>
      <c r="J194" s="38">
        <f t="shared" si="2"/>
        <v>44018.855999999978</v>
      </c>
      <c r="K194" s="29" t="s">
        <v>961</v>
      </c>
      <c r="L194" s="30">
        <v>1</v>
      </c>
      <c r="M194" s="31" t="s">
        <v>1119</v>
      </c>
      <c r="N194" s="51"/>
      <c r="O194" s="26"/>
    </row>
    <row r="195" spans="1:15" s="7" customFormat="1" ht="31.5" x14ac:dyDescent="0.25">
      <c r="A195" s="24" t="s">
        <v>59</v>
      </c>
      <c r="B195" s="66" t="s">
        <v>998</v>
      </c>
      <c r="C195" s="24" t="s">
        <v>114</v>
      </c>
      <c r="D195" s="24" t="s">
        <v>183</v>
      </c>
      <c r="E195" s="41" t="s">
        <v>1210</v>
      </c>
      <c r="F195" s="27" t="s">
        <v>440</v>
      </c>
      <c r="G195" s="27" t="s">
        <v>217</v>
      </c>
      <c r="H195" s="75">
        <v>32</v>
      </c>
      <c r="I195" s="27">
        <v>2019</v>
      </c>
      <c r="J195" s="38">
        <f t="shared" si="2"/>
        <v>44050.855999999978</v>
      </c>
      <c r="K195" s="29" t="s">
        <v>656</v>
      </c>
      <c r="L195" s="31" t="s">
        <v>504</v>
      </c>
      <c r="M195" s="31" t="s">
        <v>1119</v>
      </c>
      <c r="N195" s="51" t="s">
        <v>295</v>
      </c>
      <c r="O195" s="26"/>
    </row>
    <row r="196" spans="1:15" s="7" customFormat="1" x14ac:dyDescent="0.25">
      <c r="A196" s="24" t="s">
        <v>59</v>
      </c>
      <c r="B196" s="66" t="s">
        <v>998</v>
      </c>
      <c r="C196" s="24" t="s">
        <v>114</v>
      </c>
      <c r="D196" s="24" t="s">
        <v>183</v>
      </c>
      <c r="E196" s="41" t="s">
        <v>1519</v>
      </c>
      <c r="F196" s="27" t="s">
        <v>440</v>
      </c>
      <c r="G196" s="27" t="s">
        <v>217</v>
      </c>
      <c r="H196" s="75">
        <v>51</v>
      </c>
      <c r="I196" s="27">
        <v>2021</v>
      </c>
      <c r="J196" s="38">
        <f t="shared" si="2"/>
        <v>44101.855999999978</v>
      </c>
      <c r="K196" s="29" t="s">
        <v>657</v>
      </c>
      <c r="L196" s="31" t="s">
        <v>504</v>
      </c>
      <c r="M196" s="31" t="s">
        <v>1119</v>
      </c>
      <c r="N196" s="51" t="s">
        <v>295</v>
      </c>
      <c r="O196" s="26"/>
    </row>
    <row r="197" spans="1:15" s="7" customFormat="1" x14ac:dyDescent="0.25">
      <c r="A197" s="24" t="s">
        <v>6</v>
      </c>
      <c r="B197" s="66" t="s">
        <v>998</v>
      </c>
      <c r="C197" s="62" t="s">
        <v>114</v>
      </c>
      <c r="D197" s="62" t="s">
        <v>483</v>
      </c>
      <c r="E197" s="62" t="s">
        <v>551</v>
      </c>
      <c r="F197" s="63" t="s">
        <v>1588</v>
      </c>
      <c r="G197" s="63" t="s">
        <v>217</v>
      </c>
      <c r="H197" s="67">
        <v>38</v>
      </c>
      <c r="I197" s="64">
        <v>2001</v>
      </c>
      <c r="J197" s="38">
        <f t="shared" si="2"/>
        <v>44139.855999999978</v>
      </c>
      <c r="K197" s="65" t="s">
        <v>658</v>
      </c>
      <c r="L197" s="31" t="s">
        <v>504</v>
      </c>
      <c r="M197" s="31" t="s">
        <v>1119</v>
      </c>
      <c r="N197" s="41" t="s">
        <v>1329</v>
      </c>
      <c r="O197" s="65" t="s">
        <v>1331</v>
      </c>
    </row>
    <row r="198" spans="1:15" s="7" customFormat="1" x14ac:dyDescent="0.25">
      <c r="A198" s="24" t="s">
        <v>6</v>
      </c>
      <c r="B198" s="66" t="s">
        <v>998</v>
      </c>
      <c r="C198" s="62" t="s">
        <v>114</v>
      </c>
      <c r="D198" s="62" t="s">
        <v>187</v>
      </c>
      <c r="E198" s="62" t="s">
        <v>517</v>
      </c>
      <c r="F198" s="62" t="s">
        <v>1589</v>
      </c>
      <c r="G198" s="63" t="s">
        <v>217</v>
      </c>
      <c r="H198" s="67">
        <v>15</v>
      </c>
      <c r="I198" s="64">
        <v>2006</v>
      </c>
      <c r="J198" s="38">
        <f t="shared" si="2"/>
        <v>44154.855999999978</v>
      </c>
      <c r="K198" s="65" t="s">
        <v>698</v>
      </c>
      <c r="L198" s="31" t="s">
        <v>504</v>
      </c>
      <c r="M198" s="31" t="s">
        <v>1119</v>
      </c>
      <c r="N198" s="41" t="s">
        <v>1329</v>
      </c>
      <c r="O198" s="65" t="s">
        <v>1331</v>
      </c>
    </row>
    <row r="199" spans="1:15" s="7" customFormat="1" x14ac:dyDescent="0.25">
      <c r="A199" s="24" t="s">
        <v>6</v>
      </c>
      <c r="B199" s="66" t="s">
        <v>998</v>
      </c>
      <c r="C199" s="62" t="s">
        <v>114</v>
      </c>
      <c r="D199" s="62" t="s">
        <v>191</v>
      </c>
      <c r="E199" s="62" t="s">
        <v>1211</v>
      </c>
      <c r="F199" s="63"/>
      <c r="G199" s="63" t="s">
        <v>217</v>
      </c>
      <c r="H199" s="80">
        <v>2</v>
      </c>
      <c r="I199" s="64"/>
      <c r="J199" s="38">
        <f t="shared" si="2"/>
        <v>44156.855999999978</v>
      </c>
      <c r="K199" s="65" t="s">
        <v>867</v>
      </c>
      <c r="L199" s="30">
        <v>1</v>
      </c>
      <c r="M199" s="31" t="s">
        <v>1119</v>
      </c>
      <c r="N199" s="41"/>
      <c r="O199" s="65"/>
    </row>
    <row r="200" spans="1:15" s="7" customFormat="1" x14ac:dyDescent="0.25">
      <c r="A200" s="24" t="s">
        <v>6</v>
      </c>
      <c r="B200" s="66" t="s">
        <v>998</v>
      </c>
      <c r="C200" s="62" t="s">
        <v>114</v>
      </c>
      <c r="D200" s="62" t="s">
        <v>195</v>
      </c>
      <c r="E200" s="62" t="s">
        <v>518</v>
      </c>
      <c r="F200" s="63" t="s">
        <v>1590</v>
      </c>
      <c r="G200" s="63" t="s">
        <v>217</v>
      </c>
      <c r="H200" s="67">
        <v>10</v>
      </c>
      <c r="I200" s="64">
        <v>1999</v>
      </c>
      <c r="J200" s="38">
        <f t="shared" si="2"/>
        <v>44166.855999999978</v>
      </c>
      <c r="K200" s="65" t="s">
        <v>696</v>
      </c>
      <c r="L200" s="31" t="s">
        <v>504</v>
      </c>
      <c r="M200" s="31" t="s">
        <v>1119</v>
      </c>
      <c r="N200" s="41" t="s">
        <v>1329</v>
      </c>
      <c r="O200" s="65" t="s">
        <v>1331</v>
      </c>
    </row>
    <row r="201" spans="1:15" s="7" customFormat="1" x14ac:dyDescent="0.25">
      <c r="A201" s="24" t="s">
        <v>6</v>
      </c>
      <c r="B201" s="66" t="s">
        <v>998</v>
      </c>
      <c r="C201" s="62" t="s">
        <v>114</v>
      </c>
      <c r="D201" s="62" t="s">
        <v>195</v>
      </c>
      <c r="E201" s="62" t="s">
        <v>520</v>
      </c>
      <c r="F201" s="63" t="s">
        <v>1591</v>
      </c>
      <c r="G201" s="63" t="s">
        <v>217</v>
      </c>
      <c r="H201" s="67">
        <v>26</v>
      </c>
      <c r="I201" s="64">
        <v>1999</v>
      </c>
      <c r="J201" s="38">
        <f t="shared" si="2"/>
        <v>44192.855999999978</v>
      </c>
      <c r="K201" s="65" t="s">
        <v>699</v>
      </c>
      <c r="L201" s="31" t="s">
        <v>504</v>
      </c>
      <c r="M201" s="31" t="s">
        <v>1119</v>
      </c>
      <c r="N201" s="41" t="s">
        <v>1329</v>
      </c>
      <c r="O201" s="65" t="s">
        <v>1331</v>
      </c>
    </row>
    <row r="202" spans="1:15" s="7" customFormat="1" x14ac:dyDescent="0.25">
      <c r="A202" s="24" t="s">
        <v>6</v>
      </c>
      <c r="B202" s="66" t="s">
        <v>998</v>
      </c>
      <c r="C202" s="62" t="s">
        <v>114</v>
      </c>
      <c r="D202" s="62" t="s">
        <v>195</v>
      </c>
      <c r="E202" s="62" t="s">
        <v>519</v>
      </c>
      <c r="F202" s="63" t="s">
        <v>1591</v>
      </c>
      <c r="G202" s="63" t="s">
        <v>217</v>
      </c>
      <c r="H202" s="67">
        <v>13</v>
      </c>
      <c r="I202" s="64">
        <v>1999</v>
      </c>
      <c r="J202" s="38">
        <f t="shared" si="2"/>
        <v>44205.855999999978</v>
      </c>
      <c r="K202" s="65" t="s">
        <v>700</v>
      </c>
      <c r="L202" s="31" t="s">
        <v>504</v>
      </c>
      <c r="M202" s="31" t="s">
        <v>1119</v>
      </c>
      <c r="N202" s="41" t="s">
        <v>1329</v>
      </c>
      <c r="O202" s="65" t="s">
        <v>1331</v>
      </c>
    </row>
    <row r="203" spans="1:15" s="7" customFormat="1" x14ac:dyDescent="0.25">
      <c r="A203" s="24" t="s">
        <v>6</v>
      </c>
      <c r="B203" s="66" t="s">
        <v>998</v>
      </c>
      <c r="C203" s="62" t="s">
        <v>114</v>
      </c>
      <c r="D203" s="62" t="s">
        <v>484</v>
      </c>
      <c r="E203" s="62" t="s">
        <v>511</v>
      </c>
      <c r="F203" s="62" t="s">
        <v>511</v>
      </c>
      <c r="G203" s="63" t="s">
        <v>217</v>
      </c>
      <c r="H203" s="67">
        <v>121</v>
      </c>
      <c r="I203" s="64">
        <v>2001</v>
      </c>
      <c r="J203" s="38">
        <f t="shared" si="2"/>
        <v>44326.855999999978</v>
      </c>
      <c r="K203" s="65" t="s">
        <v>659</v>
      </c>
      <c r="L203" s="31" t="s">
        <v>504</v>
      </c>
      <c r="M203" s="31" t="s">
        <v>1119</v>
      </c>
      <c r="N203" s="41" t="s">
        <v>1329</v>
      </c>
      <c r="O203" s="65" t="s">
        <v>1331</v>
      </c>
    </row>
    <row r="204" spans="1:15" s="6" customFormat="1" x14ac:dyDescent="0.25">
      <c r="A204" s="24" t="s">
        <v>6</v>
      </c>
      <c r="B204" s="66" t="s">
        <v>998</v>
      </c>
      <c r="C204" s="24" t="s">
        <v>114</v>
      </c>
      <c r="D204" s="24" t="s">
        <v>407</v>
      </c>
      <c r="E204" s="41" t="s">
        <v>340</v>
      </c>
      <c r="F204" s="27" t="s">
        <v>1592</v>
      </c>
      <c r="G204" s="27" t="s">
        <v>217</v>
      </c>
      <c r="H204" s="75">
        <v>9.2899999999999991</v>
      </c>
      <c r="I204" s="27"/>
      <c r="J204" s="38">
        <f t="shared" ref="J204:J267" si="3">H204+J203</f>
        <v>44336.145999999979</v>
      </c>
      <c r="K204" s="29" t="s">
        <v>341</v>
      </c>
      <c r="L204" s="31" t="s">
        <v>504</v>
      </c>
      <c r="M204" s="31" t="s">
        <v>1119</v>
      </c>
      <c r="N204" s="111" t="s">
        <v>342</v>
      </c>
      <c r="O204" s="26"/>
    </row>
    <row r="205" spans="1:15" s="7" customFormat="1" ht="63" x14ac:dyDescent="0.25">
      <c r="A205" s="24" t="s">
        <v>59</v>
      </c>
      <c r="B205" s="66" t="s">
        <v>998</v>
      </c>
      <c r="C205" s="24" t="s">
        <v>160</v>
      </c>
      <c r="D205" s="24" t="s">
        <v>160</v>
      </c>
      <c r="E205" s="41" t="s">
        <v>296</v>
      </c>
      <c r="F205" s="27" t="s">
        <v>1593</v>
      </c>
      <c r="G205" s="27" t="s">
        <v>217</v>
      </c>
      <c r="H205" s="75">
        <v>96.8</v>
      </c>
      <c r="I205" s="27"/>
      <c r="J205" s="38">
        <f t="shared" si="3"/>
        <v>44432.945999999982</v>
      </c>
      <c r="K205" s="29" t="s">
        <v>297</v>
      </c>
      <c r="L205" s="31" t="s">
        <v>504</v>
      </c>
      <c r="M205" s="31" t="s">
        <v>1119</v>
      </c>
      <c r="N205" s="51" t="s">
        <v>346</v>
      </c>
      <c r="O205" s="26" t="s">
        <v>298</v>
      </c>
    </row>
    <row r="206" spans="1:15" s="7" customFormat="1" ht="31.5" x14ac:dyDescent="0.25">
      <c r="A206" s="24" t="s">
        <v>6</v>
      </c>
      <c r="B206" s="66" t="s">
        <v>998</v>
      </c>
      <c r="C206" s="24" t="s">
        <v>160</v>
      </c>
      <c r="D206" s="24" t="s">
        <v>160</v>
      </c>
      <c r="E206" s="41" t="s">
        <v>347</v>
      </c>
      <c r="F206" s="27" t="s">
        <v>1593</v>
      </c>
      <c r="G206" s="27" t="s">
        <v>217</v>
      </c>
      <c r="H206" s="75">
        <v>183</v>
      </c>
      <c r="I206" s="27"/>
      <c r="J206" s="38">
        <f t="shared" si="3"/>
        <v>44615.945999999982</v>
      </c>
      <c r="K206" s="29" t="s">
        <v>348</v>
      </c>
      <c r="L206" s="31" t="s">
        <v>504</v>
      </c>
      <c r="M206" s="31" t="s">
        <v>1119</v>
      </c>
      <c r="N206" s="51" t="s">
        <v>350</v>
      </c>
      <c r="O206" s="26" t="s">
        <v>349</v>
      </c>
    </row>
    <row r="207" spans="1:15" s="7" customFormat="1" ht="47.25" x14ac:dyDescent="0.25">
      <c r="A207" s="24" t="s">
        <v>6</v>
      </c>
      <c r="B207" s="66" t="s">
        <v>998</v>
      </c>
      <c r="C207" s="24" t="s">
        <v>102</v>
      </c>
      <c r="D207" s="24" t="s">
        <v>102</v>
      </c>
      <c r="E207" s="41" t="s">
        <v>1212</v>
      </c>
      <c r="F207" s="27" t="s">
        <v>425</v>
      </c>
      <c r="G207" s="27" t="s">
        <v>217</v>
      </c>
      <c r="H207" s="75">
        <v>11.6</v>
      </c>
      <c r="I207" s="56">
        <v>2020</v>
      </c>
      <c r="J207" s="38">
        <f t="shared" si="3"/>
        <v>44627.54599999998</v>
      </c>
      <c r="K207" s="29" t="s">
        <v>1059</v>
      </c>
      <c r="L207" s="30">
        <v>1</v>
      </c>
      <c r="M207" s="31" t="s">
        <v>1119</v>
      </c>
      <c r="N207" s="51"/>
      <c r="O207" s="26"/>
    </row>
    <row r="208" spans="1:15" s="7" customFormat="1" ht="47.25" x14ac:dyDescent="0.25">
      <c r="A208" s="24" t="s">
        <v>65</v>
      </c>
      <c r="B208" s="66" t="s">
        <v>998</v>
      </c>
      <c r="C208" s="24" t="s">
        <v>102</v>
      </c>
      <c r="D208" s="24" t="s">
        <v>102</v>
      </c>
      <c r="E208" s="41" t="s">
        <v>1213</v>
      </c>
      <c r="F208" s="27" t="s">
        <v>425</v>
      </c>
      <c r="G208" s="27" t="s">
        <v>217</v>
      </c>
      <c r="H208" s="75"/>
      <c r="I208" s="44" t="s">
        <v>1065</v>
      </c>
      <c r="J208" s="38">
        <f t="shared" si="3"/>
        <v>44627.54599999998</v>
      </c>
      <c r="K208" s="29" t="s">
        <v>1059</v>
      </c>
      <c r="L208" s="30">
        <v>1</v>
      </c>
      <c r="M208" s="31" t="s">
        <v>1119</v>
      </c>
      <c r="N208" s="51"/>
      <c r="O208" s="26"/>
    </row>
    <row r="209" spans="1:15" s="7" customFormat="1" ht="31.5" x14ac:dyDescent="0.25">
      <c r="A209" s="24" t="s">
        <v>6</v>
      </c>
      <c r="B209" s="66" t="s">
        <v>998</v>
      </c>
      <c r="C209" s="24" t="s">
        <v>102</v>
      </c>
      <c r="D209" s="24" t="s">
        <v>102</v>
      </c>
      <c r="E209" s="41" t="s">
        <v>1518</v>
      </c>
      <c r="F209" s="27" t="s">
        <v>441</v>
      </c>
      <c r="G209" s="27" t="s">
        <v>217</v>
      </c>
      <c r="H209" s="80">
        <v>2</v>
      </c>
      <c r="I209" s="27">
        <v>1997</v>
      </c>
      <c r="J209" s="38">
        <f t="shared" si="3"/>
        <v>44629.54599999998</v>
      </c>
      <c r="K209" s="26" t="s">
        <v>68</v>
      </c>
      <c r="L209" s="30">
        <v>1</v>
      </c>
      <c r="M209" s="31" t="s">
        <v>1119</v>
      </c>
      <c r="N209" s="26" t="s">
        <v>68</v>
      </c>
      <c r="O209" s="26" t="s">
        <v>385</v>
      </c>
    </row>
    <row r="210" spans="1:15" s="7" customFormat="1" ht="31.5" x14ac:dyDescent="0.25">
      <c r="A210" s="24" t="s">
        <v>6</v>
      </c>
      <c r="B210" s="66" t="s">
        <v>998</v>
      </c>
      <c r="C210" s="24" t="s">
        <v>102</v>
      </c>
      <c r="D210" s="24" t="s">
        <v>102</v>
      </c>
      <c r="E210" s="41" t="s">
        <v>1214</v>
      </c>
      <c r="F210" s="27" t="s">
        <v>441</v>
      </c>
      <c r="G210" s="27" t="s">
        <v>217</v>
      </c>
      <c r="H210" s="121">
        <v>10</v>
      </c>
      <c r="I210" s="27">
        <v>1998</v>
      </c>
      <c r="J210" s="38">
        <f t="shared" si="3"/>
        <v>44639.54599999998</v>
      </c>
      <c r="K210" s="26" t="s">
        <v>68</v>
      </c>
      <c r="L210" s="30">
        <v>1</v>
      </c>
      <c r="M210" s="31" t="s">
        <v>1119</v>
      </c>
      <c r="N210" s="26" t="s">
        <v>68</v>
      </c>
      <c r="O210" s="26" t="s">
        <v>385</v>
      </c>
    </row>
    <row r="211" spans="1:15" s="7" customFormat="1" ht="31.5" x14ac:dyDescent="0.25">
      <c r="A211" s="24" t="s">
        <v>6</v>
      </c>
      <c r="B211" s="66" t="s">
        <v>998</v>
      </c>
      <c r="C211" s="24" t="s">
        <v>102</v>
      </c>
      <c r="D211" s="24" t="s">
        <v>102</v>
      </c>
      <c r="E211" s="41" t="s">
        <v>1215</v>
      </c>
      <c r="F211" s="27" t="s">
        <v>441</v>
      </c>
      <c r="G211" s="27" t="s">
        <v>217</v>
      </c>
      <c r="H211" s="121">
        <v>10</v>
      </c>
      <c r="I211" s="27">
        <v>1999</v>
      </c>
      <c r="J211" s="38">
        <f t="shared" si="3"/>
        <v>44649.54599999998</v>
      </c>
      <c r="K211" s="26" t="s">
        <v>68</v>
      </c>
      <c r="L211" s="30">
        <v>1</v>
      </c>
      <c r="M211" s="31" t="s">
        <v>1119</v>
      </c>
      <c r="N211" s="26" t="s">
        <v>68</v>
      </c>
      <c r="O211" s="26" t="s">
        <v>385</v>
      </c>
    </row>
    <row r="212" spans="1:15" s="7" customFormat="1" ht="31.5" x14ac:dyDescent="0.25">
      <c r="A212" s="24" t="s">
        <v>6</v>
      </c>
      <c r="B212" s="66" t="s">
        <v>998</v>
      </c>
      <c r="C212" s="24" t="s">
        <v>102</v>
      </c>
      <c r="D212" s="24" t="s">
        <v>102</v>
      </c>
      <c r="E212" s="41" t="s">
        <v>1517</v>
      </c>
      <c r="F212" s="27" t="s">
        <v>441</v>
      </c>
      <c r="G212" s="27" t="s">
        <v>217</v>
      </c>
      <c r="H212" s="121">
        <v>10</v>
      </c>
      <c r="I212" s="27">
        <v>2002</v>
      </c>
      <c r="J212" s="38">
        <f t="shared" si="3"/>
        <v>44659.54599999998</v>
      </c>
      <c r="K212" s="26" t="s">
        <v>68</v>
      </c>
      <c r="L212" s="30">
        <v>1</v>
      </c>
      <c r="M212" s="31" t="s">
        <v>1119</v>
      </c>
      <c r="N212" s="26" t="s">
        <v>68</v>
      </c>
      <c r="O212" s="26" t="s">
        <v>385</v>
      </c>
    </row>
    <row r="213" spans="1:15" s="6" customFormat="1" x14ac:dyDescent="0.25">
      <c r="A213" s="24" t="s">
        <v>6</v>
      </c>
      <c r="B213" s="66" t="s">
        <v>998</v>
      </c>
      <c r="C213" s="24" t="s">
        <v>102</v>
      </c>
      <c r="D213" s="24" t="s">
        <v>102</v>
      </c>
      <c r="E213" s="41" t="s">
        <v>1516</v>
      </c>
      <c r="F213" s="27" t="s">
        <v>441</v>
      </c>
      <c r="G213" s="27" t="s">
        <v>217</v>
      </c>
      <c r="H213" s="75">
        <v>5.2</v>
      </c>
      <c r="I213" s="27">
        <v>2002</v>
      </c>
      <c r="J213" s="38">
        <f t="shared" si="3"/>
        <v>44664.745999999977</v>
      </c>
      <c r="K213" s="26" t="s">
        <v>60</v>
      </c>
      <c r="L213" s="30">
        <v>1</v>
      </c>
      <c r="M213" s="31" t="s">
        <v>1119</v>
      </c>
      <c r="N213" s="26" t="s">
        <v>60</v>
      </c>
      <c r="O213" s="26" t="s">
        <v>8</v>
      </c>
    </row>
    <row r="214" spans="1:15" s="6" customFormat="1" ht="31.5" x14ac:dyDescent="0.25">
      <c r="A214" s="24" t="s">
        <v>6</v>
      </c>
      <c r="B214" s="66" t="s">
        <v>998</v>
      </c>
      <c r="C214" s="24" t="s">
        <v>102</v>
      </c>
      <c r="D214" s="24" t="s">
        <v>102</v>
      </c>
      <c r="E214" s="41" t="s">
        <v>1515</v>
      </c>
      <c r="F214" s="27" t="s">
        <v>441</v>
      </c>
      <c r="G214" s="27" t="s">
        <v>217</v>
      </c>
      <c r="H214" s="75">
        <v>20.3</v>
      </c>
      <c r="I214" s="27">
        <v>2005</v>
      </c>
      <c r="J214" s="38">
        <f t="shared" si="3"/>
        <v>44685.04599999998</v>
      </c>
      <c r="K214" s="26" t="s">
        <v>367</v>
      </c>
      <c r="L214" s="30">
        <v>1</v>
      </c>
      <c r="M214" s="31" t="s">
        <v>1119</v>
      </c>
      <c r="N214" s="26" t="s">
        <v>367</v>
      </c>
      <c r="O214" s="26" t="s">
        <v>8</v>
      </c>
    </row>
    <row r="215" spans="1:15" s="6" customFormat="1" x14ac:dyDescent="0.25">
      <c r="A215" s="24" t="s">
        <v>6</v>
      </c>
      <c r="B215" s="66" t="s">
        <v>998</v>
      </c>
      <c r="C215" s="24" t="s">
        <v>102</v>
      </c>
      <c r="D215" s="24" t="s">
        <v>102</v>
      </c>
      <c r="E215" s="41" t="s">
        <v>1514</v>
      </c>
      <c r="F215" s="27" t="s">
        <v>441</v>
      </c>
      <c r="G215" s="27" t="s">
        <v>217</v>
      </c>
      <c r="H215" s="75">
        <v>4</v>
      </c>
      <c r="I215" s="27">
        <v>2011</v>
      </c>
      <c r="J215" s="38">
        <f t="shared" si="3"/>
        <v>44689.04599999998</v>
      </c>
      <c r="K215" s="29" t="s">
        <v>63</v>
      </c>
      <c r="L215" s="30">
        <v>1</v>
      </c>
      <c r="M215" s="31" t="s">
        <v>1119</v>
      </c>
      <c r="N215" s="26" t="s">
        <v>64</v>
      </c>
      <c r="O215" s="26"/>
    </row>
    <row r="216" spans="1:15" s="6" customFormat="1" ht="31.5" x14ac:dyDescent="0.25">
      <c r="A216" s="24" t="s">
        <v>6</v>
      </c>
      <c r="B216" s="66" t="s">
        <v>998</v>
      </c>
      <c r="C216" s="24" t="s">
        <v>102</v>
      </c>
      <c r="D216" s="24" t="s">
        <v>102</v>
      </c>
      <c r="E216" s="41" t="s">
        <v>1513</v>
      </c>
      <c r="F216" s="27" t="s">
        <v>441</v>
      </c>
      <c r="G216" s="27" t="s">
        <v>217</v>
      </c>
      <c r="H216" s="75">
        <v>117</v>
      </c>
      <c r="I216" s="27">
        <v>2012</v>
      </c>
      <c r="J216" s="38">
        <f t="shared" si="3"/>
        <v>44806.04599999998</v>
      </c>
      <c r="K216" s="29" t="s">
        <v>61</v>
      </c>
      <c r="L216" s="30">
        <v>1</v>
      </c>
      <c r="M216" s="31" t="s">
        <v>1119</v>
      </c>
      <c r="N216" s="26" t="s">
        <v>62</v>
      </c>
      <c r="O216" s="26" t="s">
        <v>1555</v>
      </c>
    </row>
    <row r="217" spans="1:15" s="6" customFormat="1" ht="31.5" x14ac:dyDescent="0.25">
      <c r="A217" s="24" t="s">
        <v>59</v>
      </c>
      <c r="B217" s="66" t="s">
        <v>998</v>
      </c>
      <c r="C217" s="24" t="s">
        <v>102</v>
      </c>
      <c r="D217" s="24" t="s">
        <v>102</v>
      </c>
      <c r="E217" s="41" t="s">
        <v>421</v>
      </c>
      <c r="F217" s="27" t="s">
        <v>441</v>
      </c>
      <c r="G217" s="27" t="s">
        <v>217</v>
      </c>
      <c r="H217" s="75">
        <v>500</v>
      </c>
      <c r="I217" s="27" t="s">
        <v>140</v>
      </c>
      <c r="J217" s="38">
        <f t="shared" si="3"/>
        <v>45306.04599999998</v>
      </c>
      <c r="K217" s="26" t="s">
        <v>141</v>
      </c>
      <c r="L217" s="30">
        <v>1</v>
      </c>
      <c r="M217" s="31" t="s">
        <v>1119</v>
      </c>
      <c r="N217" s="26" t="s">
        <v>141</v>
      </c>
      <c r="O217" s="26"/>
    </row>
    <row r="218" spans="1:15" s="6" customFormat="1" ht="31.5" x14ac:dyDescent="0.25">
      <c r="A218" s="24" t="s">
        <v>65</v>
      </c>
      <c r="B218" s="66" t="s">
        <v>998</v>
      </c>
      <c r="C218" s="24" t="s">
        <v>102</v>
      </c>
      <c r="D218" s="24" t="s">
        <v>102</v>
      </c>
      <c r="E218" s="41" t="s">
        <v>1216</v>
      </c>
      <c r="F218" s="27" t="s">
        <v>441</v>
      </c>
      <c r="G218" s="27" t="s">
        <v>217</v>
      </c>
      <c r="H218" s="75">
        <v>6.5</v>
      </c>
      <c r="I218" s="27" t="s">
        <v>66</v>
      </c>
      <c r="J218" s="38">
        <f t="shared" si="3"/>
        <v>45312.54599999998</v>
      </c>
      <c r="K218" s="26" t="s">
        <v>67</v>
      </c>
      <c r="L218" s="30">
        <v>1</v>
      </c>
      <c r="M218" s="31" t="s">
        <v>1119</v>
      </c>
      <c r="N218" s="26" t="s">
        <v>67</v>
      </c>
      <c r="O218" s="26"/>
    </row>
    <row r="219" spans="1:15" s="6" customFormat="1" ht="47.25" x14ac:dyDescent="0.25">
      <c r="A219" s="24" t="s">
        <v>59</v>
      </c>
      <c r="B219" s="66" t="s">
        <v>998</v>
      </c>
      <c r="C219" s="24" t="s">
        <v>102</v>
      </c>
      <c r="D219" s="24" t="s">
        <v>102</v>
      </c>
      <c r="E219" s="41" t="s">
        <v>1000</v>
      </c>
      <c r="F219" s="27" t="s">
        <v>463</v>
      </c>
      <c r="G219" s="27" t="s">
        <v>217</v>
      </c>
      <c r="H219" s="75">
        <v>70</v>
      </c>
      <c r="I219" s="27" t="s">
        <v>59</v>
      </c>
      <c r="J219" s="38">
        <f t="shared" si="3"/>
        <v>45382.54599999998</v>
      </c>
      <c r="K219" s="29" t="s">
        <v>679</v>
      </c>
      <c r="L219" s="30">
        <v>1</v>
      </c>
      <c r="M219" s="31" t="s">
        <v>1119</v>
      </c>
      <c r="N219" s="26" t="s">
        <v>678</v>
      </c>
      <c r="O219" s="26" t="s">
        <v>1556</v>
      </c>
    </row>
    <row r="220" spans="1:15" s="6" customFormat="1" ht="31.5" x14ac:dyDescent="0.25">
      <c r="A220" s="24" t="s">
        <v>65</v>
      </c>
      <c r="B220" s="66" t="s">
        <v>998</v>
      </c>
      <c r="C220" s="24" t="s">
        <v>102</v>
      </c>
      <c r="D220" s="24" t="s">
        <v>102</v>
      </c>
      <c r="E220" s="41" t="s">
        <v>1217</v>
      </c>
      <c r="F220" s="27" t="s">
        <v>441</v>
      </c>
      <c r="G220" s="27" t="s">
        <v>410</v>
      </c>
      <c r="H220" s="75">
        <v>164.4</v>
      </c>
      <c r="I220" s="27" t="s">
        <v>152</v>
      </c>
      <c r="J220" s="38">
        <f t="shared" si="3"/>
        <v>45546.945999999982</v>
      </c>
      <c r="K220" s="26" t="s">
        <v>67</v>
      </c>
      <c r="L220" s="30">
        <v>1</v>
      </c>
      <c r="M220" s="31" t="s">
        <v>1119</v>
      </c>
      <c r="N220" s="26" t="s">
        <v>67</v>
      </c>
      <c r="O220" s="26"/>
    </row>
    <row r="221" spans="1:15" s="7" customFormat="1" ht="31.5" x14ac:dyDescent="0.25">
      <c r="A221" s="24" t="s">
        <v>65</v>
      </c>
      <c r="B221" s="66" t="s">
        <v>998</v>
      </c>
      <c r="C221" s="24" t="s">
        <v>102</v>
      </c>
      <c r="D221" s="24" t="s">
        <v>102</v>
      </c>
      <c r="E221" s="41" t="s">
        <v>1218</v>
      </c>
      <c r="F221" s="27" t="s">
        <v>441</v>
      </c>
      <c r="G221" s="27" t="s">
        <v>410</v>
      </c>
      <c r="H221" s="75">
        <v>79</v>
      </c>
      <c r="I221" s="27" t="s">
        <v>153</v>
      </c>
      <c r="J221" s="38">
        <f t="shared" si="3"/>
        <v>45625.945999999982</v>
      </c>
      <c r="K221" s="26" t="s">
        <v>67</v>
      </c>
      <c r="L221" s="30">
        <v>1</v>
      </c>
      <c r="M221" s="31" t="s">
        <v>1119</v>
      </c>
      <c r="N221" s="26" t="s">
        <v>67</v>
      </c>
      <c r="O221" s="26"/>
    </row>
    <row r="222" spans="1:15" s="6" customFormat="1" ht="78.75" x14ac:dyDescent="0.25">
      <c r="A222" s="24" t="s">
        <v>59</v>
      </c>
      <c r="B222" s="66" t="s">
        <v>998</v>
      </c>
      <c r="C222" s="24" t="s">
        <v>102</v>
      </c>
      <c r="D222" s="24" t="s">
        <v>102</v>
      </c>
      <c r="E222" s="41" t="s">
        <v>1512</v>
      </c>
      <c r="F222" s="27" t="s">
        <v>1594</v>
      </c>
      <c r="G222" s="27" t="s">
        <v>217</v>
      </c>
      <c r="H222" s="75">
        <v>2020</v>
      </c>
      <c r="I222" s="27"/>
      <c r="J222" s="38">
        <f t="shared" si="3"/>
        <v>47645.945999999982</v>
      </c>
      <c r="K222" s="29" t="s">
        <v>1054</v>
      </c>
      <c r="L222" s="30">
        <v>1</v>
      </c>
      <c r="M222" s="31" t="s">
        <v>1119</v>
      </c>
      <c r="N222" s="69" t="s">
        <v>299</v>
      </c>
      <c r="O222" s="26" t="s">
        <v>300</v>
      </c>
    </row>
    <row r="223" spans="1:15" s="7" customFormat="1" ht="31.5" x14ac:dyDescent="0.25">
      <c r="A223" s="24" t="s">
        <v>6</v>
      </c>
      <c r="B223" s="66" t="s">
        <v>998</v>
      </c>
      <c r="C223" s="24" t="s">
        <v>102</v>
      </c>
      <c r="D223" s="24" t="s">
        <v>102</v>
      </c>
      <c r="E223" s="41" t="s">
        <v>1219</v>
      </c>
      <c r="F223" s="27" t="s">
        <v>1595</v>
      </c>
      <c r="G223" s="27" t="s">
        <v>217</v>
      </c>
      <c r="H223" s="121">
        <v>10</v>
      </c>
      <c r="I223" s="27"/>
      <c r="J223" s="38">
        <f t="shared" si="3"/>
        <v>47655.945999999982</v>
      </c>
      <c r="K223" s="29" t="s">
        <v>843</v>
      </c>
      <c r="L223" s="30">
        <v>1</v>
      </c>
      <c r="M223" s="31" t="s">
        <v>1119</v>
      </c>
      <c r="N223" s="51"/>
      <c r="O223" s="26"/>
    </row>
    <row r="224" spans="1:15" s="7" customFormat="1" ht="31.5" x14ac:dyDescent="0.25">
      <c r="A224" s="24" t="s">
        <v>6</v>
      </c>
      <c r="B224" s="66" t="s">
        <v>998</v>
      </c>
      <c r="C224" s="24" t="s">
        <v>102</v>
      </c>
      <c r="D224" s="24" t="s">
        <v>102</v>
      </c>
      <c r="E224" s="41" t="s">
        <v>1121</v>
      </c>
      <c r="F224" s="27" t="s">
        <v>921</v>
      </c>
      <c r="G224" s="27" t="s">
        <v>217</v>
      </c>
      <c r="H224" s="121">
        <v>10</v>
      </c>
      <c r="I224" s="27"/>
      <c r="J224" s="38">
        <f t="shared" si="3"/>
        <v>47665.945999999982</v>
      </c>
      <c r="K224" s="29" t="s">
        <v>972</v>
      </c>
      <c r="L224" s="30">
        <v>1</v>
      </c>
      <c r="M224" s="31" t="s">
        <v>1119</v>
      </c>
      <c r="N224" s="51"/>
      <c r="O224" s="26"/>
    </row>
    <row r="225" spans="1:15" s="7" customFormat="1" ht="31.5" x14ac:dyDescent="0.25">
      <c r="A225" s="24" t="s">
        <v>6</v>
      </c>
      <c r="B225" s="66" t="s">
        <v>998</v>
      </c>
      <c r="C225" s="24" t="s">
        <v>77</v>
      </c>
      <c r="D225" s="46" t="s">
        <v>162</v>
      </c>
      <c r="E225" s="41" t="s">
        <v>1511</v>
      </c>
      <c r="F225" s="27" t="s">
        <v>906</v>
      </c>
      <c r="G225" s="27" t="s">
        <v>217</v>
      </c>
      <c r="H225" s="121">
        <v>30</v>
      </c>
      <c r="I225" s="27"/>
      <c r="J225" s="38">
        <f t="shared" si="3"/>
        <v>47695.945999999982</v>
      </c>
      <c r="K225" s="29" t="s">
        <v>907</v>
      </c>
      <c r="L225" s="30">
        <v>1</v>
      </c>
      <c r="M225" s="31" t="s">
        <v>1119</v>
      </c>
      <c r="N225" s="51"/>
      <c r="O225" s="26"/>
    </row>
    <row r="226" spans="1:15" s="7" customFormat="1" x14ac:dyDescent="0.25">
      <c r="A226" s="24" t="s">
        <v>6</v>
      </c>
      <c r="B226" s="66" t="s">
        <v>998</v>
      </c>
      <c r="C226" s="62" t="s">
        <v>77</v>
      </c>
      <c r="D226" s="62" t="s">
        <v>166</v>
      </c>
      <c r="E226" s="62" t="s">
        <v>512</v>
      </c>
      <c r="F226" s="63" t="s">
        <v>1596</v>
      </c>
      <c r="G226" s="63" t="s">
        <v>217</v>
      </c>
      <c r="H226" s="67">
        <v>12</v>
      </c>
      <c r="I226" s="64">
        <v>1997</v>
      </c>
      <c r="J226" s="38">
        <f t="shared" si="3"/>
        <v>47707.945999999982</v>
      </c>
      <c r="K226" s="65" t="s">
        <v>701</v>
      </c>
      <c r="L226" s="31" t="s">
        <v>504</v>
      </c>
      <c r="M226" s="31" t="s">
        <v>1119</v>
      </c>
      <c r="N226" s="41" t="s">
        <v>1329</v>
      </c>
      <c r="O226" s="65" t="s">
        <v>1331</v>
      </c>
    </row>
    <row r="227" spans="1:15" s="7" customFormat="1" x14ac:dyDescent="0.25">
      <c r="A227" s="24" t="s">
        <v>6</v>
      </c>
      <c r="B227" s="66" t="s">
        <v>998</v>
      </c>
      <c r="C227" s="62" t="s">
        <v>77</v>
      </c>
      <c r="D227" s="62" t="s">
        <v>169</v>
      </c>
      <c r="E227" s="62" t="s">
        <v>513</v>
      </c>
      <c r="F227" s="63" t="s">
        <v>1596</v>
      </c>
      <c r="G227" s="63" t="s">
        <v>217</v>
      </c>
      <c r="H227" s="67">
        <v>11</v>
      </c>
      <c r="I227" s="64">
        <v>2003</v>
      </c>
      <c r="J227" s="38">
        <f t="shared" si="3"/>
        <v>47718.945999999982</v>
      </c>
      <c r="K227" s="65" t="s">
        <v>702</v>
      </c>
      <c r="L227" s="31" t="s">
        <v>504</v>
      </c>
      <c r="M227" s="31" t="s">
        <v>1119</v>
      </c>
      <c r="N227" s="41" t="s">
        <v>1329</v>
      </c>
      <c r="O227" s="65" t="s">
        <v>1331</v>
      </c>
    </row>
    <row r="228" spans="1:15" s="7" customFormat="1" ht="47.25" x14ac:dyDescent="0.25">
      <c r="A228" s="24" t="s">
        <v>59</v>
      </c>
      <c r="B228" s="66" t="s">
        <v>998</v>
      </c>
      <c r="C228" s="24" t="s">
        <v>77</v>
      </c>
      <c r="D228" s="24" t="s">
        <v>176</v>
      </c>
      <c r="E228" s="41" t="s">
        <v>301</v>
      </c>
      <c r="F228" s="27" t="s">
        <v>1597</v>
      </c>
      <c r="G228" s="27" t="s">
        <v>217</v>
      </c>
      <c r="H228" s="75">
        <v>112</v>
      </c>
      <c r="I228" s="27">
        <v>2020</v>
      </c>
      <c r="J228" s="38">
        <f t="shared" si="3"/>
        <v>47830.945999999982</v>
      </c>
      <c r="K228" s="29" t="s">
        <v>703</v>
      </c>
      <c r="L228" s="31" t="s">
        <v>504</v>
      </c>
      <c r="M228" s="31" t="s">
        <v>1119</v>
      </c>
      <c r="N228" s="51" t="s">
        <v>302</v>
      </c>
      <c r="O228" s="26"/>
    </row>
    <row r="229" spans="1:15" s="7" customFormat="1" ht="31.5" x14ac:dyDescent="0.25">
      <c r="A229" s="24" t="s">
        <v>6</v>
      </c>
      <c r="B229" s="66" t="s">
        <v>998</v>
      </c>
      <c r="C229" s="24" t="s">
        <v>77</v>
      </c>
      <c r="D229" s="24" t="s">
        <v>192</v>
      </c>
      <c r="E229" s="41" t="s">
        <v>78</v>
      </c>
      <c r="F229" s="27" t="s">
        <v>1598</v>
      </c>
      <c r="G229" s="27" t="s">
        <v>217</v>
      </c>
      <c r="H229" s="75">
        <v>175</v>
      </c>
      <c r="I229" s="27"/>
      <c r="J229" s="38">
        <f t="shared" si="3"/>
        <v>48005.945999999982</v>
      </c>
      <c r="K229" s="29" t="s">
        <v>660</v>
      </c>
      <c r="L229" s="31" t="s">
        <v>504</v>
      </c>
      <c r="M229" s="31" t="s">
        <v>1119</v>
      </c>
      <c r="N229" s="26" t="s">
        <v>79</v>
      </c>
      <c r="O229" s="26"/>
    </row>
    <row r="230" spans="1:15" s="7" customFormat="1" ht="31.5" x14ac:dyDescent="0.25">
      <c r="A230" s="24" t="s">
        <v>6</v>
      </c>
      <c r="B230" s="66" t="s">
        <v>998</v>
      </c>
      <c r="C230" s="24" t="s">
        <v>77</v>
      </c>
      <c r="D230" s="24" t="s">
        <v>408</v>
      </c>
      <c r="E230" s="41" t="s">
        <v>352</v>
      </c>
      <c r="F230" s="27" t="s">
        <v>1599</v>
      </c>
      <c r="G230" s="27" t="s">
        <v>217</v>
      </c>
      <c r="H230" s="75">
        <v>15</v>
      </c>
      <c r="I230" s="27"/>
      <c r="J230" s="38">
        <f t="shared" si="3"/>
        <v>48020.945999999982</v>
      </c>
      <c r="K230" s="29" t="s">
        <v>353</v>
      </c>
      <c r="L230" s="31" t="s">
        <v>504</v>
      </c>
      <c r="M230" s="31" t="s">
        <v>1119</v>
      </c>
      <c r="N230" s="51" t="s">
        <v>354</v>
      </c>
      <c r="O230" s="26"/>
    </row>
    <row r="231" spans="1:15" s="7" customFormat="1" x14ac:dyDescent="0.25">
      <c r="A231" s="24" t="s">
        <v>6</v>
      </c>
      <c r="B231" s="66" t="s">
        <v>998</v>
      </c>
      <c r="C231" s="62" t="s">
        <v>77</v>
      </c>
      <c r="D231" s="62" t="s">
        <v>508</v>
      </c>
      <c r="E231" s="62" t="s">
        <v>514</v>
      </c>
      <c r="F231" s="63" t="s">
        <v>1600</v>
      </c>
      <c r="G231" s="63" t="s">
        <v>217</v>
      </c>
      <c r="H231" s="67">
        <v>30</v>
      </c>
      <c r="I231" s="64">
        <v>1997</v>
      </c>
      <c r="J231" s="38">
        <f t="shared" si="3"/>
        <v>48050.945999999982</v>
      </c>
      <c r="K231" s="65" t="s">
        <v>704</v>
      </c>
      <c r="L231" s="31" t="s">
        <v>504</v>
      </c>
      <c r="M231" s="31" t="s">
        <v>1119</v>
      </c>
      <c r="N231" s="41" t="s">
        <v>1329</v>
      </c>
      <c r="O231" s="65" t="s">
        <v>1331</v>
      </c>
    </row>
    <row r="232" spans="1:15" s="7" customFormat="1" x14ac:dyDescent="0.25">
      <c r="A232" s="24" t="s">
        <v>6</v>
      </c>
      <c r="B232" s="66" t="s">
        <v>998</v>
      </c>
      <c r="C232" s="62" t="s">
        <v>77</v>
      </c>
      <c r="D232" s="62" t="s">
        <v>206</v>
      </c>
      <c r="E232" s="62" t="s">
        <v>515</v>
      </c>
      <c r="F232" s="63" t="s">
        <v>1601</v>
      </c>
      <c r="G232" s="63" t="s">
        <v>217</v>
      </c>
      <c r="H232" s="67">
        <v>17</v>
      </c>
      <c r="I232" s="64">
        <v>1998</v>
      </c>
      <c r="J232" s="38">
        <f t="shared" si="3"/>
        <v>48067.945999999982</v>
      </c>
      <c r="K232" s="65" t="s">
        <v>705</v>
      </c>
      <c r="L232" s="31" t="s">
        <v>504</v>
      </c>
      <c r="M232" s="31" t="s">
        <v>1119</v>
      </c>
      <c r="N232" s="41" t="s">
        <v>1329</v>
      </c>
      <c r="O232" s="65" t="s">
        <v>1331</v>
      </c>
    </row>
    <row r="233" spans="1:15" s="7" customFormat="1" ht="31.5" x14ac:dyDescent="0.25">
      <c r="A233" s="24" t="s">
        <v>59</v>
      </c>
      <c r="B233" s="66" t="s">
        <v>998</v>
      </c>
      <c r="C233" s="24" t="s">
        <v>77</v>
      </c>
      <c r="D233" s="24" t="s">
        <v>208</v>
      </c>
      <c r="E233" s="41" t="s">
        <v>308</v>
      </c>
      <c r="F233" s="27" t="s">
        <v>1602</v>
      </c>
      <c r="G233" s="27" t="s">
        <v>217</v>
      </c>
      <c r="H233" s="75">
        <v>193</v>
      </c>
      <c r="I233" s="27">
        <v>2017</v>
      </c>
      <c r="J233" s="38">
        <f t="shared" si="3"/>
        <v>48260.945999999982</v>
      </c>
      <c r="K233" s="29" t="s">
        <v>309</v>
      </c>
      <c r="L233" s="31" t="s">
        <v>504</v>
      </c>
      <c r="M233" s="31" t="s">
        <v>1119</v>
      </c>
      <c r="N233" s="51" t="s">
        <v>310</v>
      </c>
      <c r="O233" s="26"/>
    </row>
    <row r="234" spans="1:15" s="7" customFormat="1" x14ac:dyDescent="0.25">
      <c r="A234" s="24" t="s">
        <v>6</v>
      </c>
      <c r="B234" s="66" t="s">
        <v>998</v>
      </c>
      <c r="C234" s="62" t="s">
        <v>77</v>
      </c>
      <c r="D234" s="62" t="s">
        <v>208</v>
      </c>
      <c r="E234" s="62" t="s">
        <v>516</v>
      </c>
      <c r="F234" s="63" t="s">
        <v>1603</v>
      </c>
      <c r="G234" s="63" t="s">
        <v>217</v>
      </c>
      <c r="H234" s="67">
        <v>45</v>
      </c>
      <c r="I234" s="64">
        <v>1996</v>
      </c>
      <c r="J234" s="38">
        <f t="shared" si="3"/>
        <v>48305.945999999982</v>
      </c>
      <c r="K234" s="65" t="s">
        <v>706</v>
      </c>
      <c r="L234" s="31" t="s">
        <v>504</v>
      </c>
      <c r="M234" s="31" t="s">
        <v>1119</v>
      </c>
      <c r="N234" s="41" t="s">
        <v>1329</v>
      </c>
      <c r="O234" s="65" t="s">
        <v>1331</v>
      </c>
    </row>
    <row r="235" spans="1:15" s="7" customFormat="1" x14ac:dyDescent="0.25">
      <c r="A235" s="24" t="s">
        <v>6</v>
      </c>
      <c r="B235" s="66" t="s">
        <v>998</v>
      </c>
      <c r="C235" s="62" t="s">
        <v>77</v>
      </c>
      <c r="D235" s="62" t="s">
        <v>208</v>
      </c>
      <c r="E235" s="62" t="s">
        <v>516</v>
      </c>
      <c r="F235" s="63" t="s">
        <v>1603</v>
      </c>
      <c r="G235" s="63" t="s">
        <v>217</v>
      </c>
      <c r="H235" s="67">
        <v>88</v>
      </c>
      <c r="I235" s="64">
        <v>2001</v>
      </c>
      <c r="J235" s="38">
        <f t="shared" si="3"/>
        <v>48393.945999999982</v>
      </c>
      <c r="K235" s="65" t="s">
        <v>661</v>
      </c>
      <c r="L235" s="31" t="s">
        <v>504</v>
      </c>
      <c r="M235" s="31" t="s">
        <v>1119</v>
      </c>
      <c r="N235" s="41" t="s">
        <v>1329</v>
      </c>
      <c r="O235" s="65" t="s">
        <v>1331</v>
      </c>
    </row>
    <row r="236" spans="1:15" s="7" customFormat="1" ht="31.5" x14ac:dyDescent="0.25">
      <c r="A236" s="24" t="s">
        <v>6</v>
      </c>
      <c r="B236" s="66" t="s">
        <v>998</v>
      </c>
      <c r="C236" s="24" t="s">
        <v>77</v>
      </c>
      <c r="D236" s="24" t="s">
        <v>211</v>
      </c>
      <c r="E236" s="41" t="s">
        <v>274</v>
      </c>
      <c r="F236" s="41" t="s">
        <v>274</v>
      </c>
      <c r="G236" s="27"/>
      <c r="H236" s="75">
        <v>0.6</v>
      </c>
      <c r="I236" s="27">
        <v>1996</v>
      </c>
      <c r="J236" s="38">
        <f t="shared" si="3"/>
        <v>48394.54599999998</v>
      </c>
      <c r="K236" s="29" t="s">
        <v>662</v>
      </c>
      <c r="L236" s="30">
        <v>1</v>
      </c>
      <c r="M236" s="31" t="s">
        <v>1119</v>
      </c>
      <c r="N236" s="26" t="s">
        <v>275</v>
      </c>
      <c r="O236" s="26"/>
    </row>
    <row r="237" spans="1:15" s="7" customFormat="1" ht="47.25" x14ac:dyDescent="0.25">
      <c r="A237" s="24" t="s">
        <v>59</v>
      </c>
      <c r="B237" s="66" t="s">
        <v>998</v>
      </c>
      <c r="C237" s="24" t="s">
        <v>77</v>
      </c>
      <c r="D237" s="24" t="s">
        <v>77</v>
      </c>
      <c r="E237" s="41" t="s">
        <v>326</v>
      </c>
      <c r="F237" s="41" t="s">
        <v>326</v>
      </c>
      <c r="G237" s="27" t="s">
        <v>217</v>
      </c>
      <c r="H237" s="75">
        <v>1063</v>
      </c>
      <c r="I237" s="27">
        <v>2014</v>
      </c>
      <c r="J237" s="38">
        <f t="shared" si="3"/>
        <v>49457.54599999998</v>
      </c>
      <c r="K237" s="29" t="s">
        <v>724</v>
      </c>
      <c r="L237" s="31" t="s">
        <v>504</v>
      </c>
      <c r="M237" s="31" t="s">
        <v>1119</v>
      </c>
      <c r="N237" s="111" t="s">
        <v>327</v>
      </c>
      <c r="O237" s="26" t="s">
        <v>328</v>
      </c>
    </row>
    <row r="238" spans="1:15" s="7" customFormat="1" ht="31.5" x14ac:dyDescent="0.25">
      <c r="A238" s="24" t="s">
        <v>6</v>
      </c>
      <c r="B238" s="66" t="s">
        <v>998</v>
      </c>
      <c r="C238" s="24" t="s">
        <v>77</v>
      </c>
      <c r="D238" s="24" t="s">
        <v>77</v>
      </c>
      <c r="E238" s="41" t="s">
        <v>73</v>
      </c>
      <c r="F238" s="27" t="s">
        <v>1604</v>
      </c>
      <c r="G238" s="27" t="s">
        <v>410</v>
      </c>
      <c r="H238" s="75">
        <v>435.5</v>
      </c>
      <c r="I238" s="27">
        <v>2005</v>
      </c>
      <c r="J238" s="38">
        <f t="shared" si="3"/>
        <v>49893.04599999998</v>
      </c>
      <c r="K238" s="29" t="s">
        <v>387</v>
      </c>
      <c r="L238" s="30">
        <v>1</v>
      </c>
      <c r="M238" s="31" t="s">
        <v>1119</v>
      </c>
      <c r="N238" s="26" t="s">
        <v>74</v>
      </c>
      <c r="O238" s="26" t="s">
        <v>1557</v>
      </c>
    </row>
    <row r="239" spans="1:15" s="7" customFormat="1" ht="31.5" x14ac:dyDescent="0.25">
      <c r="A239" s="24" t="s">
        <v>6</v>
      </c>
      <c r="B239" s="66" t="s">
        <v>998</v>
      </c>
      <c r="C239" s="24" t="s">
        <v>77</v>
      </c>
      <c r="D239" s="24" t="s">
        <v>215</v>
      </c>
      <c r="E239" s="41" t="s">
        <v>343</v>
      </c>
      <c r="F239" s="27" t="s">
        <v>1605</v>
      </c>
      <c r="G239" s="27" t="s">
        <v>217</v>
      </c>
      <c r="H239" s="75">
        <v>12</v>
      </c>
      <c r="I239" s="27">
        <v>2005</v>
      </c>
      <c r="J239" s="38">
        <f t="shared" si="3"/>
        <v>49905.04599999998</v>
      </c>
      <c r="K239" s="29" t="s">
        <v>344</v>
      </c>
      <c r="L239" s="31" t="s">
        <v>504</v>
      </c>
      <c r="M239" s="31" t="s">
        <v>1119</v>
      </c>
      <c r="N239" s="51" t="s">
        <v>345</v>
      </c>
      <c r="O239" s="26"/>
    </row>
    <row r="240" spans="1:15" s="7" customFormat="1" x14ac:dyDescent="0.25">
      <c r="A240" s="24" t="s">
        <v>506</v>
      </c>
      <c r="B240" s="66" t="s">
        <v>998</v>
      </c>
      <c r="C240" s="53" t="s">
        <v>80</v>
      </c>
      <c r="D240" s="53" t="s">
        <v>167</v>
      </c>
      <c r="E240" s="53" t="s">
        <v>479</v>
      </c>
      <c r="F240" s="68" t="s">
        <v>1606</v>
      </c>
      <c r="G240" s="68" t="s">
        <v>217</v>
      </c>
      <c r="H240" s="67">
        <v>220</v>
      </c>
      <c r="I240" s="68">
        <v>2012</v>
      </c>
      <c r="J240" s="38">
        <f t="shared" si="3"/>
        <v>50125.04599999998</v>
      </c>
      <c r="K240" s="65" t="s">
        <v>708</v>
      </c>
      <c r="L240" s="31" t="s">
        <v>504</v>
      </c>
      <c r="M240" s="31" t="s">
        <v>1119</v>
      </c>
      <c r="N240" s="41" t="s">
        <v>1329</v>
      </c>
      <c r="O240" s="65" t="s">
        <v>1331</v>
      </c>
    </row>
    <row r="241" spans="1:28" s="7" customFormat="1" x14ac:dyDescent="0.25">
      <c r="A241" s="24" t="s">
        <v>6</v>
      </c>
      <c r="B241" s="66" t="s">
        <v>998</v>
      </c>
      <c r="C241" s="53" t="s">
        <v>80</v>
      </c>
      <c r="D241" s="62" t="s">
        <v>485</v>
      </c>
      <c r="E241" s="62" t="s">
        <v>477</v>
      </c>
      <c r="F241" s="63" t="s">
        <v>1607</v>
      </c>
      <c r="G241" s="68" t="s">
        <v>217</v>
      </c>
      <c r="H241" s="67">
        <v>50</v>
      </c>
      <c r="I241" s="64">
        <v>2010</v>
      </c>
      <c r="J241" s="38">
        <f t="shared" si="3"/>
        <v>50175.04599999998</v>
      </c>
      <c r="K241" s="65" t="s">
        <v>709</v>
      </c>
      <c r="L241" s="31" t="s">
        <v>504</v>
      </c>
      <c r="M241" s="31" t="s">
        <v>1119</v>
      </c>
      <c r="N241" s="41" t="s">
        <v>1329</v>
      </c>
      <c r="O241" s="65" t="s">
        <v>1331</v>
      </c>
    </row>
    <row r="242" spans="1:28" s="7" customFormat="1" x14ac:dyDescent="0.25">
      <c r="A242" s="24" t="s">
        <v>6</v>
      </c>
      <c r="B242" s="66" t="s">
        <v>998</v>
      </c>
      <c r="C242" s="53" t="s">
        <v>80</v>
      </c>
      <c r="D242" s="62" t="s">
        <v>100</v>
      </c>
      <c r="E242" s="62" t="s">
        <v>72</v>
      </c>
      <c r="F242" s="63" t="s">
        <v>1576</v>
      </c>
      <c r="G242" s="68" t="s">
        <v>217</v>
      </c>
      <c r="H242" s="67">
        <v>144</v>
      </c>
      <c r="I242" s="64">
        <v>1998</v>
      </c>
      <c r="J242" s="38">
        <f t="shared" si="3"/>
        <v>50319.04599999998</v>
      </c>
      <c r="K242" s="65" t="s">
        <v>710</v>
      </c>
      <c r="L242" s="31" t="s">
        <v>504</v>
      </c>
      <c r="M242" s="31" t="s">
        <v>1119</v>
      </c>
      <c r="N242" s="41" t="s">
        <v>1329</v>
      </c>
      <c r="O242" s="65" t="s">
        <v>1331</v>
      </c>
    </row>
    <row r="243" spans="1:28" s="7" customFormat="1" x14ac:dyDescent="0.25">
      <c r="A243" s="24" t="s">
        <v>6</v>
      </c>
      <c r="B243" s="66" t="s">
        <v>998</v>
      </c>
      <c r="C243" s="53" t="s">
        <v>80</v>
      </c>
      <c r="D243" s="62" t="s">
        <v>486</v>
      </c>
      <c r="E243" s="70" t="s">
        <v>950</v>
      </c>
      <c r="F243" s="63" t="s">
        <v>1608</v>
      </c>
      <c r="G243" s="68" t="s">
        <v>217</v>
      </c>
      <c r="H243" s="67">
        <v>4.9649999999999999</v>
      </c>
      <c r="I243" s="64">
        <v>2002</v>
      </c>
      <c r="J243" s="38">
        <f t="shared" si="3"/>
        <v>50324.010999999977</v>
      </c>
      <c r="K243" s="65" t="s">
        <v>711</v>
      </c>
      <c r="L243" s="31" t="s">
        <v>504</v>
      </c>
      <c r="M243" s="31" t="s">
        <v>1119</v>
      </c>
      <c r="N243" s="41" t="s">
        <v>1329</v>
      </c>
      <c r="O243" s="65" t="s">
        <v>1331</v>
      </c>
    </row>
    <row r="244" spans="1:28" s="7" customFormat="1" ht="31.5" x14ac:dyDescent="0.25">
      <c r="A244" s="24" t="s">
        <v>6</v>
      </c>
      <c r="B244" s="66" t="s">
        <v>998</v>
      </c>
      <c r="C244" s="53" t="s">
        <v>80</v>
      </c>
      <c r="D244" s="53" t="s">
        <v>167</v>
      </c>
      <c r="E244" s="41" t="s">
        <v>1667</v>
      </c>
      <c r="F244" s="27" t="s">
        <v>1611</v>
      </c>
      <c r="G244" s="27" t="s">
        <v>217</v>
      </c>
      <c r="H244" s="75">
        <v>9</v>
      </c>
      <c r="I244" s="27"/>
      <c r="J244" s="38">
        <f t="shared" si="3"/>
        <v>50333.010999999977</v>
      </c>
      <c r="K244" s="29" t="s">
        <v>908</v>
      </c>
      <c r="L244" s="30">
        <v>1</v>
      </c>
      <c r="M244" s="31" t="s">
        <v>1119</v>
      </c>
      <c r="N244" s="51"/>
      <c r="O244" s="26"/>
    </row>
    <row r="245" spans="1:28" s="7" customFormat="1" x14ac:dyDescent="0.25">
      <c r="A245" s="24" t="s">
        <v>6</v>
      </c>
      <c r="B245" s="66" t="s">
        <v>998</v>
      </c>
      <c r="C245" s="53" t="s">
        <v>80</v>
      </c>
      <c r="D245" s="53" t="s">
        <v>167</v>
      </c>
      <c r="E245" s="41" t="s">
        <v>1668</v>
      </c>
      <c r="F245" s="27" t="s">
        <v>1611</v>
      </c>
      <c r="G245" s="27" t="s">
        <v>217</v>
      </c>
      <c r="H245" s="121">
        <v>10</v>
      </c>
      <c r="I245" s="27"/>
      <c r="J245" s="38">
        <f t="shared" si="3"/>
        <v>50343.010999999977</v>
      </c>
      <c r="K245" s="29" t="s">
        <v>1001</v>
      </c>
      <c r="L245" s="30">
        <v>1</v>
      </c>
      <c r="M245" s="31" t="s">
        <v>1119</v>
      </c>
      <c r="N245" s="51"/>
      <c r="O245" s="26"/>
    </row>
    <row r="246" spans="1:28" s="7" customFormat="1" ht="63" x14ac:dyDescent="0.25">
      <c r="A246" s="24" t="s">
        <v>6</v>
      </c>
      <c r="B246" s="66" t="s">
        <v>998</v>
      </c>
      <c r="C246" s="24" t="s">
        <v>80</v>
      </c>
      <c r="D246" s="24" t="s">
        <v>181</v>
      </c>
      <c r="E246" s="41" t="s">
        <v>1673</v>
      </c>
      <c r="F246" s="27" t="s">
        <v>1611</v>
      </c>
      <c r="G246" s="27" t="s">
        <v>217</v>
      </c>
      <c r="H246" s="75">
        <v>490.8</v>
      </c>
      <c r="I246" s="27">
        <v>2012</v>
      </c>
      <c r="J246" s="38">
        <f t="shared" si="3"/>
        <v>50833.81099999998</v>
      </c>
      <c r="K246" s="29" t="s">
        <v>359</v>
      </c>
      <c r="L246" s="31" t="s">
        <v>504</v>
      </c>
      <c r="M246" s="31" t="s">
        <v>1119</v>
      </c>
      <c r="N246" s="51" t="s">
        <v>358</v>
      </c>
      <c r="O246" s="26"/>
    </row>
    <row r="247" spans="1:28" s="7" customFormat="1" x14ac:dyDescent="0.25">
      <c r="A247" s="24" t="s">
        <v>6</v>
      </c>
      <c r="B247" s="66" t="s">
        <v>998</v>
      </c>
      <c r="C247" s="53" t="s">
        <v>80</v>
      </c>
      <c r="D247" s="62" t="s">
        <v>185</v>
      </c>
      <c r="E247" s="62" t="s">
        <v>522</v>
      </c>
      <c r="F247" s="63" t="s">
        <v>1612</v>
      </c>
      <c r="G247" s="68" t="s">
        <v>217</v>
      </c>
      <c r="H247" s="67">
        <v>79</v>
      </c>
      <c r="I247" s="64">
        <v>1998</v>
      </c>
      <c r="J247" s="38">
        <f t="shared" si="3"/>
        <v>50912.81099999998</v>
      </c>
      <c r="K247" s="65" t="s">
        <v>712</v>
      </c>
      <c r="L247" s="31" t="s">
        <v>504</v>
      </c>
      <c r="M247" s="31" t="s">
        <v>1119</v>
      </c>
      <c r="N247" s="41" t="s">
        <v>1329</v>
      </c>
      <c r="O247" s="65" t="s">
        <v>1331</v>
      </c>
    </row>
    <row r="248" spans="1:28" s="7" customFormat="1" ht="31.5" x14ac:dyDescent="0.25">
      <c r="A248" s="24" t="s">
        <v>6</v>
      </c>
      <c r="B248" s="66" t="s">
        <v>998</v>
      </c>
      <c r="C248" s="24" t="s">
        <v>80</v>
      </c>
      <c r="D248" s="24" t="s">
        <v>188</v>
      </c>
      <c r="E248" s="41" t="s">
        <v>276</v>
      </c>
      <c r="F248" s="27" t="s">
        <v>1613</v>
      </c>
      <c r="G248" s="27" t="s">
        <v>217</v>
      </c>
      <c r="H248" s="75">
        <v>159.69999999999999</v>
      </c>
      <c r="I248" s="27">
        <v>2017</v>
      </c>
      <c r="J248" s="38">
        <f t="shared" si="3"/>
        <v>51072.510999999977</v>
      </c>
      <c r="K248" s="29" t="s">
        <v>713</v>
      </c>
      <c r="L248" s="31" t="s">
        <v>504</v>
      </c>
      <c r="M248" s="31" t="s">
        <v>1119</v>
      </c>
      <c r="N248" s="51" t="s">
        <v>1696</v>
      </c>
      <c r="O248" s="26" t="s">
        <v>1558</v>
      </c>
    </row>
    <row r="249" spans="1:28" s="7" customFormat="1" x14ac:dyDescent="0.25">
      <c r="A249" s="24" t="s">
        <v>6</v>
      </c>
      <c r="B249" s="66" t="s">
        <v>998</v>
      </c>
      <c r="C249" s="24" t="s">
        <v>80</v>
      </c>
      <c r="D249" s="24" t="s">
        <v>196</v>
      </c>
      <c r="E249" s="41" t="s">
        <v>904</v>
      </c>
      <c r="F249" s="27" t="s">
        <v>1614</v>
      </c>
      <c r="G249" s="27" t="s">
        <v>217</v>
      </c>
      <c r="H249" s="121">
        <v>10</v>
      </c>
      <c r="I249" s="64">
        <v>2010</v>
      </c>
      <c r="J249" s="38">
        <f t="shared" si="3"/>
        <v>51082.510999999977</v>
      </c>
      <c r="K249" s="29" t="s">
        <v>903</v>
      </c>
      <c r="L249" s="31"/>
      <c r="M249" s="31" t="s">
        <v>1119</v>
      </c>
      <c r="N249" s="51"/>
      <c r="O249" s="26"/>
    </row>
    <row r="250" spans="1:28" s="7" customFormat="1" x14ac:dyDescent="0.25">
      <c r="A250" s="24" t="s">
        <v>6</v>
      </c>
      <c r="B250" s="66" t="s">
        <v>998</v>
      </c>
      <c r="C250" s="53" t="s">
        <v>80</v>
      </c>
      <c r="D250" s="53" t="s">
        <v>135</v>
      </c>
      <c r="E250" s="53" t="s">
        <v>480</v>
      </c>
      <c r="F250" s="68" t="s">
        <v>1615</v>
      </c>
      <c r="G250" s="68" t="s">
        <v>217</v>
      </c>
      <c r="H250" s="67">
        <v>198</v>
      </c>
      <c r="I250" s="68">
        <v>2012</v>
      </c>
      <c r="J250" s="38">
        <f t="shared" si="3"/>
        <v>51280.510999999977</v>
      </c>
      <c r="K250" s="65" t="s">
        <v>717</v>
      </c>
      <c r="L250" s="31" t="s">
        <v>504</v>
      </c>
      <c r="M250" s="31" t="s">
        <v>1119</v>
      </c>
      <c r="N250" s="41" t="s">
        <v>1329</v>
      </c>
      <c r="O250" s="65" t="s">
        <v>1331</v>
      </c>
    </row>
    <row r="251" spans="1:28" s="7" customFormat="1" ht="31.5" x14ac:dyDescent="0.25">
      <c r="A251" s="24" t="s">
        <v>6</v>
      </c>
      <c r="B251" s="66" t="s">
        <v>998</v>
      </c>
      <c r="C251" s="24" t="s">
        <v>80</v>
      </c>
      <c r="D251" s="24" t="s">
        <v>135</v>
      </c>
      <c r="E251" s="41" t="s">
        <v>220</v>
      </c>
      <c r="F251" s="27" t="s">
        <v>1616</v>
      </c>
      <c r="G251" s="27" t="s">
        <v>217</v>
      </c>
      <c r="H251" s="75">
        <v>41.3</v>
      </c>
      <c r="I251" s="68">
        <v>2012</v>
      </c>
      <c r="J251" s="38">
        <f t="shared" si="3"/>
        <v>51321.81099999998</v>
      </c>
      <c r="K251" s="29" t="s">
        <v>221</v>
      </c>
      <c r="L251" s="31" t="s">
        <v>504</v>
      </c>
      <c r="M251" s="31" t="s">
        <v>1119</v>
      </c>
      <c r="N251" s="51" t="s">
        <v>223</v>
      </c>
      <c r="O251" s="26" t="s">
        <v>222</v>
      </c>
      <c r="P251" s="6"/>
      <c r="Q251" s="6"/>
      <c r="R251" s="6"/>
      <c r="S251" s="6"/>
      <c r="T251" s="6"/>
      <c r="U251" s="6"/>
      <c r="V251" s="6"/>
      <c r="W251" s="6"/>
      <c r="X251" s="6"/>
      <c r="Y251" s="6"/>
      <c r="Z251" s="6"/>
      <c r="AA251" s="6"/>
      <c r="AB251" s="6"/>
    </row>
    <row r="252" spans="1:28" s="6" customFormat="1" x14ac:dyDescent="0.25">
      <c r="A252" s="24" t="s">
        <v>65</v>
      </c>
      <c r="B252" s="66" t="s">
        <v>998</v>
      </c>
      <c r="C252" s="24" t="s">
        <v>80</v>
      </c>
      <c r="D252" s="24" t="s">
        <v>135</v>
      </c>
      <c r="E252" s="41" t="s">
        <v>464</v>
      </c>
      <c r="F252" s="27" t="s">
        <v>475</v>
      </c>
      <c r="G252" s="27" t="s">
        <v>217</v>
      </c>
      <c r="H252" s="75">
        <v>1.5</v>
      </c>
      <c r="I252" s="27" t="s">
        <v>142</v>
      </c>
      <c r="J252" s="38">
        <f t="shared" si="3"/>
        <v>51323.31099999998</v>
      </c>
      <c r="K252" s="29"/>
      <c r="L252" s="31" t="s">
        <v>504</v>
      </c>
      <c r="M252" s="31" t="s">
        <v>1119</v>
      </c>
      <c r="N252" s="51" t="s">
        <v>143</v>
      </c>
      <c r="O252" s="26"/>
    </row>
    <row r="253" spans="1:28" s="6" customFormat="1" x14ac:dyDescent="0.25">
      <c r="A253" s="24" t="s">
        <v>6</v>
      </c>
      <c r="B253" s="66" t="s">
        <v>998</v>
      </c>
      <c r="C253" s="53" t="s">
        <v>80</v>
      </c>
      <c r="D253" s="62" t="s">
        <v>135</v>
      </c>
      <c r="E253" s="62" t="s">
        <v>523</v>
      </c>
      <c r="F253" s="63" t="s">
        <v>1617</v>
      </c>
      <c r="G253" s="68" t="s">
        <v>217</v>
      </c>
      <c r="H253" s="67">
        <v>34</v>
      </c>
      <c r="I253" s="64">
        <v>1996</v>
      </c>
      <c r="J253" s="38">
        <f t="shared" si="3"/>
        <v>51357.31099999998</v>
      </c>
      <c r="K253" s="65" t="s">
        <v>714</v>
      </c>
      <c r="L253" s="31" t="s">
        <v>504</v>
      </c>
      <c r="M253" s="31" t="s">
        <v>1119</v>
      </c>
      <c r="N253" s="41" t="s">
        <v>1329</v>
      </c>
      <c r="O253" s="65" t="s">
        <v>1331</v>
      </c>
      <c r="P253" s="7"/>
      <c r="Q253" s="7"/>
      <c r="R253" s="7"/>
      <c r="S253" s="7"/>
      <c r="T253" s="7"/>
      <c r="U253" s="7"/>
      <c r="V253" s="7"/>
      <c r="W253" s="7"/>
      <c r="X253" s="7"/>
      <c r="Y253" s="7"/>
      <c r="Z253" s="7"/>
      <c r="AA253" s="7"/>
      <c r="AB253" s="7"/>
    </row>
    <row r="254" spans="1:28" s="7" customFormat="1" ht="47.25" x14ac:dyDescent="0.25">
      <c r="A254" s="24" t="s">
        <v>59</v>
      </c>
      <c r="B254" s="66" t="s">
        <v>998</v>
      </c>
      <c r="C254" s="24" t="s">
        <v>80</v>
      </c>
      <c r="D254" s="24" t="s">
        <v>96</v>
      </c>
      <c r="E254" s="41" t="s">
        <v>322</v>
      </c>
      <c r="F254" s="27" t="s">
        <v>1618</v>
      </c>
      <c r="G254" s="27" t="s">
        <v>217</v>
      </c>
      <c r="H254" s="75">
        <v>77</v>
      </c>
      <c r="I254" s="27">
        <v>2014</v>
      </c>
      <c r="J254" s="38">
        <f t="shared" si="3"/>
        <v>51434.31099999998</v>
      </c>
      <c r="K254" s="29" t="s">
        <v>323</v>
      </c>
      <c r="L254" s="31" t="s">
        <v>504</v>
      </c>
      <c r="M254" s="31" t="s">
        <v>1119</v>
      </c>
      <c r="N254" s="51" t="s">
        <v>324</v>
      </c>
      <c r="O254" s="26"/>
      <c r="P254" s="6"/>
      <c r="Q254" s="6"/>
      <c r="R254" s="6"/>
      <c r="S254" s="6"/>
      <c r="T254" s="6"/>
      <c r="U254" s="6"/>
      <c r="V254" s="6"/>
      <c r="W254" s="6"/>
      <c r="X254" s="6"/>
      <c r="Y254" s="6"/>
      <c r="Z254" s="6"/>
      <c r="AA254" s="6"/>
      <c r="AB254" s="6"/>
    </row>
    <row r="255" spans="1:28" s="7" customFormat="1" x14ac:dyDescent="0.25">
      <c r="A255" s="24" t="s">
        <v>59</v>
      </c>
      <c r="B255" s="66" t="s">
        <v>998</v>
      </c>
      <c r="C255" s="24" t="s">
        <v>80</v>
      </c>
      <c r="D255" s="24" t="s">
        <v>96</v>
      </c>
      <c r="E255" s="41" t="s">
        <v>315</v>
      </c>
      <c r="F255" s="27" t="s">
        <v>1619</v>
      </c>
      <c r="G255" s="27" t="s">
        <v>217</v>
      </c>
      <c r="H255" s="75">
        <v>22.5</v>
      </c>
      <c r="I255" s="27">
        <v>2014</v>
      </c>
      <c r="J255" s="38">
        <f t="shared" si="3"/>
        <v>51456.81099999998</v>
      </c>
      <c r="K255" s="29" t="s">
        <v>317</v>
      </c>
      <c r="L255" s="31" t="s">
        <v>504</v>
      </c>
      <c r="M255" s="31" t="s">
        <v>1119</v>
      </c>
      <c r="N255" s="51" t="s">
        <v>316</v>
      </c>
      <c r="O255" s="26"/>
    </row>
    <row r="256" spans="1:28" s="7" customFormat="1" x14ac:dyDescent="0.25">
      <c r="A256" s="24" t="s">
        <v>6</v>
      </c>
      <c r="B256" s="66" t="s">
        <v>998</v>
      </c>
      <c r="C256" s="62" t="s">
        <v>80</v>
      </c>
      <c r="D256" s="62" t="s">
        <v>96</v>
      </c>
      <c r="E256" s="62" t="s">
        <v>351</v>
      </c>
      <c r="F256" s="63" t="s">
        <v>1620</v>
      </c>
      <c r="G256" s="63" t="s">
        <v>217</v>
      </c>
      <c r="H256" s="67">
        <v>90</v>
      </c>
      <c r="I256" s="64">
        <v>2006</v>
      </c>
      <c r="J256" s="38">
        <f t="shared" si="3"/>
        <v>51546.81099999998</v>
      </c>
      <c r="K256" s="65" t="s">
        <v>707</v>
      </c>
      <c r="L256" s="31" t="s">
        <v>504</v>
      </c>
      <c r="M256" s="31" t="s">
        <v>1119</v>
      </c>
      <c r="N256" s="41" t="s">
        <v>1329</v>
      </c>
      <c r="O256" s="65" t="s">
        <v>1331</v>
      </c>
    </row>
    <row r="257" spans="1:28" s="7" customFormat="1" ht="31.5" x14ac:dyDescent="0.25">
      <c r="A257" s="24" t="s">
        <v>59</v>
      </c>
      <c r="B257" s="66" t="s">
        <v>998</v>
      </c>
      <c r="C257" s="24" t="s">
        <v>80</v>
      </c>
      <c r="D257" s="24" t="s">
        <v>96</v>
      </c>
      <c r="E257" s="41" t="s">
        <v>351</v>
      </c>
      <c r="F257" s="63" t="s">
        <v>1620</v>
      </c>
      <c r="G257" s="27" t="s">
        <v>217</v>
      </c>
      <c r="H257" s="75">
        <v>30.4</v>
      </c>
      <c r="I257" s="27">
        <v>2022</v>
      </c>
      <c r="J257" s="38">
        <f t="shared" si="3"/>
        <v>51577.210999999981</v>
      </c>
      <c r="K257" s="29" t="s">
        <v>304</v>
      </c>
      <c r="L257" s="31" t="s">
        <v>504</v>
      </c>
      <c r="M257" s="31" t="s">
        <v>1119</v>
      </c>
      <c r="N257" s="51" t="s">
        <v>303</v>
      </c>
      <c r="O257" s="26" t="s">
        <v>1559</v>
      </c>
    </row>
    <row r="258" spans="1:28" s="7" customFormat="1" x14ac:dyDescent="0.25">
      <c r="A258" s="24" t="s">
        <v>6</v>
      </c>
      <c r="B258" s="66" t="s">
        <v>998</v>
      </c>
      <c r="C258" s="24" t="s">
        <v>80</v>
      </c>
      <c r="D258" s="24" t="s">
        <v>96</v>
      </c>
      <c r="E258" s="41" t="s">
        <v>1220</v>
      </c>
      <c r="F258" s="27" t="s">
        <v>1719</v>
      </c>
      <c r="G258" s="27" t="s">
        <v>217</v>
      </c>
      <c r="H258" s="121">
        <v>10</v>
      </c>
      <c r="I258" s="27"/>
      <c r="J258" s="38">
        <f t="shared" si="3"/>
        <v>51587.210999999981</v>
      </c>
      <c r="K258" s="29" t="s">
        <v>907</v>
      </c>
      <c r="L258" s="30">
        <v>1</v>
      </c>
      <c r="M258" s="31" t="s">
        <v>1119</v>
      </c>
      <c r="N258" s="51"/>
      <c r="O258" s="26"/>
    </row>
    <row r="259" spans="1:28" s="7" customFormat="1" x14ac:dyDescent="0.25">
      <c r="A259" s="24" t="s">
        <v>6</v>
      </c>
      <c r="B259" s="66" t="s">
        <v>998</v>
      </c>
      <c r="C259" s="53" t="s">
        <v>80</v>
      </c>
      <c r="D259" s="62" t="s">
        <v>96</v>
      </c>
      <c r="E259" s="62" t="s">
        <v>525</v>
      </c>
      <c r="F259" s="63" t="s">
        <v>1621</v>
      </c>
      <c r="G259" s="68" t="s">
        <v>217</v>
      </c>
      <c r="H259" s="67">
        <v>35</v>
      </c>
      <c r="I259" s="64">
        <v>2002</v>
      </c>
      <c r="J259" s="38">
        <f t="shared" si="3"/>
        <v>51622.210999999981</v>
      </c>
      <c r="K259" s="65" t="s">
        <v>715</v>
      </c>
      <c r="L259" s="31" t="s">
        <v>504</v>
      </c>
      <c r="M259" s="31" t="s">
        <v>1119</v>
      </c>
      <c r="N259" s="41" t="s">
        <v>1329</v>
      </c>
      <c r="O259" s="65" t="s">
        <v>1331</v>
      </c>
    </row>
    <row r="260" spans="1:28" s="7" customFormat="1" x14ac:dyDescent="0.25">
      <c r="A260" s="24" t="s">
        <v>6</v>
      </c>
      <c r="B260" s="66" t="s">
        <v>998</v>
      </c>
      <c r="C260" s="53" t="s">
        <v>80</v>
      </c>
      <c r="D260" s="62" t="s">
        <v>96</v>
      </c>
      <c r="E260" s="62" t="s">
        <v>526</v>
      </c>
      <c r="F260" s="63" t="s">
        <v>1622</v>
      </c>
      <c r="G260" s="68" t="s">
        <v>217</v>
      </c>
      <c r="H260" s="67">
        <v>12</v>
      </c>
      <c r="I260" s="64">
        <v>1998</v>
      </c>
      <c r="J260" s="38">
        <f t="shared" si="3"/>
        <v>51634.210999999981</v>
      </c>
      <c r="K260" s="65" t="s">
        <v>716</v>
      </c>
      <c r="L260" s="31" t="s">
        <v>504</v>
      </c>
      <c r="M260" s="31" t="s">
        <v>1119</v>
      </c>
      <c r="N260" s="41" t="s">
        <v>1329</v>
      </c>
      <c r="O260" s="65" t="s">
        <v>1331</v>
      </c>
    </row>
    <row r="261" spans="1:28" s="7" customFormat="1" ht="31.5" x14ac:dyDescent="0.25">
      <c r="A261" s="24" t="s">
        <v>59</v>
      </c>
      <c r="B261" s="66" t="s">
        <v>998</v>
      </c>
      <c r="C261" s="24" t="s">
        <v>80</v>
      </c>
      <c r="D261" s="24" t="s">
        <v>96</v>
      </c>
      <c r="E261" s="41" t="s">
        <v>305</v>
      </c>
      <c r="F261" s="27" t="s">
        <v>1623</v>
      </c>
      <c r="G261" s="27" t="s">
        <v>411</v>
      </c>
      <c r="H261" s="75">
        <v>1016</v>
      </c>
      <c r="I261" s="27">
        <v>2017</v>
      </c>
      <c r="J261" s="38">
        <f t="shared" si="3"/>
        <v>52650.210999999981</v>
      </c>
      <c r="K261" s="29" t="s">
        <v>306</v>
      </c>
      <c r="L261" s="31" t="s">
        <v>504</v>
      </c>
      <c r="M261" s="31" t="s">
        <v>1119</v>
      </c>
      <c r="N261" s="51" t="s">
        <v>307</v>
      </c>
      <c r="O261" s="26"/>
    </row>
    <row r="262" spans="1:28" s="7" customFormat="1" x14ac:dyDescent="0.25">
      <c r="A262" s="24" t="s">
        <v>6</v>
      </c>
      <c r="B262" s="66" t="s">
        <v>998</v>
      </c>
      <c r="C262" s="24" t="s">
        <v>80</v>
      </c>
      <c r="D262" s="24" t="s">
        <v>96</v>
      </c>
      <c r="E262" s="41" t="s">
        <v>1221</v>
      </c>
      <c r="F262" s="27" t="s">
        <v>442</v>
      </c>
      <c r="G262" s="27" t="s">
        <v>217</v>
      </c>
      <c r="H262" s="75">
        <v>90</v>
      </c>
      <c r="I262" s="27">
        <v>2014</v>
      </c>
      <c r="J262" s="38">
        <f t="shared" si="3"/>
        <v>52740.210999999981</v>
      </c>
      <c r="K262" s="29" t="s">
        <v>1003</v>
      </c>
      <c r="L262" s="30">
        <v>1</v>
      </c>
      <c r="M262" s="31" t="s">
        <v>1119</v>
      </c>
      <c r="N262" s="51"/>
      <c r="O262" s="26"/>
    </row>
    <row r="263" spans="1:28" s="7" customFormat="1" x14ac:dyDescent="0.25">
      <c r="A263" s="24" t="s">
        <v>6</v>
      </c>
      <c r="B263" s="66" t="s">
        <v>998</v>
      </c>
      <c r="C263" s="24" t="s">
        <v>80</v>
      </c>
      <c r="D263" s="24" t="s">
        <v>96</v>
      </c>
      <c r="E263" s="41" t="s">
        <v>1222</v>
      </c>
      <c r="F263" s="27" t="s">
        <v>442</v>
      </c>
      <c r="G263" s="27" t="s">
        <v>217</v>
      </c>
      <c r="H263" s="121">
        <v>10</v>
      </c>
      <c r="I263" s="27">
        <v>2009</v>
      </c>
      <c r="J263" s="38">
        <f t="shared" si="3"/>
        <v>52750.210999999981</v>
      </c>
      <c r="K263" s="29" t="s">
        <v>1003</v>
      </c>
      <c r="L263" s="30">
        <v>1</v>
      </c>
      <c r="M263" s="31" t="s">
        <v>1119</v>
      </c>
      <c r="N263" s="51"/>
      <c r="O263" s="26"/>
    </row>
    <row r="264" spans="1:28" s="7" customFormat="1" x14ac:dyDescent="0.25">
      <c r="A264" s="24" t="s">
        <v>6</v>
      </c>
      <c r="B264" s="66" t="s">
        <v>998</v>
      </c>
      <c r="C264" s="24" t="s">
        <v>80</v>
      </c>
      <c r="D264" s="24" t="s">
        <v>96</v>
      </c>
      <c r="E264" s="41" t="s">
        <v>1223</v>
      </c>
      <c r="F264" s="27" t="s">
        <v>442</v>
      </c>
      <c r="G264" s="27" t="s">
        <v>217</v>
      </c>
      <c r="H264" s="121">
        <v>10</v>
      </c>
      <c r="I264" s="27">
        <v>1998</v>
      </c>
      <c r="J264" s="38">
        <f t="shared" si="3"/>
        <v>52760.210999999981</v>
      </c>
      <c r="K264" s="29" t="s">
        <v>1003</v>
      </c>
      <c r="L264" s="30">
        <v>1</v>
      </c>
      <c r="M264" s="31" t="s">
        <v>1119</v>
      </c>
      <c r="N264" s="51"/>
      <c r="O264" s="26"/>
    </row>
    <row r="265" spans="1:28" s="7" customFormat="1" x14ac:dyDescent="0.25">
      <c r="A265" s="24" t="s">
        <v>6</v>
      </c>
      <c r="B265" s="66" t="s">
        <v>998</v>
      </c>
      <c r="C265" s="24" t="s">
        <v>80</v>
      </c>
      <c r="D265" s="24" t="s">
        <v>96</v>
      </c>
      <c r="E265" s="41" t="s">
        <v>1224</v>
      </c>
      <c r="F265" s="27" t="s">
        <v>442</v>
      </c>
      <c r="G265" s="27" t="s">
        <v>217</v>
      </c>
      <c r="H265" s="121">
        <v>10</v>
      </c>
      <c r="I265" s="27">
        <v>1997</v>
      </c>
      <c r="J265" s="38">
        <f t="shared" si="3"/>
        <v>52770.210999999981</v>
      </c>
      <c r="K265" s="29" t="s">
        <v>1003</v>
      </c>
      <c r="L265" s="30">
        <v>1</v>
      </c>
      <c r="M265" s="31" t="s">
        <v>1119</v>
      </c>
      <c r="N265" s="51"/>
      <c r="O265" s="26"/>
    </row>
    <row r="266" spans="1:28" s="7" customFormat="1" ht="31.5" x14ac:dyDescent="0.25">
      <c r="A266" s="24" t="s">
        <v>6</v>
      </c>
      <c r="B266" s="66" t="s">
        <v>998</v>
      </c>
      <c r="C266" s="24" t="s">
        <v>80</v>
      </c>
      <c r="D266" s="24" t="s">
        <v>96</v>
      </c>
      <c r="E266" s="41" t="s">
        <v>1225</v>
      </c>
      <c r="F266" s="27" t="s">
        <v>442</v>
      </c>
      <c r="G266" s="27" t="s">
        <v>217</v>
      </c>
      <c r="H266" s="121">
        <v>20</v>
      </c>
      <c r="I266" s="64">
        <v>1996</v>
      </c>
      <c r="J266" s="38">
        <f t="shared" si="3"/>
        <v>52790.210999999981</v>
      </c>
      <c r="K266" s="29" t="s">
        <v>1003</v>
      </c>
      <c r="L266" s="30">
        <v>1</v>
      </c>
      <c r="M266" s="31" t="s">
        <v>1119</v>
      </c>
      <c r="N266" s="51"/>
      <c r="O266" s="26"/>
    </row>
    <row r="267" spans="1:28" s="7" customFormat="1" x14ac:dyDescent="0.25">
      <c r="A267" s="24" t="s">
        <v>6</v>
      </c>
      <c r="B267" s="66" t="s">
        <v>998</v>
      </c>
      <c r="C267" s="24" t="s">
        <v>80</v>
      </c>
      <c r="D267" s="24" t="s">
        <v>96</v>
      </c>
      <c r="E267" s="41" t="s">
        <v>1510</v>
      </c>
      <c r="F267" s="27" t="s">
        <v>442</v>
      </c>
      <c r="G267" s="27" t="s">
        <v>217</v>
      </c>
      <c r="H267" s="121">
        <v>2</v>
      </c>
      <c r="I267" s="27">
        <v>1993</v>
      </c>
      <c r="J267" s="38">
        <f t="shared" si="3"/>
        <v>52792.210999999981</v>
      </c>
      <c r="K267" s="29" t="s">
        <v>1003</v>
      </c>
      <c r="L267" s="30">
        <v>1</v>
      </c>
      <c r="M267" s="31" t="s">
        <v>1119</v>
      </c>
      <c r="N267" s="51"/>
      <c r="O267" s="26"/>
    </row>
    <row r="268" spans="1:28" s="7" customFormat="1" x14ac:dyDescent="0.25">
      <c r="A268" s="24" t="s">
        <v>6</v>
      </c>
      <c r="B268" s="66" t="s">
        <v>998</v>
      </c>
      <c r="C268" s="24" t="s">
        <v>80</v>
      </c>
      <c r="D268" s="24" t="s">
        <v>96</v>
      </c>
      <c r="E268" s="41" t="s">
        <v>1509</v>
      </c>
      <c r="F268" s="27" t="s">
        <v>442</v>
      </c>
      <c r="G268" s="27" t="s">
        <v>217</v>
      </c>
      <c r="H268" s="75">
        <v>1.5</v>
      </c>
      <c r="I268" s="27">
        <v>2013</v>
      </c>
      <c r="J268" s="38">
        <f t="shared" ref="J268:J331" si="4">H268+J267</f>
        <v>52793.710999999981</v>
      </c>
      <c r="K268" s="29" t="s">
        <v>63</v>
      </c>
      <c r="L268" s="30">
        <v>1</v>
      </c>
      <c r="M268" s="31" t="s">
        <v>1119</v>
      </c>
      <c r="N268" s="51" t="s">
        <v>64</v>
      </c>
      <c r="O268" s="26"/>
    </row>
    <row r="269" spans="1:28" s="6" customFormat="1" x14ac:dyDescent="0.25">
      <c r="A269" s="24" t="s">
        <v>6</v>
      </c>
      <c r="B269" s="66" t="s">
        <v>998</v>
      </c>
      <c r="C269" s="24" t="s">
        <v>80</v>
      </c>
      <c r="D269" s="24" t="s">
        <v>96</v>
      </c>
      <c r="E269" s="41" t="s">
        <v>1226</v>
      </c>
      <c r="F269" s="27" t="s">
        <v>442</v>
      </c>
      <c r="G269" s="27" t="s">
        <v>217</v>
      </c>
      <c r="H269" s="75">
        <v>56.1</v>
      </c>
      <c r="I269" s="27">
        <v>2014</v>
      </c>
      <c r="J269" s="38">
        <f t="shared" si="4"/>
        <v>52849.81099999998</v>
      </c>
      <c r="K269" s="29" t="s">
        <v>61</v>
      </c>
      <c r="L269" s="30">
        <v>1</v>
      </c>
      <c r="M269" s="31" t="s">
        <v>1119</v>
      </c>
      <c r="N269" s="51" t="s">
        <v>64</v>
      </c>
      <c r="O269" s="26"/>
      <c r="P269" s="7"/>
      <c r="Q269" s="7"/>
      <c r="R269" s="7"/>
      <c r="S269" s="7"/>
      <c r="T269" s="7"/>
      <c r="U269" s="7"/>
      <c r="V269" s="7"/>
      <c r="W269" s="7"/>
      <c r="X269" s="7"/>
      <c r="Y269" s="7"/>
      <c r="Z269" s="7"/>
      <c r="AA269" s="7"/>
      <c r="AB269" s="7"/>
    </row>
    <row r="270" spans="1:28" s="7" customFormat="1" x14ac:dyDescent="0.25">
      <c r="A270" s="24" t="s">
        <v>6</v>
      </c>
      <c r="B270" s="66" t="s">
        <v>998</v>
      </c>
      <c r="C270" s="24" t="s">
        <v>80</v>
      </c>
      <c r="D270" s="24" t="s">
        <v>96</v>
      </c>
      <c r="E270" s="41" t="s">
        <v>1508</v>
      </c>
      <c r="F270" s="27" t="s">
        <v>442</v>
      </c>
      <c r="G270" s="27" t="s">
        <v>217</v>
      </c>
      <c r="H270" s="75">
        <v>9.6</v>
      </c>
      <c r="I270" s="27">
        <v>2009</v>
      </c>
      <c r="J270" s="38">
        <f t="shared" si="4"/>
        <v>52859.410999999978</v>
      </c>
      <c r="K270" s="29" t="s">
        <v>63</v>
      </c>
      <c r="L270" s="30">
        <v>1</v>
      </c>
      <c r="M270" s="31" t="s">
        <v>1119</v>
      </c>
      <c r="N270" s="51" t="s">
        <v>88</v>
      </c>
      <c r="O270" s="26"/>
    </row>
    <row r="271" spans="1:28" s="7" customFormat="1" x14ac:dyDescent="0.25">
      <c r="A271" s="24" t="s">
        <v>6</v>
      </c>
      <c r="B271" s="66" t="s">
        <v>998</v>
      </c>
      <c r="C271" s="53" t="s">
        <v>80</v>
      </c>
      <c r="D271" s="62" t="s">
        <v>96</v>
      </c>
      <c r="E271" s="62" t="s">
        <v>524</v>
      </c>
      <c r="F271" s="63" t="s">
        <v>1624</v>
      </c>
      <c r="G271" s="68" t="s">
        <v>217</v>
      </c>
      <c r="H271" s="67">
        <v>92</v>
      </c>
      <c r="I271" s="64">
        <v>1999</v>
      </c>
      <c r="J271" s="38">
        <f t="shared" si="4"/>
        <v>52951.410999999978</v>
      </c>
      <c r="K271" s="65" t="s">
        <v>719</v>
      </c>
      <c r="L271" s="31" t="s">
        <v>504</v>
      </c>
      <c r="M271" s="31" t="s">
        <v>1119</v>
      </c>
      <c r="N271" s="41" t="s">
        <v>1329</v>
      </c>
      <c r="O271" s="65" t="s">
        <v>1331</v>
      </c>
    </row>
    <row r="272" spans="1:28" s="7" customFormat="1" ht="31.5" x14ac:dyDescent="0.25">
      <c r="A272" s="24" t="s">
        <v>6</v>
      </c>
      <c r="B272" s="66" t="s">
        <v>998</v>
      </c>
      <c r="C272" s="24" t="s">
        <v>80</v>
      </c>
      <c r="D272" s="24" t="s">
        <v>80</v>
      </c>
      <c r="E272" s="70" t="s">
        <v>1507</v>
      </c>
      <c r="F272" s="63" t="s">
        <v>1625</v>
      </c>
      <c r="G272" s="68" t="s">
        <v>217</v>
      </c>
      <c r="H272" s="80">
        <v>2</v>
      </c>
      <c r="I272" s="64"/>
      <c r="J272" s="38">
        <f t="shared" si="4"/>
        <v>52953.410999999978</v>
      </c>
      <c r="K272" s="71" t="s">
        <v>944</v>
      </c>
      <c r="L272" s="30">
        <v>1</v>
      </c>
      <c r="M272" s="31" t="s">
        <v>1119</v>
      </c>
      <c r="N272" s="41"/>
      <c r="O272" s="65"/>
    </row>
    <row r="273" spans="1:15" s="7" customFormat="1" ht="31.5" x14ac:dyDescent="0.25">
      <c r="A273" s="24" t="s">
        <v>6</v>
      </c>
      <c r="B273" s="66" t="s">
        <v>998</v>
      </c>
      <c r="C273" s="24" t="s">
        <v>80</v>
      </c>
      <c r="D273" s="24" t="s">
        <v>80</v>
      </c>
      <c r="E273" s="62" t="s">
        <v>1227</v>
      </c>
      <c r="F273" s="63" t="s">
        <v>1625</v>
      </c>
      <c r="G273" s="68" t="s">
        <v>217</v>
      </c>
      <c r="H273" s="80">
        <v>10</v>
      </c>
      <c r="I273" s="64"/>
      <c r="J273" s="38">
        <f t="shared" si="4"/>
        <v>52963.410999999978</v>
      </c>
      <c r="K273" s="71" t="s">
        <v>945</v>
      </c>
      <c r="L273" s="30">
        <v>1</v>
      </c>
      <c r="M273" s="31" t="s">
        <v>1119</v>
      </c>
      <c r="N273" s="41"/>
      <c r="O273" s="65"/>
    </row>
    <row r="274" spans="1:15" s="7" customFormat="1" ht="31.5" x14ac:dyDescent="0.25">
      <c r="A274" s="24" t="s">
        <v>6</v>
      </c>
      <c r="B274" s="66" t="s">
        <v>998</v>
      </c>
      <c r="C274" s="24" t="s">
        <v>80</v>
      </c>
      <c r="D274" s="24" t="s">
        <v>80</v>
      </c>
      <c r="E274" s="41" t="s">
        <v>81</v>
      </c>
      <c r="F274" s="27" t="s">
        <v>1626</v>
      </c>
      <c r="G274" s="27" t="s">
        <v>217</v>
      </c>
      <c r="H274" s="75">
        <v>460</v>
      </c>
      <c r="I274" s="27">
        <v>2008</v>
      </c>
      <c r="J274" s="38">
        <f t="shared" si="4"/>
        <v>53423.410999999978</v>
      </c>
      <c r="K274" s="26" t="s">
        <v>663</v>
      </c>
      <c r="L274" s="31" t="s">
        <v>504</v>
      </c>
      <c r="M274" s="31" t="s">
        <v>1119</v>
      </c>
      <c r="N274" s="26" t="s">
        <v>390</v>
      </c>
      <c r="O274" s="26" t="s">
        <v>1560</v>
      </c>
    </row>
    <row r="275" spans="1:15" s="7" customFormat="1" x14ac:dyDescent="0.25">
      <c r="A275" s="24" t="s">
        <v>506</v>
      </c>
      <c r="B275" s="66" t="s">
        <v>998</v>
      </c>
      <c r="C275" s="53" t="s">
        <v>80</v>
      </c>
      <c r="D275" s="53" t="s">
        <v>80</v>
      </c>
      <c r="E275" s="53" t="s">
        <v>481</v>
      </c>
      <c r="F275" s="53" t="s">
        <v>481</v>
      </c>
      <c r="G275" s="68" t="s">
        <v>217</v>
      </c>
      <c r="H275" s="67">
        <v>350</v>
      </c>
      <c r="I275" s="68">
        <v>2012</v>
      </c>
      <c r="J275" s="38">
        <f t="shared" si="4"/>
        <v>53773.410999999978</v>
      </c>
      <c r="K275" s="65" t="s">
        <v>720</v>
      </c>
      <c r="L275" s="31" t="s">
        <v>504</v>
      </c>
      <c r="M275" s="31" t="s">
        <v>1119</v>
      </c>
      <c r="N275" s="41" t="s">
        <v>1329</v>
      </c>
      <c r="O275" s="65" t="s">
        <v>1331</v>
      </c>
    </row>
    <row r="276" spans="1:15" s="7" customFormat="1" x14ac:dyDescent="0.25">
      <c r="A276" s="24" t="s">
        <v>6</v>
      </c>
      <c r="B276" s="66" t="s">
        <v>998</v>
      </c>
      <c r="C276" s="53" t="s">
        <v>80</v>
      </c>
      <c r="D276" s="62" t="s">
        <v>207</v>
      </c>
      <c r="E276" s="62" t="s">
        <v>527</v>
      </c>
      <c r="F276" s="63" t="s">
        <v>1627</v>
      </c>
      <c r="G276" s="68" t="s">
        <v>217</v>
      </c>
      <c r="H276" s="67">
        <v>40</v>
      </c>
      <c r="I276" s="64">
        <v>1997</v>
      </c>
      <c r="J276" s="38">
        <f t="shared" si="4"/>
        <v>53813.410999999978</v>
      </c>
      <c r="K276" s="65" t="s">
        <v>718</v>
      </c>
      <c r="L276" s="31" t="s">
        <v>504</v>
      </c>
      <c r="M276" s="31" t="s">
        <v>1119</v>
      </c>
      <c r="N276" s="41" t="s">
        <v>1329</v>
      </c>
      <c r="O276" s="65" t="s">
        <v>1331</v>
      </c>
    </row>
    <row r="277" spans="1:15" s="7" customFormat="1" x14ac:dyDescent="0.25">
      <c r="A277" s="24" t="s">
        <v>6</v>
      </c>
      <c r="B277" s="66" t="s">
        <v>998</v>
      </c>
      <c r="C277" s="24" t="s">
        <v>80</v>
      </c>
      <c r="D277" s="24" t="s">
        <v>131</v>
      </c>
      <c r="E277" s="62" t="s">
        <v>929</v>
      </c>
      <c r="F277" s="63" t="s">
        <v>1628</v>
      </c>
      <c r="G277" s="68" t="s">
        <v>217</v>
      </c>
      <c r="H277" s="80">
        <v>5</v>
      </c>
      <c r="I277" s="64"/>
      <c r="J277" s="38">
        <f t="shared" si="4"/>
        <v>53818.410999999978</v>
      </c>
      <c r="K277" s="72" t="s">
        <v>1679</v>
      </c>
      <c r="L277" s="30">
        <v>1</v>
      </c>
      <c r="M277" s="31" t="s">
        <v>1119</v>
      </c>
      <c r="N277" s="41"/>
      <c r="O277" s="65"/>
    </row>
    <row r="278" spans="1:15" s="6" customFormat="1" ht="47.25" x14ac:dyDescent="0.25">
      <c r="A278" s="24" t="s">
        <v>6</v>
      </c>
      <c r="B278" s="66" t="s">
        <v>998</v>
      </c>
      <c r="C278" s="24" t="s">
        <v>80</v>
      </c>
      <c r="D278" s="24" t="s">
        <v>131</v>
      </c>
      <c r="E278" s="41" t="s">
        <v>422</v>
      </c>
      <c r="F278" s="63" t="s">
        <v>1628</v>
      </c>
      <c r="G278" s="27" t="s">
        <v>217</v>
      </c>
      <c r="H278" s="75">
        <v>300</v>
      </c>
      <c r="I278" s="27">
        <v>2001</v>
      </c>
      <c r="J278" s="38">
        <f t="shared" si="4"/>
        <v>54118.410999999978</v>
      </c>
      <c r="K278" s="29" t="s">
        <v>368</v>
      </c>
      <c r="L278" s="30">
        <v>1</v>
      </c>
      <c r="M278" s="31" t="s">
        <v>1119</v>
      </c>
      <c r="N278" s="26" t="s">
        <v>384</v>
      </c>
      <c r="O278" s="26" t="s">
        <v>1561</v>
      </c>
    </row>
    <row r="279" spans="1:15" s="7" customFormat="1" x14ac:dyDescent="0.25">
      <c r="A279" s="24" t="s">
        <v>6</v>
      </c>
      <c r="B279" s="66" t="s">
        <v>998</v>
      </c>
      <c r="C279" s="62" t="s">
        <v>80</v>
      </c>
      <c r="D279" s="62" t="s">
        <v>209</v>
      </c>
      <c r="E279" s="62" t="s">
        <v>529</v>
      </c>
      <c r="F279" s="63" t="s">
        <v>1629</v>
      </c>
      <c r="G279" s="63" t="s">
        <v>217</v>
      </c>
      <c r="H279" s="67">
        <v>34</v>
      </c>
      <c r="I279" s="64">
        <v>1996</v>
      </c>
      <c r="J279" s="38">
        <f t="shared" si="4"/>
        <v>54152.410999999978</v>
      </c>
      <c r="K279" s="65" t="s">
        <v>691</v>
      </c>
      <c r="L279" s="31" t="s">
        <v>504</v>
      </c>
      <c r="M279" s="31" t="s">
        <v>1119</v>
      </c>
      <c r="N279" s="41" t="s">
        <v>1329</v>
      </c>
      <c r="O279" s="65" t="s">
        <v>1331</v>
      </c>
    </row>
    <row r="280" spans="1:15" s="7" customFormat="1" x14ac:dyDescent="0.25">
      <c r="A280" s="24" t="s">
        <v>506</v>
      </c>
      <c r="B280" s="66" t="s">
        <v>998</v>
      </c>
      <c r="C280" s="53" t="s">
        <v>84</v>
      </c>
      <c r="D280" s="53" t="s">
        <v>492</v>
      </c>
      <c r="E280" s="53" t="s">
        <v>482</v>
      </c>
      <c r="F280" s="68" t="s">
        <v>1630</v>
      </c>
      <c r="G280" s="68" t="s">
        <v>217</v>
      </c>
      <c r="H280" s="67">
        <v>348</v>
      </c>
      <c r="I280" s="68">
        <v>2012</v>
      </c>
      <c r="J280" s="38">
        <f t="shared" si="4"/>
        <v>54500.410999999978</v>
      </c>
      <c r="K280" s="65" t="s">
        <v>721</v>
      </c>
      <c r="L280" s="31" t="s">
        <v>504</v>
      </c>
      <c r="M280" s="31" t="s">
        <v>1119</v>
      </c>
      <c r="N280" s="41" t="s">
        <v>1329</v>
      </c>
      <c r="O280" s="65" t="s">
        <v>1331</v>
      </c>
    </row>
    <row r="281" spans="1:15" s="7" customFormat="1" ht="31.5" x14ac:dyDescent="0.25">
      <c r="A281" s="24" t="s">
        <v>6</v>
      </c>
      <c r="B281" s="66" t="s">
        <v>998</v>
      </c>
      <c r="C281" s="24" t="s">
        <v>84</v>
      </c>
      <c r="D281" s="24" t="s">
        <v>85</v>
      </c>
      <c r="E281" s="41" t="s">
        <v>86</v>
      </c>
      <c r="F281" s="27" t="s">
        <v>433</v>
      </c>
      <c r="G281" s="27" t="s">
        <v>217</v>
      </c>
      <c r="H281" s="75">
        <v>3.7</v>
      </c>
      <c r="I281" s="27">
        <v>1999</v>
      </c>
      <c r="J281" s="38">
        <f t="shared" si="4"/>
        <v>54504.110999999975</v>
      </c>
      <c r="K281" s="26" t="s">
        <v>389</v>
      </c>
      <c r="L281" s="31" t="s">
        <v>504</v>
      </c>
      <c r="M281" s="31" t="s">
        <v>1119</v>
      </c>
      <c r="N281" s="26" t="s">
        <v>389</v>
      </c>
      <c r="O281" s="26" t="s">
        <v>1562</v>
      </c>
    </row>
    <row r="282" spans="1:15" s="7" customFormat="1" x14ac:dyDescent="0.25">
      <c r="A282" s="24" t="s">
        <v>6</v>
      </c>
      <c r="B282" s="66" t="s">
        <v>998</v>
      </c>
      <c r="C282" s="62" t="s">
        <v>117</v>
      </c>
      <c r="D282" s="62" t="s">
        <v>493</v>
      </c>
      <c r="E282" s="62" t="s">
        <v>528</v>
      </c>
      <c r="F282" s="63" t="s">
        <v>1631</v>
      </c>
      <c r="G282" s="68" t="s">
        <v>217</v>
      </c>
      <c r="H282" s="67">
        <v>4.2</v>
      </c>
      <c r="I282" s="64">
        <v>1996</v>
      </c>
      <c r="J282" s="38">
        <f t="shared" si="4"/>
        <v>54508.310999999972</v>
      </c>
      <c r="K282" s="65" t="s">
        <v>722</v>
      </c>
      <c r="L282" s="31" t="s">
        <v>504</v>
      </c>
      <c r="M282" s="31" t="s">
        <v>1119</v>
      </c>
      <c r="N282" s="41" t="s">
        <v>1329</v>
      </c>
      <c r="O282" s="65" t="s">
        <v>1331</v>
      </c>
    </row>
    <row r="283" spans="1:15" x14ac:dyDescent="0.25">
      <c r="A283" s="24" t="s">
        <v>65</v>
      </c>
      <c r="B283" s="66" t="s">
        <v>998</v>
      </c>
      <c r="C283" s="24" t="s">
        <v>117</v>
      </c>
      <c r="D283" s="24" t="s">
        <v>154</v>
      </c>
      <c r="E283" s="41" t="s">
        <v>1228</v>
      </c>
      <c r="F283" s="27" t="s">
        <v>443</v>
      </c>
      <c r="G283" s="27" t="s">
        <v>217</v>
      </c>
      <c r="H283" s="75">
        <v>96.2</v>
      </c>
      <c r="I283" s="27" t="s">
        <v>66</v>
      </c>
      <c r="J283" s="38">
        <f t="shared" si="4"/>
        <v>54604.510999999969</v>
      </c>
      <c r="K283" s="29" t="s">
        <v>155</v>
      </c>
      <c r="L283" s="31" t="s">
        <v>504</v>
      </c>
      <c r="M283" s="31" t="s">
        <v>1119</v>
      </c>
      <c r="N283" s="51" t="s">
        <v>67</v>
      </c>
      <c r="O283" s="26"/>
    </row>
    <row r="284" spans="1:15" x14ac:dyDescent="0.25">
      <c r="A284" s="24" t="s">
        <v>65</v>
      </c>
      <c r="B284" s="66" t="s">
        <v>998</v>
      </c>
      <c r="C284" s="24" t="s">
        <v>117</v>
      </c>
      <c r="D284" s="24" t="s">
        <v>154</v>
      </c>
      <c r="E284" s="41" t="s">
        <v>1229</v>
      </c>
      <c r="F284" s="27" t="s">
        <v>443</v>
      </c>
      <c r="G284" s="27" t="s">
        <v>217</v>
      </c>
      <c r="H284" s="75">
        <v>47.1</v>
      </c>
      <c r="I284" s="27" t="s">
        <v>156</v>
      </c>
      <c r="J284" s="38">
        <f t="shared" si="4"/>
        <v>54651.610999999968</v>
      </c>
      <c r="K284" s="29" t="s">
        <v>155</v>
      </c>
      <c r="L284" s="31" t="s">
        <v>504</v>
      </c>
      <c r="M284" s="31" t="s">
        <v>1119</v>
      </c>
      <c r="N284" s="51" t="s">
        <v>67</v>
      </c>
      <c r="O284" s="51"/>
    </row>
    <row r="285" spans="1:15" x14ac:dyDescent="0.25">
      <c r="A285" s="24" t="s">
        <v>6</v>
      </c>
      <c r="B285" s="66" t="s">
        <v>998</v>
      </c>
      <c r="C285" s="62" t="s">
        <v>117</v>
      </c>
      <c r="D285" s="24" t="s">
        <v>154</v>
      </c>
      <c r="E285" s="41" t="s">
        <v>1506</v>
      </c>
      <c r="F285" s="27" t="s">
        <v>443</v>
      </c>
      <c r="G285" s="27" t="s">
        <v>217</v>
      </c>
      <c r="H285" s="121">
        <v>10</v>
      </c>
      <c r="I285" s="27"/>
      <c r="J285" s="38">
        <f t="shared" si="4"/>
        <v>54661.610999999968</v>
      </c>
      <c r="K285" s="60" t="s">
        <v>1679</v>
      </c>
      <c r="L285" s="30">
        <v>1</v>
      </c>
      <c r="M285" s="31" t="s">
        <v>1119</v>
      </c>
      <c r="N285" s="51"/>
      <c r="O285" s="51"/>
    </row>
    <row r="286" spans="1:15" x14ac:dyDescent="0.25">
      <c r="A286" s="24" t="s">
        <v>6</v>
      </c>
      <c r="B286" s="66" t="s">
        <v>998</v>
      </c>
      <c r="C286" s="24" t="s">
        <v>117</v>
      </c>
      <c r="D286" s="24" t="s">
        <v>154</v>
      </c>
      <c r="E286" s="41" t="s">
        <v>1505</v>
      </c>
      <c r="F286" s="27" t="s">
        <v>443</v>
      </c>
      <c r="G286" s="27" t="s">
        <v>217</v>
      </c>
      <c r="H286" s="121">
        <v>10</v>
      </c>
      <c r="I286" s="27"/>
      <c r="J286" s="38">
        <f t="shared" si="4"/>
        <v>54671.610999999968</v>
      </c>
      <c r="K286" s="60" t="s">
        <v>1679</v>
      </c>
      <c r="L286" s="30">
        <v>1</v>
      </c>
      <c r="M286" s="31" t="s">
        <v>1119</v>
      </c>
      <c r="N286" s="51"/>
      <c r="O286" s="51"/>
    </row>
    <row r="287" spans="1:15" x14ac:dyDescent="0.25">
      <c r="A287" s="24" t="s">
        <v>6</v>
      </c>
      <c r="B287" s="66" t="s">
        <v>998</v>
      </c>
      <c r="C287" s="24" t="s">
        <v>117</v>
      </c>
      <c r="D287" s="24" t="s">
        <v>154</v>
      </c>
      <c r="E287" s="41" t="s">
        <v>1504</v>
      </c>
      <c r="F287" s="27" t="s">
        <v>443</v>
      </c>
      <c r="G287" s="27" t="s">
        <v>217</v>
      </c>
      <c r="H287" s="121">
        <v>10</v>
      </c>
      <c r="I287" s="27"/>
      <c r="J287" s="38">
        <f t="shared" si="4"/>
        <v>54681.610999999968</v>
      </c>
      <c r="K287" s="60" t="s">
        <v>1679</v>
      </c>
      <c r="L287" s="30">
        <v>1</v>
      </c>
      <c r="M287" s="31" t="s">
        <v>1119</v>
      </c>
      <c r="N287" s="51"/>
      <c r="O287" s="51"/>
    </row>
    <row r="288" spans="1:15" x14ac:dyDescent="0.25">
      <c r="A288" s="24" t="s">
        <v>6</v>
      </c>
      <c r="B288" s="66" t="s">
        <v>998</v>
      </c>
      <c r="C288" s="62" t="s">
        <v>117</v>
      </c>
      <c r="D288" s="24" t="s">
        <v>154</v>
      </c>
      <c r="E288" s="41" t="s">
        <v>1503</v>
      </c>
      <c r="F288" s="27" t="s">
        <v>443</v>
      </c>
      <c r="G288" s="27" t="s">
        <v>217</v>
      </c>
      <c r="H288" s="121">
        <v>10</v>
      </c>
      <c r="I288" s="27"/>
      <c r="J288" s="38">
        <f t="shared" si="4"/>
        <v>54691.610999999968</v>
      </c>
      <c r="K288" s="60" t="s">
        <v>1679</v>
      </c>
      <c r="L288" s="30">
        <v>1</v>
      </c>
      <c r="M288" s="31" t="s">
        <v>1119</v>
      </c>
      <c r="N288" s="51"/>
      <c r="O288" s="51"/>
    </row>
    <row r="289" spans="1:15" ht="31.5" x14ac:dyDescent="0.25">
      <c r="A289" s="24" t="s">
        <v>59</v>
      </c>
      <c r="B289" s="66" t="s">
        <v>998</v>
      </c>
      <c r="C289" s="24" t="s">
        <v>117</v>
      </c>
      <c r="D289" s="24" t="s">
        <v>186</v>
      </c>
      <c r="E289" s="41" t="s">
        <v>1670</v>
      </c>
      <c r="F289" s="27" t="s">
        <v>1669</v>
      </c>
      <c r="G289" s="27" t="s">
        <v>217</v>
      </c>
      <c r="H289" s="75">
        <v>410</v>
      </c>
      <c r="I289" s="46"/>
      <c r="J289" s="38">
        <f t="shared" si="4"/>
        <v>55101.610999999968</v>
      </c>
      <c r="K289" s="29" t="s">
        <v>329</v>
      </c>
      <c r="L289" s="31" t="s">
        <v>504</v>
      </c>
      <c r="M289" s="31" t="s">
        <v>1119</v>
      </c>
      <c r="N289" s="51" t="s">
        <v>330</v>
      </c>
      <c r="O289" s="26"/>
    </row>
    <row r="290" spans="1:15" s="7" customFormat="1" x14ac:dyDescent="0.25">
      <c r="A290" s="24" t="s">
        <v>6</v>
      </c>
      <c r="B290" s="66" t="s">
        <v>998</v>
      </c>
      <c r="C290" s="62" t="s">
        <v>117</v>
      </c>
      <c r="D290" s="62" t="s">
        <v>189</v>
      </c>
      <c r="E290" s="62" t="s">
        <v>1671</v>
      </c>
      <c r="F290" s="63" t="s">
        <v>494</v>
      </c>
      <c r="G290" s="63" t="s">
        <v>217</v>
      </c>
      <c r="H290" s="67">
        <v>6.4</v>
      </c>
      <c r="I290" s="64">
        <v>1996</v>
      </c>
      <c r="J290" s="38">
        <f t="shared" si="4"/>
        <v>55108.010999999969</v>
      </c>
      <c r="K290" s="65" t="s">
        <v>723</v>
      </c>
      <c r="L290" s="31" t="s">
        <v>504</v>
      </c>
      <c r="M290" s="31" t="s">
        <v>1119</v>
      </c>
      <c r="N290" s="41" t="s">
        <v>1329</v>
      </c>
      <c r="O290" s="65" t="s">
        <v>1331</v>
      </c>
    </row>
    <row r="291" spans="1:15" s="7" customFormat="1" ht="31.5" x14ac:dyDescent="0.25">
      <c r="A291" s="24" t="s">
        <v>6</v>
      </c>
      <c r="B291" s="66" t="s">
        <v>998</v>
      </c>
      <c r="C291" s="62" t="s">
        <v>117</v>
      </c>
      <c r="D291" s="62" t="s">
        <v>189</v>
      </c>
      <c r="E291" s="70" t="s">
        <v>1672</v>
      </c>
      <c r="F291" s="63" t="s">
        <v>494</v>
      </c>
      <c r="G291" s="68" t="s">
        <v>217</v>
      </c>
      <c r="H291" s="67">
        <v>3.2</v>
      </c>
      <c r="I291" s="64">
        <v>2001</v>
      </c>
      <c r="J291" s="38">
        <f t="shared" si="4"/>
        <v>55111.210999999967</v>
      </c>
      <c r="K291" s="65" t="s">
        <v>664</v>
      </c>
      <c r="L291" s="31" t="s">
        <v>504</v>
      </c>
      <c r="M291" s="31" t="s">
        <v>1119</v>
      </c>
      <c r="N291" s="41" t="s">
        <v>1329</v>
      </c>
      <c r="O291" s="65" t="s">
        <v>1331</v>
      </c>
    </row>
    <row r="292" spans="1:15" s="7" customFormat="1" x14ac:dyDescent="0.25">
      <c r="A292" s="24" t="s">
        <v>6</v>
      </c>
      <c r="B292" s="66" t="s">
        <v>998</v>
      </c>
      <c r="C292" s="62" t="s">
        <v>117</v>
      </c>
      <c r="D292" s="62" t="s">
        <v>117</v>
      </c>
      <c r="E292" s="62" t="s">
        <v>1230</v>
      </c>
      <c r="F292" s="63"/>
      <c r="G292" s="63" t="s">
        <v>217</v>
      </c>
      <c r="H292" s="67">
        <v>22</v>
      </c>
      <c r="I292" s="64"/>
      <c r="J292" s="38">
        <f t="shared" si="4"/>
        <v>55133.210999999967</v>
      </c>
      <c r="K292" s="65" t="s">
        <v>986</v>
      </c>
      <c r="L292" s="30">
        <v>1</v>
      </c>
      <c r="M292" s="31" t="s">
        <v>1119</v>
      </c>
      <c r="N292" s="41"/>
      <c r="O292" s="65"/>
    </row>
    <row r="293" spans="1:15" s="7" customFormat="1" x14ac:dyDescent="0.25">
      <c r="A293" s="24" t="s">
        <v>6</v>
      </c>
      <c r="B293" s="66" t="s">
        <v>998</v>
      </c>
      <c r="C293" s="62" t="s">
        <v>117</v>
      </c>
      <c r="D293" s="46" t="s">
        <v>175</v>
      </c>
      <c r="E293" s="62" t="s">
        <v>1632</v>
      </c>
      <c r="F293" s="63" t="s">
        <v>1633</v>
      </c>
      <c r="G293" s="63" t="s">
        <v>217</v>
      </c>
      <c r="H293" s="80">
        <v>2</v>
      </c>
      <c r="I293" s="64">
        <v>2003</v>
      </c>
      <c r="J293" s="38">
        <f t="shared" si="4"/>
        <v>55135.210999999967</v>
      </c>
      <c r="K293" s="65" t="s">
        <v>969</v>
      </c>
      <c r="L293" s="30">
        <v>1</v>
      </c>
      <c r="M293" s="31" t="s">
        <v>1119</v>
      </c>
      <c r="N293" s="41"/>
      <c r="O293" s="65"/>
    </row>
    <row r="294" spans="1:15" s="7" customFormat="1" x14ac:dyDescent="0.25">
      <c r="A294" s="24" t="s">
        <v>6</v>
      </c>
      <c r="B294" s="73" t="s">
        <v>997</v>
      </c>
      <c r="C294" s="24" t="s">
        <v>82</v>
      </c>
      <c r="D294" s="24" t="s">
        <v>83</v>
      </c>
      <c r="E294" s="41" t="s">
        <v>119</v>
      </c>
      <c r="F294" s="27" t="s">
        <v>431</v>
      </c>
      <c r="G294" s="27" t="s">
        <v>217</v>
      </c>
      <c r="H294" s="75">
        <v>5</v>
      </c>
      <c r="I294" s="27">
        <v>2010</v>
      </c>
      <c r="J294" s="38">
        <f t="shared" si="4"/>
        <v>55140.210999999967</v>
      </c>
      <c r="K294" s="26" t="s">
        <v>42</v>
      </c>
      <c r="L294" s="30">
        <v>1</v>
      </c>
      <c r="M294" s="31" t="s">
        <v>1129</v>
      </c>
      <c r="N294" s="26" t="s">
        <v>42</v>
      </c>
      <c r="O294" s="26"/>
    </row>
    <row r="295" spans="1:15" x14ac:dyDescent="0.25">
      <c r="A295" s="24" t="s">
        <v>6</v>
      </c>
      <c r="B295" s="74" t="s">
        <v>997</v>
      </c>
      <c r="C295" s="24" t="s">
        <v>82</v>
      </c>
      <c r="D295" s="24" t="s">
        <v>104</v>
      </c>
      <c r="E295" s="41" t="s">
        <v>1502</v>
      </c>
      <c r="F295" s="27" t="s">
        <v>427</v>
      </c>
      <c r="G295" s="27" t="s">
        <v>217</v>
      </c>
      <c r="H295" s="75">
        <v>8.4</v>
      </c>
      <c r="I295" s="27">
        <v>2005</v>
      </c>
      <c r="J295" s="38">
        <f t="shared" si="4"/>
        <v>55148.610999999968</v>
      </c>
      <c r="K295" s="26" t="s">
        <v>120</v>
      </c>
      <c r="L295" s="30">
        <v>1</v>
      </c>
      <c r="M295" s="31" t="s">
        <v>1129</v>
      </c>
      <c r="N295" s="26" t="s">
        <v>120</v>
      </c>
      <c r="O295" s="26"/>
    </row>
    <row r="296" spans="1:15" ht="78.75" x14ac:dyDescent="0.25">
      <c r="A296" s="24" t="s">
        <v>6</v>
      </c>
      <c r="B296" s="74" t="s">
        <v>997</v>
      </c>
      <c r="C296" s="24" t="s">
        <v>82</v>
      </c>
      <c r="D296" s="24" t="s">
        <v>104</v>
      </c>
      <c r="E296" s="41" t="s">
        <v>1501</v>
      </c>
      <c r="F296" s="27" t="s">
        <v>427</v>
      </c>
      <c r="G296" s="27" t="s">
        <v>217</v>
      </c>
      <c r="H296" s="75">
        <v>350</v>
      </c>
      <c r="I296" s="27">
        <v>2011</v>
      </c>
      <c r="J296" s="38">
        <f t="shared" si="4"/>
        <v>55498.610999999968</v>
      </c>
      <c r="K296" s="29" t="s">
        <v>630</v>
      </c>
      <c r="L296" s="30">
        <v>1</v>
      </c>
      <c r="M296" s="31" t="s">
        <v>1129</v>
      </c>
      <c r="N296" s="26" t="s">
        <v>401</v>
      </c>
      <c r="O296" s="26" t="s">
        <v>392</v>
      </c>
    </row>
    <row r="297" spans="1:15" ht="31.5" x14ac:dyDescent="0.25">
      <c r="A297" s="24" t="s">
        <v>6</v>
      </c>
      <c r="B297" s="74" t="s">
        <v>997</v>
      </c>
      <c r="C297" s="24" t="s">
        <v>114</v>
      </c>
      <c r="D297" s="24" t="s">
        <v>164</v>
      </c>
      <c r="E297" s="41" t="s">
        <v>1231</v>
      </c>
      <c r="F297" s="27" t="s">
        <v>428</v>
      </c>
      <c r="G297" s="27" t="s">
        <v>217</v>
      </c>
      <c r="H297" s="75">
        <v>70</v>
      </c>
      <c r="I297" s="27">
        <v>2012</v>
      </c>
      <c r="J297" s="38">
        <f t="shared" si="4"/>
        <v>55568.610999999968</v>
      </c>
      <c r="K297" s="29" t="s">
        <v>250</v>
      </c>
      <c r="L297" s="30">
        <v>1</v>
      </c>
      <c r="M297" s="31" t="s">
        <v>1129</v>
      </c>
      <c r="N297" s="26" t="s">
        <v>249</v>
      </c>
      <c r="O297" s="26" t="s">
        <v>248</v>
      </c>
    </row>
    <row r="298" spans="1:15" ht="31.5" x14ac:dyDescent="0.25">
      <c r="A298" s="24" t="s">
        <v>59</v>
      </c>
      <c r="B298" s="74" t="s">
        <v>997</v>
      </c>
      <c r="C298" s="24" t="s">
        <v>114</v>
      </c>
      <c r="D298" s="24" t="s">
        <v>164</v>
      </c>
      <c r="E298" s="41" t="s">
        <v>115</v>
      </c>
      <c r="F298" s="27" t="s">
        <v>428</v>
      </c>
      <c r="G298" s="27" t="s">
        <v>217</v>
      </c>
      <c r="H298" s="75">
        <v>0.4</v>
      </c>
      <c r="I298" s="27">
        <v>2018</v>
      </c>
      <c r="J298" s="38">
        <f t="shared" si="4"/>
        <v>55569.010999999969</v>
      </c>
      <c r="K298" s="26" t="s">
        <v>116</v>
      </c>
      <c r="L298" s="30">
        <v>1</v>
      </c>
      <c r="M298" s="31" t="s">
        <v>1129</v>
      </c>
      <c r="N298" s="26" t="s">
        <v>116</v>
      </c>
      <c r="O298" s="26"/>
    </row>
    <row r="299" spans="1:15" ht="31.5" x14ac:dyDescent="0.25">
      <c r="A299" s="24" t="s">
        <v>59</v>
      </c>
      <c r="B299" s="74" t="s">
        <v>997</v>
      </c>
      <c r="C299" s="24" t="s">
        <v>114</v>
      </c>
      <c r="D299" s="24" t="s">
        <v>164</v>
      </c>
      <c r="E299" s="41" t="s">
        <v>1232</v>
      </c>
      <c r="F299" s="27" t="s">
        <v>428</v>
      </c>
      <c r="G299" s="27" t="s">
        <v>217</v>
      </c>
      <c r="H299" s="75">
        <v>9</v>
      </c>
      <c r="I299" s="27">
        <v>2018</v>
      </c>
      <c r="J299" s="38">
        <f t="shared" si="4"/>
        <v>55578.010999999969</v>
      </c>
      <c r="K299" s="26" t="s">
        <v>252</v>
      </c>
      <c r="L299" s="30">
        <v>1</v>
      </c>
      <c r="M299" s="31" t="s">
        <v>1129</v>
      </c>
      <c r="N299" s="26" t="s">
        <v>252</v>
      </c>
      <c r="O299" s="26" t="s">
        <v>1563</v>
      </c>
    </row>
    <row r="300" spans="1:15" ht="47.25" x14ac:dyDescent="0.25">
      <c r="A300" s="24" t="s">
        <v>65</v>
      </c>
      <c r="B300" s="74" t="s">
        <v>997</v>
      </c>
      <c r="C300" s="24" t="s">
        <v>114</v>
      </c>
      <c r="D300" s="24" t="s">
        <v>164</v>
      </c>
      <c r="E300" s="41" t="s">
        <v>1233</v>
      </c>
      <c r="F300" s="27" t="s">
        <v>428</v>
      </c>
      <c r="G300" s="27" t="s">
        <v>217</v>
      </c>
      <c r="H300" s="75">
        <v>5.4</v>
      </c>
      <c r="I300" s="27" t="s">
        <v>65</v>
      </c>
      <c r="J300" s="38">
        <f t="shared" si="4"/>
        <v>55583.410999999971</v>
      </c>
      <c r="K300" s="26" t="s">
        <v>251</v>
      </c>
      <c r="L300" s="30">
        <v>1</v>
      </c>
      <c r="M300" s="31" t="s">
        <v>1129</v>
      </c>
      <c r="N300" s="26" t="s">
        <v>251</v>
      </c>
      <c r="O300" s="26" t="s">
        <v>1564</v>
      </c>
    </row>
    <row r="301" spans="1:15" ht="47.25" x14ac:dyDescent="0.25">
      <c r="A301" s="24" t="s">
        <v>6</v>
      </c>
      <c r="B301" s="74" t="s">
        <v>997</v>
      </c>
      <c r="C301" s="24" t="s">
        <v>102</v>
      </c>
      <c r="D301" s="24" t="s">
        <v>102</v>
      </c>
      <c r="E301" s="41" t="s">
        <v>1234</v>
      </c>
      <c r="F301" s="27" t="s">
        <v>429</v>
      </c>
      <c r="G301" s="27" t="s">
        <v>217</v>
      </c>
      <c r="H301" s="75">
        <v>4800</v>
      </c>
      <c r="I301" s="27">
        <v>2019</v>
      </c>
      <c r="J301" s="38">
        <f t="shared" si="4"/>
        <v>60383.410999999971</v>
      </c>
      <c r="K301" s="26" t="s">
        <v>1087</v>
      </c>
      <c r="L301" s="30">
        <v>1</v>
      </c>
      <c r="M301" s="31" t="s">
        <v>1129</v>
      </c>
      <c r="N301" s="26" t="s">
        <v>403</v>
      </c>
      <c r="O301" s="26" t="s">
        <v>1565</v>
      </c>
    </row>
    <row r="302" spans="1:15" ht="31.5" x14ac:dyDescent="0.25">
      <c r="A302" s="24" t="s">
        <v>59</v>
      </c>
      <c r="B302" s="74" t="s">
        <v>997</v>
      </c>
      <c r="C302" s="24" t="s">
        <v>77</v>
      </c>
      <c r="D302" s="24" t="s">
        <v>208</v>
      </c>
      <c r="E302" s="41" t="s">
        <v>1500</v>
      </c>
      <c r="F302" s="27" t="s">
        <v>208</v>
      </c>
      <c r="G302" s="27" t="s">
        <v>217</v>
      </c>
      <c r="H302" s="120">
        <v>1.51</v>
      </c>
      <c r="I302" s="27">
        <v>2020</v>
      </c>
      <c r="J302" s="38">
        <f t="shared" si="4"/>
        <v>60384.920999999973</v>
      </c>
      <c r="K302" s="26" t="s">
        <v>1117</v>
      </c>
      <c r="L302" s="30">
        <v>1</v>
      </c>
      <c r="M302" s="31" t="s">
        <v>1129</v>
      </c>
      <c r="N302" s="26"/>
      <c r="O302" s="26"/>
    </row>
    <row r="303" spans="1:15" ht="63" x14ac:dyDescent="0.25">
      <c r="A303" s="24" t="s">
        <v>6</v>
      </c>
      <c r="B303" s="74" t="s">
        <v>997</v>
      </c>
      <c r="C303" s="24" t="s">
        <v>80</v>
      </c>
      <c r="D303" s="24" t="s">
        <v>96</v>
      </c>
      <c r="E303" s="41" t="s">
        <v>1499</v>
      </c>
      <c r="F303" s="27" t="s">
        <v>430</v>
      </c>
      <c r="G303" s="27" t="s">
        <v>217</v>
      </c>
      <c r="H303" s="120">
        <v>400</v>
      </c>
      <c r="I303" s="27">
        <v>2024</v>
      </c>
      <c r="J303" s="38">
        <f t="shared" si="4"/>
        <v>60784.920999999973</v>
      </c>
      <c r="K303" s="29" t="s">
        <v>1088</v>
      </c>
      <c r="L303" s="30">
        <v>1</v>
      </c>
      <c r="M303" s="31" t="s">
        <v>1129</v>
      </c>
      <c r="N303" s="26" t="s">
        <v>402</v>
      </c>
      <c r="O303" s="26" t="s">
        <v>257</v>
      </c>
    </row>
    <row r="304" spans="1:15" ht="63" x14ac:dyDescent="0.25">
      <c r="A304" s="24" t="s">
        <v>65</v>
      </c>
      <c r="B304" s="74" t="s">
        <v>997</v>
      </c>
      <c r="C304" s="24" t="s">
        <v>80</v>
      </c>
      <c r="D304" s="24" t="s">
        <v>96</v>
      </c>
      <c r="E304" s="41" t="s">
        <v>1498</v>
      </c>
      <c r="F304" s="27" t="s">
        <v>430</v>
      </c>
      <c r="G304" s="27" t="s">
        <v>217</v>
      </c>
      <c r="H304" s="75">
        <v>80.3</v>
      </c>
      <c r="I304" s="27">
        <v>2023</v>
      </c>
      <c r="J304" s="38">
        <f t="shared" si="4"/>
        <v>60865.220999999976</v>
      </c>
      <c r="K304" s="26" t="s">
        <v>258</v>
      </c>
      <c r="L304" s="30">
        <v>1</v>
      </c>
      <c r="M304" s="31" t="s">
        <v>1129</v>
      </c>
      <c r="N304" s="26" t="s">
        <v>258</v>
      </c>
      <c r="O304" s="26" t="s">
        <v>254</v>
      </c>
    </row>
    <row r="305" spans="1:15" ht="63" x14ac:dyDescent="0.25">
      <c r="A305" s="24" t="s">
        <v>65</v>
      </c>
      <c r="B305" s="74" t="s">
        <v>997</v>
      </c>
      <c r="C305" s="24" t="s">
        <v>80</v>
      </c>
      <c r="D305" s="24" t="s">
        <v>96</v>
      </c>
      <c r="E305" s="41" t="s">
        <v>1497</v>
      </c>
      <c r="F305" s="27" t="s">
        <v>430</v>
      </c>
      <c r="G305" s="27" t="s">
        <v>217</v>
      </c>
      <c r="H305" s="75">
        <v>65</v>
      </c>
      <c r="I305" s="27">
        <v>2024</v>
      </c>
      <c r="J305" s="38">
        <f t="shared" si="4"/>
        <v>60930.220999999976</v>
      </c>
      <c r="K305" s="26" t="s">
        <v>259</v>
      </c>
      <c r="L305" s="30">
        <v>1</v>
      </c>
      <c r="M305" s="31" t="s">
        <v>1129</v>
      </c>
      <c r="N305" s="26" t="s">
        <v>259</v>
      </c>
      <c r="O305" s="26" t="s">
        <v>253</v>
      </c>
    </row>
    <row r="306" spans="1:15" ht="47.25" x14ac:dyDescent="0.25">
      <c r="A306" s="24" t="s">
        <v>65</v>
      </c>
      <c r="B306" s="74" t="s">
        <v>997</v>
      </c>
      <c r="C306" s="24" t="s">
        <v>80</v>
      </c>
      <c r="D306" s="24" t="s">
        <v>96</v>
      </c>
      <c r="E306" s="41" t="s">
        <v>1496</v>
      </c>
      <c r="F306" s="27" t="s">
        <v>430</v>
      </c>
      <c r="G306" s="27" t="s">
        <v>217</v>
      </c>
      <c r="H306" s="75">
        <v>13.9</v>
      </c>
      <c r="I306" s="27">
        <v>2027</v>
      </c>
      <c r="J306" s="38">
        <f t="shared" si="4"/>
        <v>60944.120999999977</v>
      </c>
      <c r="K306" s="26" t="s">
        <v>255</v>
      </c>
      <c r="L306" s="30">
        <v>1</v>
      </c>
      <c r="M306" s="31" t="s">
        <v>1129</v>
      </c>
      <c r="N306" s="26" t="s">
        <v>255</v>
      </c>
      <c r="O306" s="26" t="s">
        <v>256</v>
      </c>
    </row>
    <row r="307" spans="1:15" ht="31.5" x14ac:dyDescent="0.25">
      <c r="A307" s="24" t="s">
        <v>6</v>
      </c>
      <c r="B307" s="74" t="s">
        <v>997</v>
      </c>
      <c r="C307" s="24" t="s">
        <v>117</v>
      </c>
      <c r="D307" s="24" t="s">
        <v>186</v>
      </c>
      <c r="E307" s="41" t="s">
        <v>1235</v>
      </c>
      <c r="F307" s="27" t="s">
        <v>445</v>
      </c>
      <c r="G307" s="27" t="s">
        <v>217</v>
      </c>
      <c r="H307" s="75">
        <v>3.3</v>
      </c>
      <c r="I307" s="27">
        <v>2014</v>
      </c>
      <c r="J307" s="38">
        <f t="shared" si="4"/>
        <v>60947.42099999998</v>
      </c>
      <c r="K307" s="76" t="s">
        <v>118</v>
      </c>
      <c r="L307" s="30">
        <v>1</v>
      </c>
      <c r="M307" s="31" t="s">
        <v>1129</v>
      </c>
      <c r="N307" s="76" t="s">
        <v>118</v>
      </c>
      <c r="O307" s="76" t="s">
        <v>559</v>
      </c>
    </row>
    <row r="308" spans="1:15" ht="63" x14ac:dyDescent="0.25">
      <c r="A308" s="24" t="s">
        <v>65</v>
      </c>
      <c r="B308" s="74" t="s">
        <v>997</v>
      </c>
      <c r="C308" s="24" t="s">
        <v>117</v>
      </c>
      <c r="D308" s="24"/>
      <c r="E308" s="41" t="s">
        <v>1495</v>
      </c>
      <c r="F308" s="27" t="s">
        <v>445</v>
      </c>
      <c r="G308" s="27" t="s">
        <v>217</v>
      </c>
      <c r="H308" s="75">
        <v>11.8</v>
      </c>
      <c r="I308" s="27">
        <v>2023</v>
      </c>
      <c r="J308" s="38">
        <f t="shared" si="4"/>
        <v>60959.220999999983</v>
      </c>
      <c r="K308" s="29" t="s">
        <v>1324</v>
      </c>
      <c r="L308" s="30">
        <v>1</v>
      </c>
      <c r="M308" s="31" t="s">
        <v>1129</v>
      </c>
      <c r="N308" s="76"/>
      <c r="O308" s="76"/>
    </row>
    <row r="309" spans="1:15" ht="63" x14ac:dyDescent="0.25">
      <c r="A309" s="24" t="s">
        <v>65</v>
      </c>
      <c r="B309" s="74" t="s">
        <v>997</v>
      </c>
      <c r="C309" s="24" t="s">
        <v>117</v>
      </c>
      <c r="D309" s="24"/>
      <c r="E309" s="41" t="s">
        <v>1494</v>
      </c>
      <c r="F309" s="27" t="s">
        <v>445</v>
      </c>
      <c r="G309" s="27" t="s">
        <v>217</v>
      </c>
      <c r="H309" s="75">
        <v>6.3</v>
      </c>
      <c r="I309" s="27">
        <v>2023</v>
      </c>
      <c r="J309" s="38">
        <f t="shared" si="4"/>
        <v>60965.520999999986</v>
      </c>
      <c r="K309" s="29" t="s">
        <v>1324</v>
      </c>
      <c r="L309" s="30">
        <v>1</v>
      </c>
      <c r="M309" s="31" t="s">
        <v>1129</v>
      </c>
      <c r="N309" s="76"/>
      <c r="O309" s="76"/>
    </row>
    <row r="310" spans="1:15" ht="63" x14ac:dyDescent="0.25">
      <c r="A310" s="24" t="s">
        <v>65</v>
      </c>
      <c r="B310" s="74" t="s">
        <v>997</v>
      </c>
      <c r="C310" s="24" t="s">
        <v>117</v>
      </c>
      <c r="D310" s="24"/>
      <c r="E310" s="41" t="s">
        <v>1493</v>
      </c>
      <c r="F310" s="27" t="s">
        <v>445</v>
      </c>
      <c r="G310" s="27" t="s">
        <v>217</v>
      </c>
      <c r="H310" s="75">
        <v>5.7</v>
      </c>
      <c r="I310" s="27">
        <v>2020</v>
      </c>
      <c r="J310" s="38">
        <f t="shared" si="4"/>
        <v>60971.220999999983</v>
      </c>
      <c r="K310" s="29" t="s">
        <v>1324</v>
      </c>
      <c r="L310" s="30">
        <v>1</v>
      </c>
      <c r="M310" s="31" t="s">
        <v>1129</v>
      </c>
      <c r="N310" s="76"/>
      <c r="O310" s="76"/>
    </row>
    <row r="311" spans="1:15" ht="63" x14ac:dyDescent="0.25">
      <c r="A311" s="24" t="s">
        <v>65</v>
      </c>
      <c r="B311" s="74" t="s">
        <v>997</v>
      </c>
      <c r="C311" s="24" t="s">
        <v>117</v>
      </c>
      <c r="D311" s="24"/>
      <c r="E311" s="41" t="s">
        <v>1492</v>
      </c>
      <c r="F311" s="27" t="s">
        <v>445</v>
      </c>
      <c r="G311" s="27" t="s">
        <v>217</v>
      </c>
      <c r="H311" s="75">
        <v>3.9</v>
      </c>
      <c r="I311" s="27">
        <v>2020</v>
      </c>
      <c r="J311" s="38">
        <f t="shared" si="4"/>
        <v>60975.120999999985</v>
      </c>
      <c r="K311" s="29" t="s">
        <v>1324</v>
      </c>
      <c r="L311" s="30">
        <v>1</v>
      </c>
      <c r="M311" s="31" t="s">
        <v>1129</v>
      </c>
      <c r="N311" s="76"/>
      <c r="O311" s="76"/>
    </row>
    <row r="312" spans="1:15" ht="63" x14ac:dyDescent="0.25">
      <c r="A312" s="24" t="s">
        <v>65</v>
      </c>
      <c r="B312" s="74" t="s">
        <v>997</v>
      </c>
      <c r="C312" s="24" t="s">
        <v>117</v>
      </c>
      <c r="D312" s="24"/>
      <c r="E312" s="41" t="s">
        <v>1491</v>
      </c>
      <c r="F312" s="27" t="s">
        <v>445</v>
      </c>
      <c r="G312" s="27" t="s">
        <v>217</v>
      </c>
      <c r="H312" s="75">
        <v>8.02</v>
      </c>
      <c r="I312" s="27">
        <v>2020</v>
      </c>
      <c r="J312" s="38">
        <f t="shared" si="4"/>
        <v>60983.140999999981</v>
      </c>
      <c r="K312" s="29" t="s">
        <v>1324</v>
      </c>
      <c r="L312" s="30">
        <v>1</v>
      </c>
      <c r="M312" s="31" t="s">
        <v>1129</v>
      </c>
      <c r="N312" s="76"/>
      <c r="O312" s="76"/>
    </row>
    <row r="313" spans="1:15" ht="63" x14ac:dyDescent="0.25">
      <c r="A313" s="24" t="s">
        <v>65</v>
      </c>
      <c r="B313" s="74" t="s">
        <v>997</v>
      </c>
      <c r="C313" s="24" t="s">
        <v>117</v>
      </c>
      <c r="D313" s="24"/>
      <c r="E313" s="41" t="s">
        <v>1101</v>
      </c>
      <c r="F313" s="27" t="s">
        <v>445</v>
      </c>
      <c r="G313" s="27" t="s">
        <v>217</v>
      </c>
      <c r="H313" s="75">
        <v>6.1</v>
      </c>
      <c r="I313" s="27">
        <v>2023</v>
      </c>
      <c r="J313" s="38">
        <f t="shared" si="4"/>
        <v>60989.24099999998</v>
      </c>
      <c r="K313" s="29" t="s">
        <v>1324</v>
      </c>
      <c r="L313" s="30">
        <v>1</v>
      </c>
      <c r="M313" s="31" t="s">
        <v>1129</v>
      </c>
      <c r="N313" s="76"/>
      <c r="O313" s="76"/>
    </row>
    <row r="314" spans="1:15" ht="63" x14ac:dyDescent="0.25">
      <c r="A314" s="24" t="s">
        <v>65</v>
      </c>
      <c r="B314" s="74" t="s">
        <v>997</v>
      </c>
      <c r="C314" s="24" t="s">
        <v>117</v>
      </c>
      <c r="D314" s="24"/>
      <c r="E314" s="41" t="s">
        <v>1102</v>
      </c>
      <c r="F314" s="27" t="s">
        <v>445</v>
      </c>
      <c r="G314" s="27" t="s">
        <v>217</v>
      </c>
      <c r="H314" s="75">
        <v>5.3</v>
      </c>
      <c r="I314" s="27">
        <v>2021</v>
      </c>
      <c r="J314" s="38">
        <f t="shared" si="4"/>
        <v>60994.540999999983</v>
      </c>
      <c r="K314" s="29" t="s">
        <v>1324</v>
      </c>
      <c r="L314" s="30">
        <v>1</v>
      </c>
      <c r="M314" s="31" t="s">
        <v>1129</v>
      </c>
      <c r="N314" s="76"/>
      <c r="O314" s="76"/>
    </row>
    <row r="315" spans="1:15" ht="63" x14ac:dyDescent="0.25">
      <c r="A315" s="24" t="s">
        <v>65</v>
      </c>
      <c r="B315" s="74" t="s">
        <v>997</v>
      </c>
      <c r="C315" s="24" t="s">
        <v>117</v>
      </c>
      <c r="D315" s="24"/>
      <c r="E315" s="41" t="s">
        <v>1103</v>
      </c>
      <c r="F315" s="27" t="s">
        <v>445</v>
      </c>
      <c r="G315" s="27" t="s">
        <v>217</v>
      </c>
      <c r="H315" s="75">
        <v>1.95</v>
      </c>
      <c r="I315" s="27">
        <v>2022</v>
      </c>
      <c r="J315" s="38">
        <f t="shared" si="4"/>
        <v>60996.49099999998</v>
      </c>
      <c r="K315" s="29" t="s">
        <v>1324</v>
      </c>
      <c r="L315" s="30">
        <v>1</v>
      </c>
      <c r="M315" s="31" t="s">
        <v>1129</v>
      </c>
      <c r="N315" s="76"/>
      <c r="O315" s="76"/>
    </row>
    <row r="316" spans="1:15" ht="63" x14ac:dyDescent="0.25">
      <c r="A316" s="24" t="s">
        <v>65</v>
      </c>
      <c r="B316" s="74" t="s">
        <v>997</v>
      </c>
      <c r="C316" s="24" t="s">
        <v>117</v>
      </c>
      <c r="D316" s="24"/>
      <c r="E316" s="41" t="s">
        <v>1104</v>
      </c>
      <c r="F316" s="27" t="s">
        <v>445</v>
      </c>
      <c r="G316" s="27" t="s">
        <v>217</v>
      </c>
      <c r="H316" s="75">
        <v>3.27</v>
      </c>
      <c r="I316" s="27">
        <v>2023</v>
      </c>
      <c r="J316" s="38">
        <f t="shared" si="4"/>
        <v>60999.760999999977</v>
      </c>
      <c r="K316" s="29" t="s">
        <v>1324</v>
      </c>
      <c r="L316" s="30">
        <v>1</v>
      </c>
      <c r="M316" s="31" t="s">
        <v>1129</v>
      </c>
      <c r="N316" s="76"/>
      <c r="O316" s="76"/>
    </row>
    <row r="317" spans="1:15" ht="63" x14ac:dyDescent="0.25">
      <c r="A317" s="24" t="s">
        <v>65</v>
      </c>
      <c r="B317" s="74" t="s">
        <v>997</v>
      </c>
      <c r="C317" s="24" t="s">
        <v>117</v>
      </c>
      <c r="D317" s="24"/>
      <c r="E317" s="41" t="s">
        <v>1490</v>
      </c>
      <c r="F317" s="27" t="s">
        <v>445</v>
      </c>
      <c r="G317" s="27" t="s">
        <v>217</v>
      </c>
      <c r="H317" s="75">
        <v>2</v>
      </c>
      <c r="I317" s="27">
        <v>2020</v>
      </c>
      <c r="J317" s="38">
        <f t="shared" si="4"/>
        <v>61001.760999999977</v>
      </c>
      <c r="K317" s="29" t="s">
        <v>1324</v>
      </c>
      <c r="L317" s="30">
        <v>1</v>
      </c>
      <c r="M317" s="31" t="s">
        <v>1129</v>
      </c>
      <c r="N317" s="76"/>
      <c r="O317" s="76"/>
    </row>
    <row r="318" spans="1:15" ht="47.25" x14ac:dyDescent="0.25">
      <c r="A318" s="24" t="s">
        <v>6</v>
      </c>
      <c r="B318" s="77" t="s">
        <v>1137</v>
      </c>
      <c r="C318" s="24" t="s">
        <v>82</v>
      </c>
      <c r="D318" s="24" t="s">
        <v>83</v>
      </c>
      <c r="E318" s="41" t="s">
        <v>1489</v>
      </c>
      <c r="F318" s="27" t="s">
        <v>689</v>
      </c>
      <c r="G318" s="27" t="s">
        <v>217</v>
      </c>
      <c r="H318" s="118">
        <f>0.175*630*0.82</f>
        <v>90.405000000000001</v>
      </c>
      <c r="I318" s="27">
        <v>2013</v>
      </c>
      <c r="J318" s="38">
        <f t="shared" si="4"/>
        <v>61092.165999999976</v>
      </c>
      <c r="K318" s="78" t="s">
        <v>690</v>
      </c>
      <c r="L318" s="30">
        <v>1</v>
      </c>
      <c r="M318" s="31" t="s">
        <v>1119</v>
      </c>
      <c r="N318" s="78" t="s">
        <v>685</v>
      </c>
      <c r="O318" s="26"/>
    </row>
    <row r="319" spans="1:15" ht="47.25" x14ac:dyDescent="0.25">
      <c r="A319" s="24" t="s">
        <v>6</v>
      </c>
      <c r="B319" s="77" t="s">
        <v>1137</v>
      </c>
      <c r="C319" s="24" t="s">
        <v>82</v>
      </c>
      <c r="D319" s="24" t="s">
        <v>83</v>
      </c>
      <c r="E319" s="41" t="s">
        <v>1488</v>
      </c>
      <c r="F319" s="27" t="s">
        <v>689</v>
      </c>
      <c r="G319" s="27" t="s">
        <v>217</v>
      </c>
      <c r="H319" s="118">
        <f>1*630*0.1</f>
        <v>63</v>
      </c>
      <c r="I319" s="27">
        <v>2013</v>
      </c>
      <c r="J319" s="38">
        <f t="shared" si="4"/>
        <v>61155.165999999976</v>
      </c>
      <c r="K319" s="78" t="s">
        <v>690</v>
      </c>
      <c r="L319" s="30">
        <v>1</v>
      </c>
      <c r="M319" s="31" t="s">
        <v>1119</v>
      </c>
      <c r="N319" s="78" t="s">
        <v>685</v>
      </c>
      <c r="O319" s="26"/>
    </row>
    <row r="320" spans="1:15" ht="47.25" x14ac:dyDescent="0.25">
      <c r="A320" s="24" t="s">
        <v>6</v>
      </c>
      <c r="B320" s="77" t="s">
        <v>1137</v>
      </c>
      <c r="C320" s="24" t="s">
        <v>82</v>
      </c>
      <c r="D320" s="24" t="s">
        <v>83</v>
      </c>
      <c r="E320" s="41" t="s">
        <v>1487</v>
      </c>
      <c r="F320" s="27" t="s">
        <v>689</v>
      </c>
      <c r="G320" s="27" t="s">
        <v>217</v>
      </c>
      <c r="H320" s="118">
        <f>10*630*0.08</f>
        <v>504</v>
      </c>
      <c r="I320" s="27">
        <v>2013</v>
      </c>
      <c r="J320" s="38">
        <f t="shared" si="4"/>
        <v>61659.165999999976</v>
      </c>
      <c r="K320" s="78" t="s">
        <v>690</v>
      </c>
      <c r="L320" s="30">
        <v>1</v>
      </c>
      <c r="M320" s="31" t="s">
        <v>1119</v>
      </c>
      <c r="N320" s="78" t="s">
        <v>685</v>
      </c>
      <c r="O320" s="26"/>
    </row>
    <row r="321" spans="1:15" x14ac:dyDescent="0.25">
      <c r="A321" s="24" t="s">
        <v>6</v>
      </c>
      <c r="B321" s="77" t="s">
        <v>1137</v>
      </c>
      <c r="C321" s="24" t="s">
        <v>82</v>
      </c>
      <c r="D321" s="24" t="s">
        <v>179</v>
      </c>
      <c r="E321" s="41" t="s">
        <v>1486</v>
      </c>
      <c r="F321" s="27" t="s">
        <v>689</v>
      </c>
      <c r="G321" s="27" t="s">
        <v>217</v>
      </c>
      <c r="H321" s="119">
        <v>10</v>
      </c>
      <c r="I321" s="27"/>
      <c r="J321" s="38">
        <f t="shared" si="4"/>
        <v>61669.165999999976</v>
      </c>
      <c r="K321" s="78" t="s">
        <v>992</v>
      </c>
      <c r="L321" s="30">
        <v>1</v>
      </c>
      <c r="M321" s="31" t="s">
        <v>1119</v>
      </c>
      <c r="N321" s="78"/>
      <c r="O321" s="26"/>
    </row>
    <row r="322" spans="1:15" ht="47.25" x14ac:dyDescent="0.25">
      <c r="A322" s="24" t="s">
        <v>6</v>
      </c>
      <c r="B322" s="77" t="s">
        <v>1137</v>
      </c>
      <c r="C322" s="24" t="s">
        <v>82</v>
      </c>
      <c r="D322" s="24" t="s">
        <v>104</v>
      </c>
      <c r="E322" s="41" t="s">
        <v>1485</v>
      </c>
      <c r="F322" s="27" t="s">
        <v>689</v>
      </c>
      <c r="G322" s="27" t="s">
        <v>217</v>
      </c>
      <c r="H322" s="118">
        <f>0.175*1500*0.82</f>
        <v>215.25</v>
      </c>
      <c r="I322" s="27">
        <v>2013</v>
      </c>
      <c r="J322" s="38">
        <f t="shared" si="4"/>
        <v>61884.415999999976</v>
      </c>
      <c r="K322" s="78" t="s">
        <v>690</v>
      </c>
      <c r="L322" s="30">
        <v>1</v>
      </c>
      <c r="M322" s="31" t="s">
        <v>1119</v>
      </c>
      <c r="N322" s="78" t="s">
        <v>685</v>
      </c>
      <c r="O322" s="26"/>
    </row>
    <row r="323" spans="1:15" ht="47.25" x14ac:dyDescent="0.25">
      <c r="A323" s="24" t="s">
        <v>6</v>
      </c>
      <c r="B323" s="77" t="s">
        <v>1137</v>
      </c>
      <c r="C323" s="24" t="s">
        <v>82</v>
      </c>
      <c r="D323" s="24" t="s">
        <v>104</v>
      </c>
      <c r="E323" s="41" t="s">
        <v>1484</v>
      </c>
      <c r="F323" s="27" t="s">
        <v>689</v>
      </c>
      <c r="G323" s="27" t="s">
        <v>217</v>
      </c>
      <c r="H323" s="118">
        <f>1*1500*0.1</f>
        <v>150</v>
      </c>
      <c r="I323" s="27">
        <v>2013</v>
      </c>
      <c r="J323" s="38">
        <f t="shared" si="4"/>
        <v>62034.415999999976</v>
      </c>
      <c r="K323" s="78" t="s">
        <v>690</v>
      </c>
      <c r="L323" s="30">
        <v>1</v>
      </c>
      <c r="M323" s="31" t="s">
        <v>1119</v>
      </c>
      <c r="N323" s="78" t="s">
        <v>685</v>
      </c>
      <c r="O323" s="26"/>
    </row>
    <row r="324" spans="1:15" ht="47.25" x14ac:dyDescent="0.25">
      <c r="A324" s="24" t="s">
        <v>6</v>
      </c>
      <c r="B324" s="77" t="s">
        <v>1137</v>
      </c>
      <c r="C324" s="24" t="s">
        <v>82</v>
      </c>
      <c r="D324" s="24" t="s">
        <v>104</v>
      </c>
      <c r="E324" s="41" t="s">
        <v>1483</v>
      </c>
      <c r="F324" s="27" t="s">
        <v>689</v>
      </c>
      <c r="G324" s="27" t="s">
        <v>217</v>
      </c>
      <c r="H324" s="118">
        <f>10*1500*0.08</f>
        <v>1200</v>
      </c>
      <c r="I324" s="27">
        <v>2013</v>
      </c>
      <c r="J324" s="38">
        <f t="shared" si="4"/>
        <v>63234.415999999976</v>
      </c>
      <c r="K324" s="78" t="s">
        <v>690</v>
      </c>
      <c r="L324" s="30">
        <v>1</v>
      </c>
      <c r="M324" s="31" t="s">
        <v>1119</v>
      </c>
      <c r="N324" s="78" t="s">
        <v>685</v>
      </c>
      <c r="O324" s="26"/>
    </row>
    <row r="325" spans="1:15" ht="31.5" x14ac:dyDescent="0.25">
      <c r="A325" s="24" t="s">
        <v>6</v>
      </c>
      <c r="B325" s="77" t="s">
        <v>1137</v>
      </c>
      <c r="C325" s="24" t="s">
        <v>82</v>
      </c>
      <c r="D325" s="24" t="s">
        <v>104</v>
      </c>
      <c r="E325" s="41" t="s">
        <v>1482</v>
      </c>
      <c r="F325" s="27" t="s">
        <v>689</v>
      </c>
      <c r="G325" s="27" t="s">
        <v>217</v>
      </c>
      <c r="H325" s="119">
        <v>20</v>
      </c>
      <c r="I325" s="27"/>
      <c r="J325" s="38">
        <f t="shared" si="4"/>
        <v>63254.415999999976</v>
      </c>
      <c r="K325" s="78" t="s">
        <v>913</v>
      </c>
      <c r="L325" s="30">
        <v>1</v>
      </c>
      <c r="M325" s="31" t="s">
        <v>1119</v>
      </c>
      <c r="N325" s="78"/>
      <c r="O325" s="26"/>
    </row>
    <row r="326" spans="1:15" ht="47.25" x14ac:dyDescent="0.25">
      <c r="A326" s="24" t="s">
        <v>6</v>
      </c>
      <c r="B326" s="77" t="s">
        <v>1137</v>
      </c>
      <c r="C326" s="46" t="s">
        <v>1089</v>
      </c>
      <c r="D326" s="24"/>
      <c r="E326" s="41" t="s">
        <v>1481</v>
      </c>
      <c r="F326" s="27" t="s">
        <v>689</v>
      </c>
      <c r="G326" s="27" t="s">
        <v>217</v>
      </c>
      <c r="H326" s="118">
        <f>0.175*150*0.82</f>
        <v>21.524999999999999</v>
      </c>
      <c r="I326" s="27">
        <v>2013</v>
      </c>
      <c r="J326" s="38">
        <f t="shared" si="4"/>
        <v>63275.940999999977</v>
      </c>
      <c r="K326" s="78" t="s">
        <v>690</v>
      </c>
      <c r="L326" s="30">
        <v>1</v>
      </c>
      <c r="M326" s="31" t="s">
        <v>1119</v>
      </c>
      <c r="N326" s="78"/>
      <c r="O326" s="26"/>
    </row>
    <row r="327" spans="1:15" ht="63" x14ac:dyDescent="0.25">
      <c r="A327" s="24" t="s">
        <v>6</v>
      </c>
      <c r="B327" s="77" t="s">
        <v>1137</v>
      </c>
      <c r="C327" s="46" t="s">
        <v>1089</v>
      </c>
      <c r="D327" s="24"/>
      <c r="E327" s="41" t="s">
        <v>1480</v>
      </c>
      <c r="F327" s="27" t="s">
        <v>689</v>
      </c>
      <c r="G327" s="27" t="s">
        <v>217</v>
      </c>
      <c r="H327" s="118">
        <f>1*150*0.1</f>
        <v>15</v>
      </c>
      <c r="I327" s="27">
        <v>2013</v>
      </c>
      <c r="J327" s="38">
        <f t="shared" si="4"/>
        <v>63290.940999999977</v>
      </c>
      <c r="K327" s="78" t="s">
        <v>690</v>
      </c>
      <c r="L327" s="30">
        <v>1</v>
      </c>
      <c r="M327" s="31" t="s">
        <v>1119</v>
      </c>
      <c r="N327" s="78"/>
      <c r="O327" s="26"/>
    </row>
    <row r="328" spans="1:15" ht="63" x14ac:dyDescent="0.25">
      <c r="A328" s="24" t="s">
        <v>6</v>
      </c>
      <c r="B328" s="77" t="s">
        <v>1137</v>
      </c>
      <c r="C328" s="46" t="s">
        <v>1089</v>
      </c>
      <c r="D328" s="24"/>
      <c r="E328" s="41" t="s">
        <v>1479</v>
      </c>
      <c r="F328" s="27" t="s">
        <v>689</v>
      </c>
      <c r="G328" s="27" t="s">
        <v>217</v>
      </c>
      <c r="H328" s="118">
        <f>10*150*0.08</f>
        <v>120</v>
      </c>
      <c r="I328" s="27">
        <v>2013</v>
      </c>
      <c r="J328" s="38">
        <f t="shared" si="4"/>
        <v>63410.940999999977</v>
      </c>
      <c r="K328" s="78" t="s">
        <v>690</v>
      </c>
      <c r="L328" s="30">
        <v>1</v>
      </c>
      <c r="M328" s="31" t="s">
        <v>1119</v>
      </c>
      <c r="N328" s="78"/>
      <c r="O328" s="26"/>
    </row>
    <row r="329" spans="1:15" ht="31.5" x14ac:dyDescent="0.25">
      <c r="A329" s="24" t="s">
        <v>6</v>
      </c>
      <c r="B329" s="77" t="s">
        <v>1137</v>
      </c>
      <c r="C329" s="24" t="s">
        <v>160</v>
      </c>
      <c r="D329" s="24" t="s">
        <v>165</v>
      </c>
      <c r="E329" s="41" t="s">
        <v>1236</v>
      </c>
      <c r="F329" s="27" t="s">
        <v>915</v>
      </c>
      <c r="G329" s="27" t="s">
        <v>217</v>
      </c>
      <c r="H329" s="118">
        <v>0.65</v>
      </c>
      <c r="I329" s="27">
        <v>2006</v>
      </c>
      <c r="J329" s="38">
        <f t="shared" si="4"/>
        <v>63411.590999999979</v>
      </c>
      <c r="K329" s="78" t="s">
        <v>913</v>
      </c>
      <c r="L329" s="30">
        <v>1</v>
      </c>
      <c r="M329" s="31" t="s">
        <v>1119</v>
      </c>
      <c r="N329" s="78"/>
      <c r="O329" s="26"/>
    </row>
    <row r="330" spans="1:15" ht="63" x14ac:dyDescent="0.25">
      <c r="A330" s="24" t="s">
        <v>6</v>
      </c>
      <c r="B330" s="77" t="s">
        <v>1137</v>
      </c>
      <c r="C330" s="24" t="s">
        <v>160</v>
      </c>
      <c r="D330" s="24"/>
      <c r="E330" s="41" t="s">
        <v>1478</v>
      </c>
      <c r="F330" s="27" t="s">
        <v>689</v>
      </c>
      <c r="G330" s="27" t="s">
        <v>217</v>
      </c>
      <c r="H330" s="118">
        <f>0.175*230*0.82</f>
        <v>33.004999999999995</v>
      </c>
      <c r="I330" s="27">
        <v>2013</v>
      </c>
      <c r="J330" s="38">
        <f t="shared" si="4"/>
        <v>63444.595999999976</v>
      </c>
      <c r="K330" s="78" t="s">
        <v>690</v>
      </c>
      <c r="L330" s="30">
        <v>1</v>
      </c>
      <c r="M330" s="31" t="s">
        <v>1119</v>
      </c>
      <c r="N330" s="78"/>
      <c r="O330" s="26"/>
    </row>
    <row r="331" spans="1:15" ht="63" x14ac:dyDescent="0.25">
      <c r="A331" s="24" t="s">
        <v>6</v>
      </c>
      <c r="B331" s="77" t="s">
        <v>1137</v>
      </c>
      <c r="C331" s="24" t="s">
        <v>160</v>
      </c>
      <c r="D331" s="24"/>
      <c r="E331" s="41" t="s">
        <v>1477</v>
      </c>
      <c r="F331" s="27" t="s">
        <v>689</v>
      </c>
      <c r="G331" s="27" t="s">
        <v>217</v>
      </c>
      <c r="H331" s="118">
        <f>1*230*0.1</f>
        <v>23</v>
      </c>
      <c r="I331" s="27">
        <v>2013</v>
      </c>
      <c r="J331" s="38">
        <f t="shared" si="4"/>
        <v>63467.595999999976</v>
      </c>
      <c r="K331" s="78" t="s">
        <v>690</v>
      </c>
      <c r="L331" s="30">
        <v>1</v>
      </c>
      <c r="M331" s="31" t="s">
        <v>1119</v>
      </c>
      <c r="N331" s="78"/>
      <c r="O331" s="26"/>
    </row>
    <row r="332" spans="1:15" ht="78.75" x14ac:dyDescent="0.25">
      <c r="A332" s="24" t="s">
        <v>6</v>
      </c>
      <c r="B332" s="77" t="s">
        <v>1137</v>
      </c>
      <c r="C332" s="24" t="s">
        <v>160</v>
      </c>
      <c r="D332" s="24"/>
      <c r="E332" s="41" t="s">
        <v>1476</v>
      </c>
      <c r="F332" s="27" t="s">
        <v>689</v>
      </c>
      <c r="G332" s="27" t="s">
        <v>217</v>
      </c>
      <c r="H332" s="118">
        <f>10*230*0.08</f>
        <v>184</v>
      </c>
      <c r="I332" s="27">
        <v>2013</v>
      </c>
      <c r="J332" s="38">
        <f t="shared" ref="J332:J396" si="5">H332+J331</f>
        <v>63651.595999999976</v>
      </c>
      <c r="K332" s="78" t="s">
        <v>690</v>
      </c>
      <c r="L332" s="30">
        <v>1</v>
      </c>
      <c r="M332" s="31" t="s">
        <v>1119</v>
      </c>
      <c r="N332" s="78"/>
      <c r="O332" s="26"/>
    </row>
    <row r="333" spans="1:15" ht="31.5" x14ac:dyDescent="0.25">
      <c r="A333" s="24" t="s">
        <v>6</v>
      </c>
      <c r="B333" s="77" t="s">
        <v>1137</v>
      </c>
      <c r="C333" s="24" t="s">
        <v>160</v>
      </c>
      <c r="D333" s="24" t="s">
        <v>160</v>
      </c>
      <c r="E333" s="41" t="s">
        <v>912</v>
      </c>
      <c r="F333" s="41" t="s">
        <v>912</v>
      </c>
      <c r="G333" s="27" t="s">
        <v>217</v>
      </c>
      <c r="H333" s="118">
        <v>0.8</v>
      </c>
      <c r="I333" s="27">
        <v>1994</v>
      </c>
      <c r="J333" s="38">
        <f t="shared" si="5"/>
        <v>63652.395999999979</v>
      </c>
      <c r="K333" s="78" t="s">
        <v>913</v>
      </c>
      <c r="L333" s="30">
        <v>1</v>
      </c>
      <c r="M333" s="31" t="s">
        <v>1119</v>
      </c>
      <c r="N333" s="78"/>
      <c r="O333" s="26"/>
    </row>
    <row r="334" spans="1:15" ht="31.5" x14ac:dyDescent="0.25">
      <c r="A334" s="24" t="s">
        <v>6</v>
      </c>
      <c r="B334" s="77" t="s">
        <v>1137</v>
      </c>
      <c r="C334" s="24" t="s">
        <v>160</v>
      </c>
      <c r="D334" s="24" t="s">
        <v>160</v>
      </c>
      <c r="E334" s="41" t="s">
        <v>1475</v>
      </c>
      <c r="F334" s="27" t="s">
        <v>914</v>
      </c>
      <c r="G334" s="27" t="s">
        <v>217</v>
      </c>
      <c r="H334" s="118">
        <v>0.872</v>
      </c>
      <c r="I334" s="27">
        <v>2001</v>
      </c>
      <c r="J334" s="38">
        <f t="shared" si="5"/>
        <v>63653.267999999982</v>
      </c>
      <c r="K334" s="78" t="s">
        <v>913</v>
      </c>
      <c r="L334" s="30">
        <v>1</v>
      </c>
      <c r="M334" s="31" t="s">
        <v>1119</v>
      </c>
      <c r="N334" s="78"/>
      <c r="O334" s="26"/>
    </row>
    <row r="335" spans="1:15" ht="31.5" x14ac:dyDescent="0.25">
      <c r="A335" s="24" t="s">
        <v>6</v>
      </c>
      <c r="B335" s="77" t="s">
        <v>1137</v>
      </c>
      <c r="C335" s="24" t="s">
        <v>160</v>
      </c>
      <c r="D335" s="24" t="s">
        <v>160</v>
      </c>
      <c r="E335" s="41" t="s">
        <v>1237</v>
      </c>
      <c r="F335" s="27" t="s">
        <v>1593</v>
      </c>
      <c r="G335" s="27" t="s">
        <v>217</v>
      </c>
      <c r="H335" s="118">
        <v>16</v>
      </c>
      <c r="I335" s="27">
        <v>2002</v>
      </c>
      <c r="J335" s="38">
        <f t="shared" si="5"/>
        <v>63669.267999999982</v>
      </c>
      <c r="K335" s="78" t="s">
        <v>913</v>
      </c>
      <c r="L335" s="30">
        <v>1</v>
      </c>
      <c r="M335" s="31" t="s">
        <v>1119</v>
      </c>
      <c r="N335" s="78"/>
      <c r="O335" s="26"/>
    </row>
    <row r="336" spans="1:15" ht="31.5" x14ac:dyDescent="0.25">
      <c r="A336" s="24" t="s">
        <v>6</v>
      </c>
      <c r="B336" s="77" t="s">
        <v>1137</v>
      </c>
      <c r="C336" s="24" t="s">
        <v>160</v>
      </c>
      <c r="D336" s="24" t="s">
        <v>160</v>
      </c>
      <c r="E336" s="41" t="s">
        <v>1474</v>
      </c>
      <c r="F336" s="27" t="s">
        <v>914</v>
      </c>
      <c r="G336" s="27" t="s">
        <v>217</v>
      </c>
      <c r="H336" s="118">
        <v>0.42399999999999999</v>
      </c>
      <c r="I336" s="27">
        <v>1999</v>
      </c>
      <c r="J336" s="38">
        <f t="shared" si="5"/>
        <v>63669.691999999981</v>
      </c>
      <c r="K336" s="78" t="s">
        <v>913</v>
      </c>
      <c r="L336" s="30">
        <v>1</v>
      </c>
      <c r="M336" s="31" t="s">
        <v>1119</v>
      </c>
      <c r="N336" s="78"/>
      <c r="O336" s="26"/>
    </row>
    <row r="337" spans="1:28" ht="47.25" x14ac:dyDescent="0.25">
      <c r="A337" s="24" t="s">
        <v>6</v>
      </c>
      <c r="B337" s="77" t="s">
        <v>1137</v>
      </c>
      <c r="C337" s="24" t="s">
        <v>102</v>
      </c>
      <c r="D337" s="24" t="s">
        <v>102</v>
      </c>
      <c r="E337" s="41" t="s">
        <v>1473</v>
      </c>
      <c r="F337" s="27" t="s">
        <v>689</v>
      </c>
      <c r="G337" s="27" t="s">
        <v>217</v>
      </c>
      <c r="H337" s="118">
        <f>0.175*1830*0.82</f>
        <v>262.60499999999996</v>
      </c>
      <c r="I337" s="27">
        <v>2013</v>
      </c>
      <c r="J337" s="38">
        <f t="shared" si="5"/>
        <v>63932.296999999984</v>
      </c>
      <c r="K337" s="78" t="s">
        <v>690</v>
      </c>
      <c r="L337" s="30">
        <v>1</v>
      </c>
      <c r="M337" s="31" t="s">
        <v>1119</v>
      </c>
      <c r="N337" s="78" t="s">
        <v>685</v>
      </c>
      <c r="O337" s="26"/>
    </row>
    <row r="338" spans="1:28" ht="47.25" x14ac:dyDescent="0.25">
      <c r="A338" s="24" t="s">
        <v>6</v>
      </c>
      <c r="B338" s="77" t="s">
        <v>1137</v>
      </c>
      <c r="C338" s="24" t="s">
        <v>102</v>
      </c>
      <c r="D338" s="24" t="s">
        <v>102</v>
      </c>
      <c r="E338" s="41" t="s">
        <v>1471</v>
      </c>
      <c r="F338" s="27" t="s">
        <v>689</v>
      </c>
      <c r="G338" s="27" t="s">
        <v>217</v>
      </c>
      <c r="H338" s="118">
        <f>1*1830*0.1</f>
        <v>183</v>
      </c>
      <c r="I338" s="27">
        <v>2013</v>
      </c>
      <c r="J338" s="38">
        <f t="shared" si="5"/>
        <v>64115.296999999984</v>
      </c>
      <c r="K338" s="78" t="s">
        <v>690</v>
      </c>
      <c r="L338" s="30">
        <v>1</v>
      </c>
      <c r="M338" s="31" t="s">
        <v>1119</v>
      </c>
      <c r="N338" s="78" t="s">
        <v>685</v>
      </c>
      <c r="O338" s="26"/>
    </row>
    <row r="339" spans="1:28" ht="63" x14ac:dyDescent="0.25">
      <c r="A339" s="24" t="s">
        <v>6</v>
      </c>
      <c r="B339" s="77" t="s">
        <v>1137</v>
      </c>
      <c r="C339" s="24" t="s">
        <v>102</v>
      </c>
      <c r="D339" s="24" t="s">
        <v>102</v>
      </c>
      <c r="E339" s="41" t="s">
        <v>1472</v>
      </c>
      <c r="F339" s="27" t="s">
        <v>689</v>
      </c>
      <c r="G339" s="27" t="s">
        <v>217</v>
      </c>
      <c r="H339" s="118">
        <f>10*1830*0.08</f>
        <v>1464</v>
      </c>
      <c r="I339" s="27">
        <v>2013</v>
      </c>
      <c r="J339" s="38">
        <f t="shared" si="5"/>
        <v>65579.296999999991</v>
      </c>
      <c r="K339" s="78" t="s">
        <v>690</v>
      </c>
      <c r="L339" s="30">
        <v>1</v>
      </c>
      <c r="M339" s="31" t="s">
        <v>1119</v>
      </c>
      <c r="N339" s="78" t="s">
        <v>685</v>
      </c>
      <c r="O339" s="26"/>
    </row>
    <row r="340" spans="1:28" ht="31.5" x14ac:dyDescent="0.25">
      <c r="A340" s="24" t="s">
        <v>6</v>
      </c>
      <c r="B340" s="77" t="s">
        <v>1137</v>
      </c>
      <c r="C340" s="24" t="s">
        <v>102</v>
      </c>
      <c r="D340" s="24" t="s">
        <v>102</v>
      </c>
      <c r="E340" s="41" t="s">
        <v>893</v>
      </c>
      <c r="F340" s="27" t="s">
        <v>689</v>
      </c>
      <c r="G340" s="27" t="s">
        <v>217</v>
      </c>
      <c r="H340" s="118">
        <v>11.3</v>
      </c>
      <c r="I340" s="27"/>
      <c r="J340" s="38">
        <f t="shared" si="5"/>
        <v>65590.596999999994</v>
      </c>
      <c r="K340" s="29" t="s">
        <v>762</v>
      </c>
      <c r="L340" s="30">
        <v>1</v>
      </c>
      <c r="M340" s="31" t="s">
        <v>1119</v>
      </c>
      <c r="N340" s="78"/>
      <c r="O340" s="26"/>
    </row>
    <row r="341" spans="1:28" ht="47.25" x14ac:dyDescent="0.25">
      <c r="A341" s="24" t="s">
        <v>6</v>
      </c>
      <c r="B341" s="77" t="s">
        <v>1137</v>
      </c>
      <c r="C341" s="24" t="s">
        <v>102</v>
      </c>
      <c r="D341" s="24" t="s">
        <v>102</v>
      </c>
      <c r="E341" s="41" t="s">
        <v>898</v>
      </c>
      <c r="F341" s="27" t="s">
        <v>689</v>
      </c>
      <c r="G341" s="27" t="s">
        <v>217</v>
      </c>
      <c r="H341" s="119">
        <v>10</v>
      </c>
      <c r="I341" s="27"/>
      <c r="J341" s="38">
        <f t="shared" si="5"/>
        <v>65600.596999999994</v>
      </c>
      <c r="K341" s="29" t="s">
        <v>978</v>
      </c>
      <c r="L341" s="30">
        <v>1</v>
      </c>
      <c r="M341" s="31" t="s">
        <v>1119</v>
      </c>
      <c r="N341" s="78"/>
      <c r="O341" s="26"/>
    </row>
    <row r="342" spans="1:28" s="7" customFormat="1" x14ac:dyDescent="0.25">
      <c r="A342" s="24" t="s">
        <v>6</v>
      </c>
      <c r="B342" s="77" t="s">
        <v>1137</v>
      </c>
      <c r="C342" s="24" t="s">
        <v>102</v>
      </c>
      <c r="D342" s="24" t="s">
        <v>102</v>
      </c>
      <c r="E342" s="41" t="s">
        <v>1470</v>
      </c>
      <c r="F342" s="27" t="s">
        <v>689</v>
      </c>
      <c r="G342" s="27" t="s">
        <v>217</v>
      </c>
      <c r="H342" s="75">
        <v>10.9</v>
      </c>
      <c r="I342" s="27">
        <v>2008</v>
      </c>
      <c r="J342" s="38">
        <f t="shared" si="5"/>
        <v>65611.496999999988</v>
      </c>
      <c r="K342" s="60" t="s">
        <v>858</v>
      </c>
      <c r="L342" s="30">
        <v>1</v>
      </c>
      <c r="M342" s="31" t="s">
        <v>1119</v>
      </c>
      <c r="N342" s="26"/>
      <c r="O342" s="26"/>
    </row>
    <row r="343" spans="1:28" s="7" customFormat="1" ht="31.5" x14ac:dyDescent="0.25">
      <c r="A343" s="24" t="s">
        <v>6</v>
      </c>
      <c r="B343" s="77" t="s">
        <v>1137</v>
      </c>
      <c r="C343" s="24" t="s">
        <v>102</v>
      </c>
      <c r="D343" s="24" t="s">
        <v>102</v>
      </c>
      <c r="E343" s="41" t="s">
        <v>1469</v>
      </c>
      <c r="F343" s="27" t="s">
        <v>689</v>
      </c>
      <c r="G343" s="27" t="s">
        <v>217</v>
      </c>
      <c r="H343" s="75">
        <v>1.1000000000000001</v>
      </c>
      <c r="I343" s="27">
        <v>1996</v>
      </c>
      <c r="J343" s="38">
        <f t="shared" si="5"/>
        <v>65612.596999999994</v>
      </c>
      <c r="K343" s="60" t="s">
        <v>994</v>
      </c>
      <c r="L343" s="30">
        <v>1</v>
      </c>
      <c r="M343" s="31" t="s">
        <v>1119</v>
      </c>
      <c r="N343" s="26"/>
      <c r="O343" s="26"/>
    </row>
    <row r="344" spans="1:28" x14ac:dyDescent="0.25">
      <c r="A344" s="24" t="s">
        <v>6</v>
      </c>
      <c r="B344" s="77" t="s">
        <v>1137</v>
      </c>
      <c r="C344" s="24" t="s">
        <v>102</v>
      </c>
      <c r="D344" s="24" t="s">
        <v>102</v>
      </c>
      <c r="E344" s="41" t="s">
        <v>1468</v>
      </c>
      <c r="F344" s="27" t="s">
        <v>689</v>
      </c>
      <c r="G344" s="27" t="s">
        <v>217</v>
      </c>
      <c r="H344" s="119">
        <v>10</v>
      </c>
      <c r="I344" s="27"/>
      <c r="J344" s="38">
        <f t="shared" si="5"/>
        <v>65622.596999999994</v>
      </c>
      <c r="K344" s="78" t="s">
        <v>992</v>
      </c>
      <c r="L344" s="30">
        <v>1</v>
      </c>
      <c r="M344" s="31" t="s">
        <v>1119</v>
      </c>
      <c r="N344" s="78"/>
      <c r="O344" s="26"/>
    </row>
    <row r="345" spans="1:28" ht="31.5" x14ac:dyDescent="0.25">
      <c r="A345" s="24" t="s">
        <v>6</v>
      </c>
      <c r="B345" s="77" t="s">
        <v>1137</v>
      </c>
      <c r="C345" s="24" t="s">
        <v>102</v>
      </c>
      <c r="D345" s="24" t="s">
        <v>102</v>
      </c>
      <c r="E345" s="41" t="s">
        <v>1467</v>
      </c>
      <c r="F345" s="27" t="s">
        <v>689</v>
      </c>
      <c r="G345" s="27" t="s">
        <v>217</v>
      </c>
      <c r="H345" s="119">
        <v>10</v>
      </c>
      <c r="I345" s="27"/>
      <c r="J345" s="38">
        <f t="shared" si="5"/>
        <v>65632.596999999994</v>
      </c>
      <c r="K345" s="78" t="s">
        <v>992</v>
      </c>
      <c r="L345" s="30">
        <v>1</v>
      </c>
      <c r="M345" s="31" t="s">
        <v>1119</v>
      </c>
      <c r="N345" s="78"/>
      <c r="O345" s="26"/>
    </row>
    <row r="346" spans="1:28" ht="31.5" x14ac:dyDescent="0.25">
      <c r="A346" s="24" t="s">
        <v>6</v>
      </c>
      <c r="B346" s="77" t="s">
        <v>1137</v>
      </c>
      <c r="C346" s="24" t="s">
        <v>102</v>
      </c>
      <c r="D346" s="24" t="s">
        <v>102</v>
      </c>
      <c r="E346" s="41" t="s">
        <v>895</v>
      </c>
      <c r="F346" s="27" t="s">
        <v>689</v>
      </c>
      <c r="G346" s="27" t="s">
        <v>217</v>
      </c>
      <c r="H346" s="119">
        <v>10</v>
      </c>
      <c r="I346" s="27"/>
      <c r="J346" s="38">
        <f t="shared" si="5"/>
        <v>65642.596999999994</v>
      </c>
      <c r="K346" s="29" t="s">
        <v>762</v>
      </c>
      <c r="L346" s="30">
        <v>1</v>
      </c>
      <c r="M346" s="31" t="s">
        <v>1119</v>
      </c>
      <c r="N346" s="78"/>
      <c r="O346" s="26"/>
    </row>
    <row r="347" spans="1:28" ht="31.5" x14ac:dyDescent="0.25">
      <c r="A347" s="24" t="s">
        <v>6</v>
      </c>
      <c r="B347" s="77" t="s">
        <v>1137</v>
      </c>
      <c r="C347" s="24" t="s">
        <v>102</v>
      </c>
      <c r="D347" s="24" t="s">
        <v>102</v>
      </c>
      <c r="E347" s="41" t="s">
        <v>1466</v>
      </c>
      <c r="F347" s="27" t="s">
        <v>835</v>
      </c>
      <c r="G347" s="27" t="s">
        <v>217</v>
      </c>
      <c r="H347" s="119">
        <v>10</v>
      </c>
      <c r="I347" s="27"/>
      <c r="J347" s="38">
        <f t="shared" si="5"/>
        <v>65652.596999999994</v>
      </c>
      <c r="K347" s="78" t="s">
        <v>836</v>
      </c>
      <c r="L347" s="30">
        <v>1</v>
      </c>
      <c r="M347" s="31" t="s">
        <v>1119</v>
      </c>
      <c r="N347" s="78"/>
      <c r="O347" s="26"/>
    </row>
    <row r="348" spans="1:28" ht="31.5" x14ac:dyDescent="0.25">
      <c r="A348" s="24" t="s">
        <v>6</v>
      </c>
      <c r="B348" s="77" t="s">
        <v>1137</v>
      </c>
      <c r="C348" s="24" t="s">
        <v>102</v>
      </c>
      <c r="D348" s="24" t="s">
        <v>102</v>
      </c>
      <c r="E348" s="41" t="s">
        <v>1465</v>
      </c>
      <c r="F348" s="27" t="s">
        <v>689</v>
      </c>
      <c r="G348" s="27" t="s">
        <v>217</v>
      </c>
      <c r="H348" s="121">
        <v>10</v>
      </c>
      <c r="I348" s="27">
        <v>2008</v>
      </c>
      <c r="J348" s="38">
        <f t="shared" si="5"/>
        <v>65662.596999999994</v>
      </c>
      <c r="K348" s="29" t="s">
        <v>803</v>
      </c>
      <c r="L348" s="30">
        <v>1</v>
      </c>
      <c r="M348" s="31" t="s">
        <v>1119</v>
      </c>
      <c r="N348" s="26"/>
      <c r="O348" s="26"/>
      <c r="P348" s="7"/>
      <c r="Q348" s="7"/>
      <c r="R348" s="7"/>
      <c r="S348" s="7"/>
      <c r="T348" s="7"/>
      <c r="U348" s="7"/>
      <c r="V348" s="7"/>
      <c r="W348" s="7"/>
      <c r="X348" s="7"/>
      <c r="Y348" s="7"/>
      <c r="Z348" s="7"/>
      <c r="AA348" s="7"/>
      <c r="AB348" s="7"/>
    </row>
    <row r="349" spans="1:28" ht="31.5" x14ac:dyDescent="0.25">
      <c r="A349" s="24" t="s">
        <v>6</v>
      </c>
      <c r="B349" s="77" t="s">
        <v>1137</v>
      </c>
      <c r="C349" s="24" t="s">
        <v>102</v>
      </c>
      <c r="D349" s="24" t="s">
        <v>102</v>
      </c>
      <c r="E349" s="41" t="s">
        <v>1464</v>
      </c>
      <c r="F349" s="27" t="s">
        <v>689</v>
      </c>
      <c r="G349" s="27" t="s">
        <v>217</v>
      </c>
      <c r="H349" s="121">
        <v>10</v>
      </c>
      <c r="I349" s="27"/>
      <c r="J349" s="38">
        <f t="shared" si="5"/>
        <v>65672.596999999994</v>
      </c>
      <c r="K349" s="29" t="s">
        <v>840</v>
      </c>
      <c r="L349" s="30">
        <v>1</v>
      </c>
      <c r="M349" s="31" t="s">
        <v>1119</v>
      </c>
      <c r="N349" s="26"/>
      <c r="O349" s="26"/>
      <c r="P349" s="7"/>
      <c r="Q349" s="7"/>
      <c r="R349" s="7"/>
      <c r="S349" s="7"/>
      <c r="T349" s="7"/>
      <c r="U349" s="7"/>
      <c r="V349" s="7"/>
      <c r="W349" s="7"/>
      <c r="X349" s="7"/>
      <c r="Y349" s="7"/>
      <c r="Z349" s="7"/>
      <c r="AA349" s="7"/>
      <c r="AB349" s="7"/>
    </row>
    <row r="350" spans="1:28" x14ac:dyDescent="0.25">
      <c r="A350" s="24" t="s">
        <v>6</v>
      </c>
      <c r="B350" s="77" t="s">
        <v>1137</v>
      </c>
      <c r="C350" s="24" t="s">
        <v>102</v>
      </c>
      <c r="D350" s="24" t="s">
        <v>102</v>
      </c>
      <c r="E350" s="41" t="s">
        <v>1463</v>
      </c>
      <c r="F350" s="27" t="s">
        <v>689</v>
      </c>
      <c r="G350" s="27" t="s">
        <v>217</v>
      </c>
      <c r="H350" s="121">
        <v>10</v>
      </c>
      <c r="I350" s="27"/>
      <c r="J350" s="38">
        <f t="shared" si="5"/>
        <v>65682.596999999994</v>
      </c>
      <c r="K350" s="29" t="s">
        <v>941</v>
      </c>
      <c r="L350" s="30">
        <v>1</v>
      </c>
      <c r="M350" s="31" t="s">
        <v>1119</v>
      </c>
      <c r="N350" s="26"/>
      <c r="O350" s="26"/>
      <c r="P350" s="7"/>
      <c r="Q350" s="7"/>
      <c r="R350" s="7"/>
      <c r="S350" s="7"/>
      <c r="T350" s="7"/>
      <c r="U350" s="7"/>
      <c r="V350" s="7"/>
      <c r="W350" s="7"/>
      <c r="X350" s="7"/>
      <c r="Y350" s="7"/>
      <c r="Z350" s="7"/>
      <c r="AA350" s="7"/>
      <c r="AB350" s="7"/>
    </row>
    <row r="351" spans="1:28" ht="31.5" x14ac:dyDescent="0.25">
      <c r="A351" s="24" t="s">
        <v>6</v>
      </c>
      <c r="B351" s="77" t="s">
        <v>1137</v>
      </c>
      <c r="C351" s="24" t="s">
        <v>102</v>
      </c>
      <c r="D351" s="24" t="s">
        <v>102</v>
      </c>
      <c r="E351" s="41" t="s">
        <v>894</v>
      </c>
      <c r="F351" s="27" t="s">
        <v>689</v>
      </c>
      <c r="G351" s="27" t="s">
        <v>217</v>
      </c>
      <c r="H351" s="119">
        <v>10</v>
      </c>
      <c r="I351" s="27"/>
      <c r="J351" s="38">
        <f t="shared" si="5"/>
        <v>65692.596999999994</v>
      </c>
      <c r="K351" s="29" t="s">
        <v>762</v>
      </c>
      <c r="L351" s="30">
        <v>1</v>
      </c>
      <c r="M351" s="31" t="s">
        <v>1119</v>
      </c>
      <c r="N351" s="78"/>
      <c r="O351" s="26"/>
    </row>
    <row r="352" spans="1:28" ht="31.5" x14ac:dyDescent="0.25">
      <c r="A352" s="24" t="s">
        <v>6</v>
      </c>
      <c r="B352" s="77" t="s">
        <v>1137</v>
      </c>
      <c r="C352" s="24" t="s">
        <v>102</v>
      </c>
      <c r="D352" s="24" t="s">
        <v>102</v>
      </c>
      <c r="E352" s="41" t="s">
        <v>897</v>
      </c>
      <c r="F352" s="27" t="s">
        <v>689</v>
      </c>
      <c r="G352" s="27" t="s">
        <v>217</v>
      </c>
      <c r="H352" s="119">
        <v>10</v>
      </c>
      <c r="I352" s="27"/>
      <c r="J352" s="38">
        <f t="shared" si="5"/>
        <v>65702.596999999994</v>
      </c>
      <c r="K352" s="29" t="s">
        <v>762</v>
      </c>
      <c r="L352" s="30">
        <v>1</v>
      </c>
      <c r="M352" s="31" t="s">
        <v>1119</v>
      </c>
      <c r="N352" s="78"/>
      <c r="O352" s="26"/>
    </row>
    <row r="353" spans="1:28" ht="31.5" x14ac:dyDescent="0.25">
      <c r="A353" s="24" t="s">
        <v>6</v>
      </c>
      <c r="B353" s="77" t="s">
        <v>1137</v>
      </c>
      <c r="C353" s="24" t="s">
        <v>102</v>
      </c>
      <c r="D353" s="24" t="s">
        <v>102</v>
      </c>
      <c r="E353" s="41" t="s">
        <v>892</v>
      </c>
      <c r="F353" s="27" t="s">
        <v>689</v>
      </c>
      <c r="G353" s="27" t="s">
        <v>217</v>
      </c>
      <c r="H353" s="121">
        <v>10</v>
      </c>
      <c r="I353" s="27"/>
      <c r="J353" s="38">
        <f t="shared" si="5"/>
        <v>65712.596999999994</v>
      </c>
      <c r="K353" s="29" t="s">
        <v>762</v>
      </c>
      <c r="L353" s="30">
        <v>1</v>
      </c>
      <c r="M353" s="31" t="s">
        <v>1119</v>
      </c>
      <c r="N353" s="78"/>
      <c r="O353" s="26"/>
    </row>
    <row r="354" spans="1:28" x14ac:dyDescent="0.25">
      <c r="A354" s="24" t="s">
        <v>6</v>
      </c>
      <c r="B354" s="77" t="s">
        <v>1137</v>
      </c>
      <c r="C354" s="24" t="s">
        <v>102</v>
      </c>
      <c r="D354" s="24" t="s">
        <v>102</v>
      </c>
      <c r="E354" s="41" t="s">
        <v>1462</v>
      </c>
      <c r="F354" s="27" t="s">
        <v>689</v>
      </c>
      <c r="G354" s="27" t="s">
        <v>217</v>
      </c>
      <c r="H354" s="121">
        <v>1</v>
      </c>
      <c r="I354" s="27"/>
      <c r="J354" s="38">
        <f t="shared" si="5"/>
        <v>65713.596999999994</v>
      </c>
      <c r="K354" s="29" t="s">
        <v>941</v>
      </c>
      <c r="L354" s="30">
        <v>1</v>
      </c>
      <c r="M354" s="31" t="s">
        <v>1119</v>
      </c>
      <c r="N354" s="78"/>
      <c r="O354" s="26"/>
    </row>
    <row r="355" spans="1:28" ht="31.5" x14ac:dyDescent="0.25">
      <c r="A355" s="24" t="s">
        <v>6</v>
      </c>
      <c r="B355" s="77" t="s">
        <v>1137</v>
      </c>
      <c r="C355" s="24" t="s">
        <v>102</v>
      </c>
      <c r="D355" s="24" t="s">
        <v>102</v>
      </c>
      <c r="E355" s="41" t="s">
        <v>1461</v>
      </c>
      <c r="F355" s="27" t="s">
        <v>689</v>
      </c>
      <c r="G355" s="27" t="s">
        <v>217</v>
      </c>
      <c r="H355" s="119">
        <v>10</v>
      </c>
      <c r="I355" s="27"/>
      <c r="J355" s="38">
        <f t="shared" si="5"/>
        <v>65723.596999999994</v>
      </c>
      <c r="K355" s="29" t="s">
        <v>762</v>
      </c>
      <c r="L355" s="30">
        <v>1</v>
      </c>
      <c r="M355" s="31" t="s">
        <v>1119</v>
      </c>
      <c r="N355" s="78"/>
      <c r="O355" s="26"/>
    </row>
    <row r="356" spans="1:28" x14ac:dyDescent="0.25">
      <c r="A356" s="24" t="s">
        <v>6</v>
      </c>
      <c r="B356" s="77" t="s">
        <v>1137</v>
      </c>
      <c r="C356" s="24" t="s">
        <v>102</v>
      </c>
      <c r="D356" s="24" t="s">
        <v>102</v>
      </c>
      <c r="E356" s="41" t="s">
        <v>1460</v>
      </c>
      <c r="F356" s="27" t="s">
        <v>689</v>
      </c>
      <c r="G356" s="27" t="s">
        <v>217</v>
      </c>
      <c r="H356" s="119">
        <v>1</v>
      </c>
      <c r="I356" s="27"/>
      <c r="J356" s="38">
        <f t="shared" si="5"/>
        <v>65724.596999999994</v>
      </c>
      <c r="K356" s="29" t="s">
        <v>941</v>
      </c>
      <c r="L356" s="30">
        <v>1</v>
      </c>
      <c r="M356" s="31" t="s">
        <v>1119</v>
      </c>
      <c r="N356" s="78"/>
      <c r="O356" s="26"/>
    </row>
    <row r="357" spans="1:28" ht="47.25" x14ac:dyDescent="0.25">
      <c r="A357" s="24" t="s">
        <v>6</v>
      </c>
      <c r="B357" s="77" t="s">
        <v>1137</v>
      </c>
      <c r="C357" s="24" t="s">
        <v>102</v>
      </c>
      <c r="D357" s="24" t="s">
        <v>102</v>
      </c>
      <c r="E357" s="41" t="s">
        <v>1459</v>
      </c>
      <c r="F357" s="27" t="s">
        <v>689</v>
      </c>
      <c r="G357" s="27" t="s">
        <v>217</v>
      </c>
      <c r="H357" s="119">
        <v>10</v>
      </c>
      <c r="I357" s="27">
        <v>2006</v>
      </c>
      <c r="J357" s="38">
        <f t="shared" si="5"/>
        <v>65734.596999999994</v>
      </c>
      <c r="K357" s="78" t="s">
        <v>1004</v>
      </c>
      <c r="L357" s="30">
        <v>1</v>
      </c>
      <c r="M357" s="31" t="s">
        <v>1119</v>
      </c>
      <c r="N357" s="78"/>
      <c r="O357" s="26"/>
    </row>
    <row r="358" spans="1:28" ht="31.5" x14ac:dyDescent="0.25">
      <c r="A358" s="24" t="s">
        <v>6</v>
      </c>
      <c r="B358" s="77" t="s">
        <v>1137</v>
      </c>
      <c r="C358" s="24" t="s">
        <v>102</v>
      </c>
      <c r="D358" s="24" t="s">
        <v>102</v>
      </c>
      <c r="E358" s="41" t="s">
        <v>1458</v>
      </c>
      <c r="F358" s="27" t="s">
        <v>689</v>
      </c>
      <c r="G358" s="27" t="s">
        <v>217</v>
      </c>
      <c r="H358" s="119">
        <v>10</v>
      </c>
      <c r="I358" s="27">
        <v>2013</v>
      </c>
      <c r="J358" s="38">
        <f t="shared" si="5"/>
        <v>65744.596999999994</v>
      </c>
      <c r="K358" s="29" t="s">
        <v>762</v>
      </c>
      <c r="L358" s="30">
        <v>1</v>
      </c>
      <c r="M358" s="31" t="s">
        <v>1119</v>
      </c>
      <c r="N358" s="78"/>
      <c r="O358" s="26"/>
    </row>
    <row r="359" spans="1:28" ht="31.5" x14ac:dyDescent="0.25">
      <c r="A359" s="24" t="s">
        <v>6</v>
      </c>
      <c r="B359" s="77" t="s">
        <v>1137</v>
      </c>
      <c r="C359" s="24" t="s">
        <v>102</v>
      </c>
      <c r="D359" s="24" t="s">
        <v>102</v>
      </c>
      <c r="E359" s="41" t="s">
        <v>891</v>
      </c>
      <c r="F359" s="27" t="s">
        <v>689</v>
      </c>
      <c r="G359" s="27" t="s">
        <v>217</v>
      </c>
      <c r="H359" s="121">
        <v>10</v>
      </c>
      <c r="I359" s="27"/>
      <c r="J359" s="38">
        <f t="shared" si="5"/>
        <v>65754.596999999994</v>
      </c>
      <c r="K359" s="29" t="s">
        <v>762</v>
      </c>
      <c r="L359" s="30">
        <v>1</v>
      </c>
      <c r="M359" s="31" t="s">
        <v>1119</v>
      </c>
      <c r="N359" s="78"/>
      <c r="O359" s="26"/>
    </row>
    <row r="360" spans="1:28" ht="31.5" x14ac:dyDescent="0.25">
      <c r="A360" s="24" t="s">
        <v>6</v>
      </c>
      <c r="B360" s="77" t="s">
        <v>1137</v>
      </c>
      <c r="C360" s="24" t="s">
        <v>102</v>
      </c>
      <c r="D360" s="24" t="s">
        <v>102</v>
      </c>
      <c r="E360" s="41" t="s">
        <v>890</v>
      </c>
      <c r="F360" s="27" t="s">
        <v>689</v>
      </c>
      <c r="G360" s="27" t="s">
        <v>217</v>
      </c>
      <c r="H360" s="121">
        <v>10</v>
      </c>
      <c r="I360" s="27"/>
      <c r="J360" s="38">
        <f t="shared" si="5"/>
        <v>65764.596999999994</v>
      </c>
      <c r="K360" s="29" t="s">
        <v>762</v>
      </c>
      <c r="L360" s="30">
        <v>1</v>
      </c>
      <c r="M360" s="31" t="s">
        <v>1119</v>
      </c>
      <c r="N360" s="78"/>
      <c r="O360" s="26"/>
    </row>
    <row r="361" spans="1:28" ht="47.25" x14ac:dyDescent="0.25">
      <c r="A361" s="24" t="s">
        <v>6</v>
      </c>
      <c r="B361" s="77" t="s">
        <v>1137</v>
      </c>
      <c r="C361" s="24" t="s">
        <v>102</v>
      </c>
      <c r="D361" s="24" t="s">
        <v>102</v>
      </c>
      <c r="E361" s="41" t="s">
        <v>1457</v>
      </c>
      <c r="F361" s="27" t="s">
        <v>689</v>
      </c>
      <c r="G361" s="27" t="s">
        <v>217</v>
      </c>
      <c r="H361" s="119">
        <v>20</v>
      </c>
      <c r="I361" s="27">
        <v>2003</v>
      </c>
      <c r="J361" s="38">
        <f t="shared" si="5"/>
        <v>65784.596999999994</v>
      </c>
      <c r="K361" s="78" t="s">
        <v>810</v>
      </c>
      <c r="L361" s="30">
        <v>1</v>
      </c>
      <c r="M361" s="31" t="s">
        <v>1119</v>
      </c>
      <c r="N361" s="78"/>
      <c r="O361" s="26"/>
    </row>
    <row r="362" spans="1:28" s="7" customFormat="1" ht="31.5" x14ac:dyDescent="0.25">
      <c r="A362" s="24" t="s">
        <v>6</v>
      </c>
      <c r="B362" s="77" t="s">
        <v>1137</v>
      </c>
      <c r="C362" s="24" t="s">
        <v>102</v>
      </c>
      <c r="D362" s="24" t="s">
        <v>102</v>
      </c>
      <c r="E362" s="41" t="s">
        <v>896</v>
      </c>
      <c r="F362" s="27" t="s">
        <v>689</v>
      </c>
      <c r="G362" s="27" t="s">
        <v>217</v>
      </c>
      <c r="H362" s="119">
        <v>10</v>
      </c>
      <c r="I362" s="27"/>
      <c r="J362" s="38">
        <f t="shared" si="5"/>
        <v>65794.596999999994</v>
      </c>
      <c r="K362" s="29" t="s">
        <v>762</v>
      </c>
      <c r="L362" s="30">
        <v>1</v>
      </c>
      <c r="M362" s="31" t="s">
        <v>1119</v>
      </c>
      <c r="N362" s="78"/>
      <c r="O362" s="26"/>
      <c r="P362"/>
      <c r="Q362"/>
      <c r="R362"/>
      <c r="S362"/>
      <c r="T362"/>
      <c r="U362"/>
      <c r="V362"/>
      <c r="W362"/>
      <c r="X362"/>
      <c r="Y362"/>
      <c r="Z362"/>
      <c r="AA362"/>
      <c r="AB362"/>
    </row>
    <row r="363" spans="1:28" s="7" customFormat="1" x14ac:dyDescent="0.25">
      <c r="A363" s="24" t="s">
        <v>6</v>
      </c>
      <c r="B363" s="77" t="s">
        <v>1137</v>
      </c>
      <c r="C363" s="24" t="s">
        <v>102</v>
      </c>
      <c r="D363" s="24" t="s">
        <v>102</v>
      </c>
      <c r="E363" s="41" t="s">
        <v>1456</v>
      </c>
      <c r="F363" s="27" t="s">
        <v>689</v>
      </c>
      <c r="G363" s="27" t="s">
        <v>217</v>
      </c>
      <c r="H363" s="119">
        <v>10</v>
      </c>
      <c r="I363" s="27"/>
      <c r="J363" s="38">
        <f t="shared" si="5"/>
        <v>65804.596999999994</v>
      </c>
      <c r="K363" s="29" t="s">
        <v>976</v>
      </c>
      <c r="L363" s="30">
        <v>1</v>
      </c>
      <c r="M363" s="31" t="s">
        <v>1119</v>
      </c>
      <c r="N363" s="78"/>
      <c r="O363" s="26"/>
      <c r="P363"/>
      <c r="Q363"/>
      <c r="R363"/>
      <c r="S363"/>
      <c r="T363"/>
      <c r="U363"/>
      <c r="V363"/>
      <c r="W363"/>
      <c r="X363"/>
      <c r="Y363"/>
      <c r="Z363"/>
      <c r="AA363"/>
      <c r="AB363"/>
    </row>
    <row r="364" spans="1:28" x14ac:dyDescent="0.25">
      <c r="A364" s="24" t="s">
        <v>6</v>
      </c>
      <c r="B364" s="77" t="s">
        <v>1137</v>
      </c>
      <c r="C364" s="24" t="s">
        <v>102</v>
      </c>
      <c r="D364" s="24" t="s">
        <v>102</v>
      </c>
      <c r="E364" s="41" t="s">
        <v>818</v>
      </c>
      <c r="F364" s="27" t="s">
        <v>689</v>
      </c>
      <c r="G364" s="27" t="s">
        <v>217</v>
      </c>
      <c r="H364" s="75">
        <v>30</v>
      </c>
      <c r="I364" s="27">
        <v>2008</v>
      </c>
      <c r="J364" s="38">
        <f t="shared" si="5"/>
        <v>65834.596999999994</v>
      </c>
      <c r="K364" s="29" t="s">
        <v>741</v>
      </c>
      <c r="L364" s="30">
        <v>1</v>
      </c>
      <c r="M364" s="31" t="s">
        <v>1119</v>
      </c>
      <c r="N364" s="26"/>
      <c r="O364" s="26"/>
      <c r="P364" s="7"/>
      <c r="Q364" s="7"/>
      <c r="R364" s="7"/>
      <c r="S364" s="7"/>
      <c r="T364" s="7"/>
      <c r="U364" s="7"/>
      <c r="V364" s="7"/>
      <c r="W364" s="7"/>
      <c r="X364" s="7"/>
      <c r="Y364" s="7"/>
      <c r="Z364" s="7"/>
      <c r="AA364" s="7"/>
      <c r="AB364" s="7"/>
    </row>
    <row r="365" spans="1:28" ht="31.5" x14ac:dyDescent="0.25">
      <c r="A365" s="24" t="s">
        <v>6</v>
      </c>
      <c r="B365" s="77" t="s">
        <v>1137</v>
      </c>
      <c r="C365" s="24" t="s">
        <v>102</v>
      </c>
      <c r="D365" s="24" t="s">
        <v>102</v>
      </c>
      <c r="E365" s="41" t="s">
        <v>1455</v>
      </c>
      <c r="F365" s="27" t="s">
        <v>689</v>
      </c>
      <c r="G365" s="27" t="s">
        <v>217</v>
      </c>
      <c r="H365" s="119">
        <v>10</v>
      </c>
      <c r="I365" s="27"/>
      <c r="J365" s="38">
        <f t="shared" si="5"/>
        <v>65844.596999999994</v>
      </c>
      <c r="K365" s="29" t="s">
        <v>762</v>
      </c>
      <c r="L365" s="30">
        <v>1</v>
      </c>
      <c r="M365" s="31" t="s">
        <v>1119</v>
      </c>
      <c r="N365" s="78"/>
      <c r="O365" s="26"/>
    </row>
    <row r="366" spans="1:28" x14ac:dyDescent="0.25">
      <c r="A366" s="24" t="s">
        <v>6</v>
      </c>
      <c r="B366" s="77" t="s">
        <v>1137</v>
      </c>
      <c r="C366" s="24" t="s">
        <v>102</v>
      </c>
      <c r="D366" s="24" t="s">
        <v>102</v>
      </c>
      <c r="E366" s="41" t="s">
        <v>1454</v>
      </c>
      <c r="F366" s="27" t="s">
        <v>689</v>
      </c>
      <c r="G366" s="27" t="s">
        <v>217</v>
      </c>
      <c r="H366" s="121">
        <v>10</v>
      </c>
      <c r="I366" s="27">
        <v>2001</v>
      </c>
      <c r="J366" s="38">
        <f t="shared" si="5"/>
        <v>65854.596999999994</v>
      </c>
      <c r="K366" s="78" t="s">
        <v>812</v>
      </c>
      <c r="L366" s="30">
        <v>1</v>
      </c>
      <c r="M366" s="31" t="s">
        <v>1119</v>
      </c>
      <c r="N366" s="78"/>
      <c r="O366" s="26"/>
    </row>
    <row r="367" spans="1:28" ht="47.25" x14ac:dyDescent="0.25">
      <c r="A367" s="24" t="s">
        <v>6</v>
      </c>
      <c r="B367" s="77" t="s">
        <v>1137</v>
      </c>
      <c r="C367" s="24" t="s">
        <v>102</v>
      </c>
      <c r="D367" s="24" t="s">
        <v>102</v>
      </c>
      <c r="E367" s="41" t="s">
        <v>1660</v>
      </c>
      <c r="F367" s="27" t="s">
        <v>689</v>
      </c>
      <c r="G367" s="27" t="s">
        <v>217</v>
      </c>
      <c r="H367" s="119">
        <v>10</v>
      </c>
      <c r="I367" s="27"/>
      <c r="J367" s="38">
        <f t="shared" si="5"/>
        <v>65864.596999999994</v>
      </c>
      <c r="K367" s="78" t="s">
        <v>992</v>
      </c>
      <c r="L367" s="30">
        <v>1</v>
      </c>
      <c r="M367" s="31" t="s">
        <v>1119</v>
      </c>
      <c r="N367" s="78"/>
      <c r="O367" s="26"/>
    </row>
    <row r="368" spans="1:28" ht="31.5" x14ac:dyDescent="0.25">
      <c r="A368" s="24" t="s">
        <v>6</v>
      </c>
      <c r="B368" s="77" t="s">
        <v>1137</v>
      </c>
      <c r="C368" s="24" t="s">
        <v>102</v>
      </c>
      <c r="D368" s="24" t="s">
        <v>102</v>
      </c>
      <c r="E368" s="41" t="s">
        <v>899</v>
      </c>
      <c r="F368" s="27" t="s">
        <v>689</v>
      </c>
      <c r="G368" s="27" t="s">
        <v>217</v>
      </c>
      <c r="H368" s="119">
        <v>10</v>
      </c>
      <c r="I368" s="27"/>
      <c r="J368" s="38">
        <f t="shared" si="5"/>
        <v>65874.596999999994</v>
      </c>
      <c r="K368" s="29" t="s">
        <v>762</v>
      </c>
      <c r="L368" s="30">
        <v>1</v>
      </c>
      <c r="M368" s="31" t="s">
        <v>1119</v>
      </c>
      <c r="N368" s="78"/>
      <c r="O368" s="26"/>
    </row>
    <row r="369" spans="1:31" s="7" customFormat="1" ht="31.5" x14ac:dyDescent="0.25">
      <c r="A369" s="24" t="s">
        <v>6</v>
      </c>
      <c r="B369" s="77" t="s">
        <v>1137</v>
      </c>
      <c r="C369" s="24" t="s">
        <v>102</v>
      </c>
      <c r="D369" s="24" t="s">
        <v>102</v>
      </c>
      <c r="E369" s="41" t="s">
        <v>1453</v>
      </c>
      <c r="F369" s="27" t="s">
        <v>689</v>
      </c>
      <c r="G369" s="27" t="s">
        <v>217</v>
      </c>
      <c r="H369" s="121">
        <v>10</v>
      </c>
      <c r="I369" s="27">
        <v>1993</v>
      </c>
      <c r="J369" s="38">
        <f t="shared" si="5"/>
        <v>65884.596999999994</v>
      </c>
      <c r="K369" s="29" t="s">
        <v>762</v>
      </c>
      <c r="L369" s="30">
        <v>1</v>
      </c>
      <c r="M369" s="31" t="s">
        <v>1119</v>
      </c>
      <c r="N369" s="78"/>
      <c r="O369" s="26"/>
      <c r="P369"/>
      <c r="Q369"/>
      <c r="R369"/>
      <c r="S369"/>
      <c r="T369"/>
      <c r="U369"/>
      <c r="V369"/>
      <c r="W369"/>
      <c r="X369"/>
      <c r="Y369"/>
      <c r="Z369"/>
      <c r="AA369"/>
      <c r="AB369"/>
    </row>
    <row r="370" spans="1:31" s="7" customFormat="1" x14ac:dyDescent="0.25">
      <c r="A370" s="24" t="s">
        <v>6</v>
      </c>
      <c r="B370" s="77" t="s">
        <v>1137</v>
      </c>
      <c r="C370" s="24" t="s">
        <v>102</v>
      </c>
      <c r="D370" s="24" t="s">
        <v>102</v>
      </c>
      <c r="E370" s="41" t="s">
        <v>1452</v>
      </c>
      <c r="F370" s="27" t="s">
        <v>689</v>
      </c>
      <c r="G370" s="27" t="s">
        <v>217</v>
      </c>
      <c r="H370" s="119">
        <v>20</v>
      </c>
      <c r="I370" s="27">
        <v>2002</v>
      </c>
      <c r="J370" s="38">
        <f t="shared" si="5"/>
        <v>65904.596999999994</v>
      </c>
      <c r="K370" s="78" t="s">
        <v>819</v>
      </c>
      <c r="L370" s="30">
        <v>1</v>
      </c>
      <c r="M370" s="31" t="s">
        <v>1119</v>
      </c>
      <c r="N370" s="78"/>
      <c r="O370" s="26"/>
      <c r="P370"/>
      <c r="Q370"/>
      <c r="R370"/>
      <c r="S370"/>
      <c r="T370"/>
      <c r="U370"/>
      <c r="V370"/>
      <c r="W370"/>
      <c r="X370"/>
      <c r="Y370"/>
      <c r="Z370"/>
      <c r="AA370"/>
      <c r="AB370"/>
    </row>
    <row r="371" spans="1:31" s="7" customFormat="1" ht="31.5" x14ac:dyDescent="0.25">
      <c r="A371" s="24" t="s">
        <v>6</v>
      </c>
      <c r="B371" s="77" t="s">
        <v>1137</v>
      </c>
      <c r="C371" s="24" t="s">
        <v>77</v>
      </c>
      <c r="D371" s="24" t="s">
        <v>77</v>
      </c>
      <c r="E371" s="41" t="s">
        <v>934</v>
      </c>
      <c r="F371" s="27" t="s">
        <v>689</v>
      </c>
      <c r="G371" s="27" t="s">
        <v>217</v>
      </c>
      <c r="H371" s="119">
        <v>25</v>
      </c>
      <c r="I371" s="61">
        <v>2009</v>
      </c>
      <c r="J371" s="38">
        <f t="shared" si="5"/>
        <v>65929.596999999994</v>
      </c>
      <c r="K371" s="78" t="s">
        <v>935</v>
      </c>
      <c r="L371" s="30">
        <v>1</v>
      </c>
      <c r="M371" s="31" t="s">
        <v>1119</v>
      </c>
      <c r="N371" s="78"/>
      <c r="O371" s="26"/>
      <c r="P371"/>
      <c r="Q371"/>
      <c r="R371"/>
      <c r="S371"/>
      <c r="T371"/>
      <c r="U371"/>
      <c r="V371"/>
      <c r="W371"/>
      <c r="X371"/>
      <c r="Y371"/>
      <c r="Z371"/>
      <c r="AA371"/>
      <c r="AB371"/>
    </row>
    <row r="372" spans="1:31" s="7" customFormat="1" ht="31.5" x14ac:dyDescent="0.25">
      <c r="A372" s="24" t="s">
        <v>6</v>
      </c>
      <c r="B372" s="128" t="s">
        <v>1707</v>
      </c>
      <c r="C372" s="24" t="s">
        <v>1708</v>
      </c>
      <c r="D372" s="24" t="s">
        <v>1709</v>
      </c>
      <c r="E372" s="41" t="s">
        <v>1710</v>
      </c>
      <c r="F372" s="27" t="s">
        <v>689</v>
      </c>
      <c r="G372" s="27" t="s">
        <v>217</v>
      </c>
      <c r="H372" s="129">
        <v>1</v>
      </c>
      <c r="I372" s="45">
        <v>2018</v>
      </c>
      <c r="J372" s="38">
        <f t="shared" si="5"/>
        <v>65930.596999999994</v>
      </c>
      <c r="K372" s="130" t="s">
        <v>1711</v>
      </c>
      <c r="L372" s="30">
        <v>1</v>
      </c>
      <c r="M372" s="31" t="s">
        <v>1712</v>
      </c>
      <c r="N372" s="125"/>
      <c r="O372" s="4"/>
      <c r="P372" s="2"/>
      <c r="Q372" s="126"/>
      <c r="R372" s="127"/>
      <c r="S372" s="127"/>
      <c r="T372" s="127"/>
      <c r="U372" s="127"/>
      <c r="V372" s="127"/>
      <c r="W372" s="127"/>
      <c r="X372" s="127"/>
      <c r="Y372" s="127"/>
      <c r="Z372" s="127"/>
      <c r="AA372" s="127"/>
      <c r="AB372" s="127"/>
      <c r="AC372" s="127"/>
      <c r="AD372" s="127"/>
      <c r="AE372" s="127"/>
    </row>
    <row r="373" spans="1:31" ht="47.25" x14ac:dyDescent="0.25">
      <c r="A373" s="24" t="s">
        <v>6</v>
      </c>
      <c r="B373" s="77" t="s">
        <v>1137</v>
      </c>
      <c r="C373" s="24" t="s">
        <v>80</v>
      </c>
      <c r="D373" s="24" t="s">
        <v>96</v>
      </c>
      <c r="E373" s="41" t="s">
        <v>1451</v>
      </c>
      <c r="F373" s="27" t="s">
        <v>689</v>
      </c>
      <c r="G373" s="27" t="s">
        <v>217</v>
      </c>
      <c r="H373" s="118">
        <f>0.175*135*0.82</f>
        <v>19.372499999999999</v>
      </c>
      <c r="I373" s="27">
        <v>2013</v>
      </c>
      <c r="J373" s="38">
        <f t="shared" si="5"/>
        <v>65949.969499999992</v>
      </c>
      <c r="K373" s="78" t="s">
        <v>690</v>
      </c>
      <c r="L373" s="30">
        <v>1</v>
      </c>
      <c r="M373" s="31" t="s">
        <v>1119</v>
      </c>
      <c r="N373" s="78" t="s">
        <v>685</v>
      </c>
      <c r="O373" s="26"/>
    </row>
    <row r="374" spans="1:31" ht="47.25" x14ac:dyDescent="0.25">
      <c r="A374" s="24" t="s">
        <v>6</v>
      </c>
      <c r="B374" s="77" t="s">
        <v>1137</v>
      </c>
      <c r="C374" s="24" t="s">
        <v>80</v>
      </c>
      <c r="D374" s="24" t="s">
        <v>96</v>
      </c>
      <c r="E374" s="41" t="s">
        <v>1450</v>
      </c>
      <c r="F374" s="27" t="s">
        <v>689</v>
      </c>
      <c r="G374" s="27" t="s">
        <v>217</v>
      </c>
      <c r="H374" s="118">
        <f>1*135*0.1</f>
        <v>13.5</v>
      </c>
      <c r="I374" s="27">
        <v>2013</v>
      </c>
      <c r="J374" s="38">
        <f t="shared" si="5"/>
        <v>65963.469499999992</v>
      </c>
      <c r="K374" s="78" t="s">
        <v>690</v>
      </c>
      <c r="L374" s="30">
        <v>1</v>
      </c>
      <c r="M374" s="31" t="s">
        <v>1119</v>
      </c>
      <c r="N374" s="78" t="s">
        <v>685</v>
      </c>
      <c r="O374" s="26"/>
    </row>
    <row r="375" spans="1:31" ht="47.25" x14ac:dyDescent="0.25">
      <c r="A375" s="24" t="s">
        <v>6</v>
      </c>
      <c r="B375" s="77" t="s">
        <v>1137</v>
      </c>
      <c r="C375" s="24" t="s">
        <v>80</v>
      </c>
      <c r="D375" s="24" t="s">
        <v>96</v>
      </c>
      <c r="E375" s="41" t="s">
        <v>1449</v>
      </c>
      <c r="F375" s="27" t="s">
        <v>689</v>
      </c>
      <c r="G375" s="27" t="s">
        <v>217</v>
      </c>
      <c r="H375" s="118">
        <f>10*135*0.08</f>
        <v>108</v>
      </c>
      <c r="I375" s="27">
        <v>2013</v>
      </c>
      <c r="J375" s="38">
        <f t="shared" si="5"/>
        <v>66071.469499999992</v>
      </c>
      <c r="K375" s="78" t="s">
        <v>690</v>
      </c>
      <c r="L375" s="30">
        <v>1</v>
      </c>
      <c r="M375" s="31" t="s">
        <v>1119</v>
      </c>
      <c r="N375" s="78" t="s">
        <v>685</v>
      </c>
      <c r="O375" s="26"/>
    </row>
    <row r="376" spans="1:31" s="7" customFormat="1" ht="31.5" x14ac:dyDescent="0.25">
      <c r="A376" s="24" t="s">
        <v>6</v>
      </c>
      <c r="B376" s="77" t="s">
        <v>1137</v>
      </c>
      <c r="C376" s="24" t="s">
        <v>117</v>
      </c>
      <c r="D376" s="46" t="s">
        <v>962</v>
      </c>
      <c r="E376" s="41" t="s">
        <v>1448</v>
      </c>
      <c r="F376" s="27" t="s">
        <v>689</v>
      </c>
      <c r="G376" s="27" t="s">
        <v>217</v>
      </c>
      <c r="H376" s="118">
        <v>0.3</v>
      </c>
      <c r="I376" s="27">
        <v>2004</v>
      </c>
      <c r="J376" s="38">
        <f t="shared" si="5"/>
        <v>66071.769499999995</v>
      </c>
      <c r="K376" s="78" t="s">
        <v>963</v>
      </c>
      <c r="L376" s="30">
        <v>1</v>
      </c>
      <c r="M376" s="31" t="s">
        <v>1119</v>
      </c>
      <c r="N376" s="78"/>
      <c r="O376" s="26"/>
      <c r="P376"/>
      <c r="Q376"/>
      <c r="R376"/>
      <c r="S376"/>
      <c r="T376"/>
      <c r="U376"/>
      <c r="V376"/>
      <c r="W376"/>
      <c r="X376"/>
      <c r="Y376"/>
      <c r="Z376"/>
      <c r="AA376"/>
      <c r="AB376"/>
    </row>
    <row r="377" spans="1:31" s="7" customFormat="1" ht="31.5" x14ac:dyDescent="0.25">
      <c r="A377" s="24" t="s">
        <v>6</v>
      </c>
      <c r="B377" s="77" t="s">
        <v>1137</v>
      </c>
      <c r="C377" s="24" t="s">
        <v>117</v>
      </c>
      <c r="D377" s="46" t="s">
        <v>178</v>
      </c>
      <c r="E377" s="41" t="s">
        <v>1447</v>
      </c>
      <c r="F377" s="27" t="s">
        <v>970</v>
      </c>
      <c r="G377" s="27" t="s">
        <v>217</v>
      </c>
      <c r="H377" s="119">
        <v>10</v>
      </c>
      <c r="I377" s="44">
        <v>2018</v>
      </c>
      <c r="J377" s="38">
        <f t="shared" si="5"/>
        <v>66081.769499999995</v>
      </c>
      <c r="K377" s="78" t="s">
        <v>971</v>
      </c>
      <c r="L377" s="30">
        <v>1</v>
      </c>
      <c r="M377" s="31" t="s">
        <v>1119</v>
      </c>
      <c r="N377" s="78"/>
      <c r="O377" s="26"/>
      <c r="P377"/>
      <c r="Q377"/>
      <c r="R377"/>
      <c r="S377"/>
      <c r="T377"/>
      <c r="U377"/>
      <c r="V377"/>
      <c r="W377"/>
      <c r="X377"/>
      <c r="Y377"/>
      <c r="Z377"/>
      <c r="AA377"/>
      <c r="AB377"/>
    </row>
    <row r="378" spans="1:31" s="7" customFormat="1" x14ac:dyDescent="0.25">
      <c r="A378" s="24" t="s">
        <v>6</v>
      </c>
      <c r="B378" s="77" t="s">
        <v>1137</v>
      </c>
      <c r="C378" s="24" t="s">
        <v>117</v>
      </c>
      <c r="D378" s="46" t="s">
        <v>175</v>
      </c>
      <c r="E378" s="41" t="s">
        <v>1446</v>
      </c>
      <c r="F378" s="27" t="s">
        <v>689</v>
      </c>
      <c r="G378" s="27" t="s">
        <v>217</v>
      </c>
      <c r="H378" s="119">
        <v>2</v>
      </c>
      <c r="I378" s="27"/>
      <c r="J378" s="38">
        <f t="shared" si="5"/>
        <v>66083.769499999995</v>
      </c>
      <c r="K378" s="78" t="s">
        <v>968</v>
      </c>
      <c r="L378" s="30">
        <v>1</v>
      </c>
      <c r="M378" s="31" t="s">
        <v>1119</v>
      </c>
      <c r="N378" s="78"/>
      <c r="O378" s="26"/>
      <c r="P378"/>
      <c r="Q378"/>
      <c r="R378"/>
      <c r="S378"/>
      <c r="T378"/>
      <c r="U378"/>
      <c r="V378"/>
      <c r="W378"/>
      <c r="X378"/>
      <c r="Y378"/>
      <c r="Z378"/>
      <c r="AA378"/>
      <c r="AB378"/>
    </row>
    <row r="379" spans="1:31" s="7" customFormat="1" x14ac:dyDescent="0.25">
      <c r="A379" s="24" t="s">
        <v>6</v>
      </c>
      <c r="B379" s="77" t="s">
        <v>1137</v>
      </c>
      <c r="C379" s="24" t="s">
        <v>117</v>
      </c>
      <c r="D379" s="46" t="s">
        <v>175</v>
      </c>
      <c r="E379" s="41" t="s">
        <v>1445</v>
      </c>
      <c r="F379" s="27" t="s">
        <v>689</v>
      </c>
      <c r="G379" s="27" t="s">
        <v>217</v>
      </c>
      <c r="H379" s="119">
        <v>1</v>
      </c>
      <c r="I379" s="27"/>
      <c r="J379" s="38">
        <f t="shared" si="5"/>
        <v>66084.769499999995</v>
      </c>
      <c r="K379" s="78" t="s">
        <v>967</v>
      </c>
      <c r="L379" s="30">
        <v>1</v>
      </c>
      <c r="M379" s="31" t="s">
        <v>1119</v>
      </c>
      <c r="N379" s="78"/>
      <c r="O379" s="26"/>
      <c r="P379"/>
      <c r="Q379"/>
      <c r="R379"/>
      <c r="S379"/>
      <c r="T379"/>
      <c r="U379"/>
      <c r="V379"/>
      <c r="W379"/>
      <c r="X379"/>
      <c r="Y379"/>
      <c r="Z379"/>
      <c r="AA379"/>
      <c r="AB379"/>
    </row>
    <row r="380" spans="1:31" s="7" customFormat="1" ht="35.25" customHeight="1" x14ac:dyDescent="0.25">
      <c r="A380" s="24" t="s">
        <v>6</v>
      </c>
      <c r="B380" s="77" t="s">
        <v>1137</v>
      </c>
      <c r="C380" s="24" t="s">
        <v>117</v>
      </c>
      <c r="D380" s="24" t="s">
        <v>117</v>
      </c>
      <c r="E380" s="41" t="s">
        <v>1444</v>
      </c>
      <c r="F380" s="27" t="s">
        <v>689</v>
      </c>
      <c r="G380" s="27" t="s">
        <v>217</v>
      </c>
      <c r="H380" s="75">
        <v>10</v>
      </c>
      <c r="I380" s="64"/>
      <c r="J380" s="38">
        <f t="shared" si="5"/>
        <v>66094.769499999995</v>
      </c>
      <c r="K380" s="29" t="s">
        <v>992</v>
      </c>
      <c r="L380" s="30">
        <v>1</v>
      </c>
      <c r="M380" s="31" t="s">
        <v>1119</v>
      </c>
      <c r="N380" s="26"/>
      <c r="O380" s="26"/>
    </row>
    <row r="381" spans="1:31" s="7" customFormat="1" ht="47.25" x14ac:dyDescent="0.25">
      <c r="A381" s="24" t="s">
        <v>6</v>
      </c>
      <c r="B381" s="79" t="s">
        <v>1138</v>
      </c>
      <c r="C381" s="24"/>
      <c r="D381" s="24"/>
      <c r="E381" s="41" t="s">
        <v>1443</v>
      </c>
      <c r="F381" s="27" t="s">
        <v>689</v>
      </c>
      <c r="G381" s="27" t="s">
        <v>217</v>
      </c>
      <c r="H381" s="121">
        <f>0.01*2500</f>
        <v>25</v>
      </c>
      <c r="I381" s="44">
        <v>2018</v>
      </c>
      <c r="J381" s="38">
        <f t="shared" si="5"/>
        <v>66119.769499999995</v>
      </c>
      <c r="K381" s="29" t="s">
        <v>1005</v>
      </c>
      <c r="L381" s="30">
        <v>1</v>
      </c>
      <c r="M381" s="31" t="s">
        <v>1119</v>
      </c>
      <c r="N381" s="26"/>
      <c r="O381" s="26"/>
    </row>
    <row r="382" spans="1:31" ht="47.25" x14ac:dyDescent="0.25">
      <c r="A382" s="24" t="s">
        <v>59</v>
      </c>
      <c r="B382" s="79" t="s">
        <v>1138</v>
      </c>
      <c r="C382" s="24" t="s">
        <v>82</v>
      </c>
      <c r="D382" s="24" t="s">
        <v>83</v>
      </c>
      <c r="E382" s="41" t="s">
        <v>1442</v>
      </c>
      <c r="F382" s="27" t="s">
        <v>431</v>
      </c>
      <c r="G382" s="27" t="s">
        <v>217</v>
      </c>
      <c r="H382" s="67">
        <v>29</v>
      </c>
      <c r="I382" s="44"/>
      <c r="J382" s="38">
        <f t="shared" si="5"/>
        <v>66148.769499999995</v>
      </c>
      <c r="K382" s="29" t="s">
        <v>1071</v>
      </c>
      <c r="L382" s="30">
        <v>1</v>
      </c>
      <c r="M382" s="31" t="s">
        <v>1119</v>
      </c>
      <c r="N382" s="29"/>
      <c r="O382" s="26"/>
    </row>
    <row r="383" spans="1:31" ht="31.5" x14ac:dyDescent="0.25">
      <c r="A383" s="24" t="s">
        <v>6</v>
      </c>
      <c r="B383" s="79" t="s">
        <v>1138</v>
      </c>
      <c r="C383" s="24" t="s">
        <v>82</v>
      </c>
      <c r="D383" s="24" t="s">
        <v>83</v>
      </c>
      <c r="E383" s="41" t="s">
        <v>1238</v>
      </c>
      <c r="F383" s="27" t="s">
        <v>689</v>
      </c>
      <c r="G383" s="27" t="s">
        <v>411</v>
      </c>
      <c r="H383" s="80">
        <v>5</v>
      </c>
      <c r="I383" s="44">
        <v>2018</v>
      </c>
      <c r="J383" s="38">
        <f t="shared" si="5"/>
        <v>66153.769499999995</v>
      </c>
      <c r="K383" s="29" t="s">
        <v>781</v>
      </c>
      <c r="L383" s="30">
        <v>1</v>
      </c>
      <c r="M383" s="31" t="s">
        <v>1119</v>
      </c>
      <c r="N383" s="29"/>
      <c r="O383" s="26"/>
    </row>
    <row r="384" spans="1:31" s="7" customFormat="1" x14ac:dyDescent="0.25">
      <c r="A384" s="24" t="s">
        <v>6</v>
      </c>
      <c r="B384" s="79" t="s">
        <v>1138</v>
      </c>
      <c r="C384" s="24" t="s">
        <v>82</v>
      </c>
      <c r="D384" s="24" t="s">
        <v>83</v>
      </c>
      <c r="E384" s="41" t="s">
        <v>766</v>
      </c>
      <c r="F384" s="27" t="s">
        <v>689</v>
      </c>
      <c r="G384" s="27" t="s">
        <v>217</v>
      </c>
      <c r="H384" s="121">
        <v>10</v>
      </c>
      <c r="I384" s="64">
        <v>2000</v>
      </c>
      <c r="J384" s="38">
        <f t="shared" si="5"/>
        <v>66163.769499999995</v>
      </c>
      <c r="K384" s="29" t="s">
        <v>741</v>
      </c>
      <c r="L384" s="30">
        <v>1</v>
      </c>
      <c r="M384" s="31" t="s">
        <v>1119</v>
      </c>
      <c r="N384" s="26"/>
      <c r="O384" s="26"/>
    </row>
    <row r="385" spans="1:15" s="7" customFormat="1" ht="47.25" x14ac:dyDescent="0.25">
      <c r="A385" s="24" t="s">
        <v>6</v>
      </c>
      <c r="B385" s="79" t="s">
        <v>1138</v>
      </c>
      <c r="C385" s="24" t="s">
        <v>82</v>
      </c>
      <c r="D385" s="24" t="s">
        <v>83</v>
      </c>
      <c r="E385" s="41" t="s">
        <v>1441</v>
      </c>
      <c r="F385" s="27" t="s">
        <v>689</v>
      </c>
      <c r="G385" s="27" t="s">
        <v>217</v>
      </c>
      <c r="H385" s="121">
        <v>5</v>
      </c>
      <c r="I385" s="64"/>
      <c r="J385" s="38">
        <f t="shared" si="5"/>
        <v>66168.769499999995</v>
      </c>
      <c r="K385" s="29" t="s">
        <v>979</v>
      </c>
      <c r="L385" s="30">
        <v>1</v>
      </c>
      <c r="M385" s="31" t="s">
        <v>1119</v>
      </c>
      <c r="N385" s="26"/>
      <c r="O385" s="26"/>
    </row>
    <row r="386" spans="1:15" s="7" customFormat="1" x14ac:dyDescent="0.25">
      <c r="A386" s="24" t="s">
        <v>6</v>
      </c>
      <c r="B386" s="79" t="s">
        <v>1138</v>
      </c>
      <c r="C386" s="24" t="s">
        <v>82</v>
      </c>
      <c r="D386" s="24" t="s">
        <v>83</v>
      </c>
      <c r="E386" s="41" t="s">
        <v>753</v>
      </c>
      <c r="F386" s="27" t="s">
        <v>689</v>
      </c>
      <c r="G386" s="27" t="s">
        <v>217</v>
      </c>
      <c r="H386" s="75">
        <v>6</v>
      </c>
      <c r="I386" s="64">
        <v>2000</v>
      </c>
      <c r="J386" s="38">
        <f t="shared" si="5"/>
        <v>66174.769499999995</v>
      </c>
      <c r="K386" s="29" t="s">
        <v>741</v>
      </c>
      <c r="L386" s="30">
        <v>1</v>
      </c>
      <c r="M386" s="31" t="s">
        <v>1119</v>
      </c>
      <c r="N386" s="26"/>
      <c r="O386" s="26"/>
    </row>
    <row r="387" spans="1:15" s="7" customFormat="1" x14ac:dyDescent="0.25">
      <c r="A387" s="24" t="s">
        <v>6</v>
      </c>
      <c r="B387" s="79" t="s">
        <v>1138</v>
      </c>
      <c r="C387" s="24" t="s">
        <v>82</v>
      </c>
      <c r="D387" s="24" t="s">
        <v>83</v>
      </c>
      <c r="E387" s="41" t="s">
        <v>801</v>
      </c>
      <c r="F387" s="27" t="s">
        <v>689</v>
      </c>
      <c r="G387" s="27" t="s">
        <v>217</v>
      </c>
      <c r="H387" s="121">
        <v>2</v>
      </c>
      <c r="I387" s="27">
        <v>2016</v>
      </c>
      <c r="J387" s="38">
        <f t="shared" si="5"/>
        <v>66176.769499999995</v>
      </c>
      <c r="K387" s="29" t="s">
        <v>802</v>
      </c>
      <c r="L387" s="30">
        <v>1</v>
      </c>
      <c r="M387" s="31" t="s">
        <v>1119</v>
      </c>
      <c r="N387" s="26"/>
      <c r="O387" s="26"/>
    </row>
    <row r="388" spans="1:15" s="7" customFormat="1" x14ac:dyDescent="0.25">
      <c r="A388" s="24" t="s">
        <v>6</v>
      </c>
      <c r="B388" s="79" t="s">
        <v>1138</v>
      </c>
      <c r="C388" s="24" t="s">
        <v>82</v>
      </c>
      <c r="D388" s="24" t="s">
        <v>179</v>
      </c>
      <c r="E388" s="41" t="s">
        <v>1239</v>
      </c>
      <c r="F388" s="27" t="s">
        <v>689</v>
      </c>
      <c r="G388" s="27" t="s">
        <v>217</v>
      </c>
      <c r="H388" s="75">
        <v>2</v>
      </c>
      <c r="I388" s="27"/>
      <c r="J388" s="38">
        <f t="shared" si="5"/>
        <v>66178.769499999995</v>
      </c>
      <c r="K388" s="29" t="s">
        <v>987</v>
      </c>
      <c r="L388" s="30">
        <v>1</v>
      </c>
      <c r="M388" s="31" t="s">
        <v>1119</v>
      </c>
      <c r="N388" s="26"/>
      <c r="O388" s="26"/>
    </row>
    <row r="389" spans="1:15" s="7" customFormat="1" x14ac:dyDescent="0.25">
      <c r="A389" s="24" t="s">
        <v>6</v>
      </c>
      <c r="B389" s="79" t="s">
        <v>1138</v>
      </c>
      <c r="C389" s="24" t="s">
        <v>82</v>
      </c>
      <c r="D389" s="24" t="s">
        <v>179</v>
      </c>
      <c r="E389" s="41" t="s">
        <v>922</v>
      </c>
      <c r="F389" s="27" t="s">
        <v>689</v>
      </c>
      <c r="G389" s="27" t="s">
        <v>217</v>
      </c>
      <c r="H389" s="121">
        <v>5</v>
      </c>
      <c r="I389" s="27"/>
      <c r="J389" s="38">
        <f t="shared" si="5"/>
        <v>66183.769499999995</v>
      </c>
      <c r="K389" s="29" t="s">
        <v>973</v>
      </c>
      <c r="L389" s="30">
        <v>1</v>
      </c>
      <c r="M389" s="31" t="s">
        <v>1119</v>
      </c>
      <c r="N389" s="26"/>
      <c r="O389" s="26"/>
    </row>
    <row r="390" spans="1:15" s="7" customFormat="1" x14ac:dyDescent="0.25">
      <c r="A390" s="24" t="s">
        <v>6</v>
      </c>
      <c r="B390" s="79" t="s">
        <v>1138</v>
      </c>
      <c r="C390" s="24" t="s">
        <v>82</v>
      </c>
      <c r="D390" s="24" t="s">
        <v>179</v>
      </c>
      <c r="E390" s="41" t="s">
        <v>763</v>
      </c>
      <c r="F390" s="27" t="s">
        <v>689</v>
      </c>
      <c r="G390" s="27" t="s">
        <v>217</v>
      </c>
      <c r="H390" s="121">
        <v>10</v>
      </c>
      <c r="I390" s="27">
        <v>2001</v>
      </c>
      <c r="J390" s="38">
        <f t="shared" si="5"/>
        <v>66193.769499999995</v>
      </c>
      <c r="K390" s="29" t="s">
        <v>741</v>
      </c>
      <c r="L390" s="30">
        <v>1</v>
      </c>
      <c r="M390" s="31" t="s">
        <v>1119</v>
      </c>
      <c r="N390" s="26"/>
      <c r="O390" s="26"/>
    </row>
    <row r="391" spans="1:15" ht="47.25" x14ac:dyDescent="0.25">
      <c r="A391" s="24" t="s">
        <v>6</v>
      </c>
      <c r="B391" s="79" t="s">
        <v>1138</v>
      </c>
      <c r="C391" s="24" t="s">
        <v>82</v>
      </c>
      <c r="D391" s="24" t="s">
        <v>104</v>
      </c>
      <c r="E391" s="41" t="s">
        <v>1240</v>
      </c>
      <c r="F391" s="27" t="s">
        <v>689</v>
      </c>
      <c r="G391" s="27" t="s">
        <v>217</v>
      </c>
      <c r="H391" s="67">
        <v>1.35</v>
      </c>
      <c r="I391" s="27">
        <v>2012</v>
      </c>
      <c r="J391" s="38">
        <f t="shared" si="5"/>
        <v>66195.119500000001</v>
      </c>
      <c r="K391" s="29" t="s">
        <v>729</v>
      </c>
      <c r="L391" s="30">
        <v>1</v>
      </c>
      <c r="M391" s="31" t="s">
        <v>1119</v>
      </c>
      <c r="N391" s="29"/>
      <c r="O391" s="26"/>
    </row>
    <row r="392" spans="1:15" ht="31.5" x14ac:dyDescent="0.25">
      <c r="A392" s="24" t="s">
        <v>6</v>
      </c>
      <c r="B392" s="79" t="s">
        <v>1138</v>
      </c>
      <c r="C392" s="24" t="s">
        <v>82</v>
      </c>
      <c r="D392" s="24" t="s">
        <v>104</v>
      </c>
      <c r="E392" s="41" t="s">
        <v>1440</v>
      </c>
      <c r="F392" s="27" t="s">
        <v>689</v>
      </c>
      <c r="G392" s="27" t="s">
        <v>217</v>
      </c>
      <c r="H392" s="67">
        <v>3</v>
      </c>
      <c r="I392" s="27">
        <v>2016</v>
      </c>
      <c r="J392" s="38">
        <f t="shared" si="5"/>
        <v>66198.119500000001</v>
      </c>
      <c r="K392" s="29" t="s">
        <v>824</v>
      </c>
      <c r="L392" s="30">
        <v>1</v>
      </c>
      <c r="M392" s="31" t="s">
        <v>1119</v>
      </c>
      <c r="N392" s="29"/>
      <c r="O392" s="26"/>
    </row>
    <row r="393" spans="1:15" s="7" customFormat="1" ht="31.5" x14ac:dyDescent="0.25">
      <c r="A393" s="24" t="s">
        <v>6</v>
      </c>
      <c r="B393" s="79" t="s">
        <v>1138</v>
      </c>
      <c r="C393" s="24" t="s">
        <v>82</v>
      </c>
      <c r="D393" s="24" t="s">
        <v>104</v>
      </c>
      <c r="E393" s="41" t="s">
        <v>1241</v>
      </c>
      <c r="F393" s="27" t="s">
        <v>689</v>
      </c>
      <c r="G393" s="27" t="s">
        <v>217</v>
      </c>
      <c r="H393" s="121">
        <v>5</v>
      </c>
      <c r="I393" s="27">
        <v>2001</v>
      </c>
      <c r="J393" s="38">
        <f t="shared" si="5"/>
        <v>66203.119500000001</v>
      </c>
      <c r="K393" s="29" t="s">
        <v>780</v>
      </c>
      <c r="L393" s="30">
        <v>1</v>
      </c>
      <c r="M393" s="31" t="s">
        <v>1119</v>
      </c>
      <c r="N393" s="26"/>
      <c r="O393" s="26"/>
    </row>
    <row r="394" spans="1:15" s="7" customFormat="1" ht="31.5" x14ac:dyDescent="0.25">
      <c r="A394" s="24" t="s">
        <v>6</v>
      </c>
      <c r="B394" s="79" t="s">
        <v>1138</v>
      </c>
      <c r="C394" s="24" t="s">
        <v>82</v>
      </c>
      <c r="D394" s="24" t="s">
        <v>104</v>
      </c>
      <c r="E394" s="41" t="s">
        <v>1242</v>
      </c>
      <c r="F394" s="27" t="s">
        <v>689</v>
      </c>
      <c r="G394" s="27" t="s">
        <v>217</v>
      </c>
      <c r="H394" s="121">
        <v>20</v>
      </c>
      <c r="I394" s="27"/>
      <c r="J394" s="38">
        <f t="shared" si="5"/>
        <v>66223.119500000001</v>
      </c>
      <c r="K394" s="29" t="s">
        <v>992</v>
      </c>
      <c r="L394" s="30">
        <v>1</v>
      </c>
      <c r="M394" s="31" t="s">
        <v>1119</v>
      </c>
      <c r="N394" s="26"/>
      <c r="O394" s="26"/>
    </row>
    <row r="395" spans="1:15" s="7" customFormat="1" ht="31.5" x14ac:dyDescent="0.25">
      <c r="A395" s="24" t="s">
        <v>6</v>
      </c>
      <c r="B395" s="79" t="s">
        <v>1138</v>
      </c>
      <c r="C395" s="24" t="s">
        <v>82</v>
      </c>
      <c r="D395" s="24" t="s">
        <v>104</v>
      </c>
      <c r="E395" s="41" t="s">
        <v>1439</v>
      </c>
      <c r="F395" s="27" t="s">
        <v>689</v>
      </c>
      <c r="G395" s="27" t="s">
        <v>217</v>
      </c>
      <c r="H395" s="121">
        <v>10</v>
      </c>
      <c r="I395" s="27"/>
      <c r="J395" s="38">
        <f t="shared" si="5"/>
        <v>66233.119500000001</v>
      </c>
      <c r="K395" s="29" t="s">
        <v>992</v>
      </c>
      <c r="L395" s="30">
        <v>1</v>
      </c>
      <c r="M395" s="31" t="s">
        <v>1119</v>
      </c>
      <c r="N395" s="26"/>
      <c r="O395" s="26"/>
    </row>
    <row r="396" spans="1:15" s="7" customFormat="1" x14ac:dyDescent="0.25">
      <c r="A396" s="24" t="s">
        <v>6</v>
      </c>
      <c r="B396" s="79" t="s">
        <v>1138</v>
      </c>
      <c r="C396" s="24" t="s">
        <v>82</v>
      </c>
      <c r="D396" s="24" t="s">
        <v>104</v>
      </c>
      <c r="E396" s="41" t="s">
        <v>917</v>
      </c>
      <c r="F396" s="27" t="s">
        <v>689</v>
      </c>
      <c r="G396" s="27" t="s">
        <v>217</v>
      </c>
      <c r="H396" s="121">
        <v>10</v>
      </c>
      <c r="I396" s="27"/>
      <c r="J396" s="38">
        <f t="shared" si="5"/>
        <v>66243.119500000001</v>
      </c>
      <c r="K396" s="29" t="s">
        <v>1009</v>
      </c>
      <c r="L396" s="30">
        <v>1</v>
      </c>
      <c r="M396" s="31" t="s">
        <v>1119</v>
      </c>
      <c r="N396" s="26"/>
      <c r="O396" s="26"/>
    </row>
    <row r="397" spans="1:15" s="7" customFormat="1" x14ac:dyDescent="0.25">
      <c r="A397" s="24" t="s">
        <v>6</v>
      </c>
      <c r="B397" s="79" t="s">
        <v>1138</v>
      </c>
      <c r="C397" s="24" t="s">
        <v>82</v>
      </c>
      <c r="D397" s="24" t="s">
        <v>104</v>
      </c>
      <c r="E397" s="41" t="s">
        <v>752</v>
      </c>
      <c r="F397" s="27" t="s">
        <v>689</v>
      </c>
      <c r="G397" s="27" t="s">
        <v>217</v>
      </c>
      <c r="H397" s="75">
        <v>1.7</v>
      </c>
      <c r="I397" s="64">
        <v>2000</v>
      </c>
      <c r="J397" s="38">
        <f t="shared" ref="J397:J460" si="6">H397+J396</f>
        <v>66244.819499999998</v>
      </c>
      <c r="K397" s="29" t="s">
        <v>741</v>
      </c>
      <c r="L397" s="30">
        <v>1</v>
      </c>
      <c r="M397" s="31" t="s">
        <v>1119</v>
      </c>
      <c r="N397" s="26"/>
      <c r="O397" s="26"/>
    </row>
    <row r="398" spans="1:15" s="7" customFormat="1" x14ac:dyDescent="0.25">
      <c r="A398" s="24" t="s">
        <v>6</v>
      </c>
      <c r="B398" s="79" t="s">
        <v>1138</v>
      </c>
      <c r="C398" s="24" t="s">
        <v>82</v>
      </c>
      <c r="D398" s="24" t="s">
        <v>104</v>
      </c>
      <c r="E398" s="41" t="s">
        <v>1438</v>
      </c>
      <c r="F398" s="27" t="s">
        <v>689</v>
      </c>
      <c r="G398" s="27" t="s">
        <v>217</v>
      </c>
      <c r="H398" s="121">
        <v>10</v>
      </c>
      <c r="I398" s="64"/>
      <c r="J398" s="38">
        <f t="shared" si="6"/>
        <v>66254.819499999998</v>
      </c>
      <c r="K398" s="29" t="s">
        <v>1008</v>
      </c>
      <c r="L398" s="30">
        <v>1</v>
      </c>
      <c r="M398" s="31" t="s">
        <v>1119</v>
      </c>
      <c r="N398" s="26"/>
      <c r="O398" s="26"/>
    </row>
    <row r="399" spans="1:15" x14ac:dyDescent="0.25">
      <c r="A399" s="24" t="s">
        <v>6</v>
      </c>
      <c r="B399" s="79" t="s">
        <v>1138</v>
      </c>
      <c r="C399" s="24" t="s">
        <v>82</v>
      </c>
      <c r="D399" s="24" t="s">
        <v>104</v>
      </c>
      <c r="E399" s="41" t="s">
        <v>1243</v>
      </c>
      <c r="F399" s="27" t="s">
        <v>689</v>
      </c>
      <c r="G399" s="27" t="s">
        <v>217</v>
      </c>
      <c r="H399" s="80">
        <v>10</v>
      </c>
      <c r="I399" s="44"/>
      <c r="J399" s="38">
        <f t="shared" si="6"/>
        <v>66264.819499999998</v>
      </c>
      <c r="K399" s="29" t="s">
        <v>1008</v>
      </c>
      <c r="L399" s="30">
        <v>1</v>
      </c>
      <c r="M399" s="31" t="s">
        <v>1119</v>
      </c>
      <c r="N399" s="29"/>
      <c r="O399" s="26"/>
    </row>
    <row r="400" spans="1:15" s="7" customFormat="1" ht="31.5" x14ac:dyDescent="0.25">
      <c r="A400" s="24" t="s">
        <v>6</v>
      </c>
      <c r="B400" s="79" t="s">
        <v>1138</v>
      </c>
      <c r="C400" s="24" t="s">
        <v>82</v>
      </c>
      <c r="D400" s="24" t="s">
        <v>104</v>
      </c>
      <c r="E400" s="41" t="s">
        <v>1244</v>
      </c>
      <c r="F400" s="27" t="s">
        <v>689</v>
      </c>
      <c r="G400" s="27" t="s">
        <v>217</v>
      </c>
      <c r="H400" s="121">
        <v>10</v>
      </c>
      <c r="I400" s="81">
        <v>1992</v>
      </c>
      <c r="J400" s="38">
        <f t="shared" si="6"/>
        <v>66274.819499999998</v>
      </c>
      <c r="K400" s="29" t="s">
        <v>762</v>
      </c>
      <c r="L400" s="30">
        <v>1</v>
      </c>
      <c r="M400" s="31" t="s">
        <v>1119</v>
      </c>
      <c r="N400" s="26"/>
      <c r="O400" s="26"/>
    </row>
    <row r="401" spans="1:15" s="7" customFormat="1" x14ac:dyDescent="0.25">
      <c r="A401" s="24" t="s">
        <v>6</v>
      </c>
      <c r="B401" s="79" t="s">
        <v>1138</v>
      </c>
      <c r="C401" s="24" t="s">
        <v>82</v>
      </c>
      <c r="D401" s="24" t="s">
        <v>104</v>
      </c>
      <c r="E401" s="41" t="s">
        <v>1245</v>
      </c>
      <c r="F401" s="27" t="s">
        <v>689</v>
      </c>
      <c r="G401" s="27" t="s">
        <v>217</v>
      </c>
      <c r="H401" s="121">
        <v>10</v>
      </c>
      <c r="I401" s="27">
        <v>2006</v>
      </c>
      <c r="J401" s="38">
        <f t="shared" si="6"/>
        <v>66284.819499999998</v>
      </c>
      <c r="K401" s="29" t="s">
        <v>815</v>
      </c>
      <c r="L401" s="30">
        <v>1</v>
      </c>
      <c r="M401" s="31" t="s">
        <v>1119</v>
      </c>
      <c r="N401" s="26"/>
      <c r="O401" s="26"/>
    </row>
    <row r="402" spans="1:15" s="7" customFormat="1" ht="31.5" x14ac:dyDescent="0.25">
      <c r="A402" s="24" t="s">
        <v>6</v>
      </c>
      <c r="B402" s="79" t="s">
        <v>1138</v>
      </c>
      <c r="C402" s="24" t="s">
        <v>82</v>
      </c>
      <c r="D402" s="24" t="s">
        <v>104</v>
      </c>
      <c r="E402" s="41" t="s">
        <v>1437</v>
      </c>
      <c r="F402" s="27" t="s">
        <v>689</v>
      </c>
      <c r="G402" s="27" t="s">
        <v>217</v>
      </c>
      <c r="H402" s="75">
        <v>50</v>
      </c>
      <c r="I402" s="27">
        <v>2001</v>
      </c>
      <c r="J402" s="38">
        <f t="shared" si="6"/>
        <v>66334.819499999998</v>
      </c>
      <c r="K402" s="29" t="s">
        <v>865</v>
      </c>
      <c r="L402" s="30">
        <v>1</v>
      </c>
      <c r="M402" s="31" t="s">
        <v>1119</v>
      </c>
      <c r="N402" s="26"/>
      <c r="O402" s="26"/>
    </row>
    <row r="403" spans="1:15" s="7" customFormat="1" ht="31.5" x14ac:dyDescent="0.25">
      <c r="A403" s="24" t="s">
        <v>6</v>
      </c>
      <c r="B403" s="79" t="s">
        <v>1138</v>
      </c>
      <c r="C403" s="24" t="s">
        <v>82</v>
      </c>
      <c r="D403" s="24" t="s">
        <v>104</v>
      </c>
      <c r="E403" s="41" t="s">
        <v>799</v>
      </c>
      <c r="F403" s="27" t="s">
        <v>689</v>
      </c>
      <c r="G403" s="27" t="s">
        <v>217</v>
      </c>
      <c r="H403" s="75">
        <v>5</v>
      </c>
      <c r="I403" s="44">
        <v>2018</v>
      </c>
      <c r="J403" s="38">
        <f t="shared" si="6"/>
        <v>66339.819499999998</v>
      </c>
      <c r="K403" s="29" t="s">
        <v>800</v>
      </c>
      <c r="L403" s="30">
        <v>1</v>
      </c>
      <c r="M403" s="31" t="s">
        <v>1119</v>
      </c>
      <c r="N403" s="26"/>
      <c r="O403" s="26"/>
    </row>
    <row r="404" spans="1:15" s="7" customFormat="1" x14ac:dyDescent="0.25">
      <c r="A404" s="24" t="s">
        <v>6</v>
      </c>
      <c r="B404" s="79" t="s">
        <v>1138</v>
      </c>
      <c r="C404" s="24" t="s">
        <v>82</v>
      </c>
      <c r="D404" s="24" t="s">
        <v>104</v>
      </c>
      <c r="E404" s="41" t="s">
        <v>1436</v>
      </c>
      <c r="F404" s="27" t="s">
        <v>689</v>
      </c>
      <c r="G404" s="27" t="s">
        <v>217</v>
      </c>
      <c r="H404" s="75">
        <v>7</v>
      </c>
      <c r="I404" s="27">
        <v>2013</v>
      </c>
      <c r="J404" s="38">
        <f t="shared" si="6"/>
        <v>66346.819499999998</v>
      </c>
      <c r="K404" s="29" t="s">
        <v>886</v>
      </c>
      <c r="L404" s="30">
        <v>1</v>
      </c>
      <c r="M404" s="31" t="s">
        <v>1119</v>
      </c>
      <c r="N404" s="26"/>
      <c r="O404" s="26"/>
    </row>
    <row r="405" spans="1:15" s="7" customFormat="1" ht="31.5" x14ac:dyDescent="0.25">
      <c r="A405" s="24" t="s">
        <v>6</v>
      </c>
      <c r="B405" s="79" t="s">
        <v>1138</v>
      </c>
      <c r="C405" s="24" t="s">
        <v>82</v>
      </c>
      <c r="D405" s="24" t="s">
        <v>104</v>
      </c>
      <c r="E405" s="41" t="s">
        <v>1246</v>
      </c>
      <c r="F405" s="27" t="s">
        <v>689</v>
      </c>
      <c r="G405" s="27" t="s">
        <v>217</v>
      </c>
      <c r="H405" s="75">
        <v>13</v>
      </c>
      <c r="I405" s="27">
        <v>2015</v>
      </c>
      <c r="J405" s="38">
        <f t="shared" si="6"/>
        <v>66359.819499999998</v>
      </c>
      <c r="K405" s="29" t="s">
        <v>887</v>
      </c>
      <c r="L405" s="30">
        <v>1</v>
      </c>
      <c r="M405" s="31" t="s">
        <v>1119</v>
      </c>
      <c r="N405" s="26"/>
      <c r="O405" s="26"/>
    </row>
    <row r="406" spans="1:15" ht="31.5" x14ac:dyDescent="0.25">
      <c r="A406" s="24" t="s">
        <v>6</v>
      </c>
      <c r="B406" s="79" t="s">
        <v>1138</v>
      </c>
      <c r="C406" s="24" t="s">
        <v>82</v>
      </c>
      <c r="D406" s="24" t="s">
        <v>97</v>
      </c>
      <c r="E406" s="41" t="s">
        <v>1435</v>
      </c>
      <c r="F406" s="27" t="s">
        <v>813</v>
      </c>
      <c r="G406" s="27" t="s">
        <v>217</v>
      </c>
      <c r="H406" s="80">
        <v>30</v>
      </c>
      <c r="I406" s="27">
        <v>2008</v>
      </c>
      <c r="J406" s="38">
        <f t="shared" si="6"/>
        <v>66389.819499999998</v>
      </c>
      <c r="K406" s="29" t="s">
        <v>814</v>
      </c>
      <c r="L406" s="30">
        <v>1</v>
      </c>
      <c r="M406" s="31" t="s">
        <v>1119</v>
      </c>
      <c r="N406" s="29"/>
      <c r="O406" s="26"/>
    </row>
    <row r="407" spans="1:15" x14ac:dyDescent="0.25">
      <c r="A407" s="24" t="s">
        <v>6</v>
      </c>
      <c r="B407" s="79" t="s">
        <v>1138</v>
      </c>
      <c r="C407" s="24" t="s">
        <v>1089</v>
      </c>
      <c r="D407" s="50" t="s">
        <v>213</v>
      </c>
      <c r="E407" s="41" t="s">
        <v>916</v>
      </c>
      <c r="F407" s="27" t="s">
        <v>689</v>
      </c>
      <c r="G407" s="27" t="s">
        <v>217</v>
      </c>
      <c r="H407" s="80">
        <v>2</v>
      </c>
      <c r="I407" s="27"/>
      <c r="J407" s="38">
        <f t="shared" si="6"/>
        <v>66391.819499999998</v>
      </c>
      <c r="K407" s="29" t="s">
        <v>1006</v>
      </c>
      <c r="L407" s="30">
        <v>1</v>
      </c>
      <c r="M407" s="31" t="s">
        <v>1119</v>
      </c>
      <c r="N407" s="29"/>
      <c r="O407" s="26"/>
    </row>
    <row r="408" spans="1:15" ht="31.5" x14ac:dyDescent="0.25">
      <c r="A408" s="24" t="s">
        <v>6</v>
      </c>
      <c r="B408" s="79" t="s">
        <v>1138</v>
      </c>
      <c r="C408" s="24" t="s">
        <v>1089</v>
      </c>
      <c r="D408" s="50" t="s">
        <v>213</v>
      </c>
      <c r="E408" s="41" t="s">
        <v>919</v>
      </c>
      <c r="F408" s="27" t="s">
        <v>845</v>
      </c>
      <c r="G408" s="27" t="s">
        <v>217</v>
      </c>
      <c r="H408" s="80">
        <v>5</v>
      </c>
      <c r="I408" s="27"/>
      <c r="J408" s="38">
        <f t="shared" si="6"/>
        <v>66396.819499999998</v>
      </c>
      <c r="K408" s="29" t="s">
        <v>846</v>
      </c>
      <c r="L408" s="30">
        <v>1</v>
      </c>
      <c r="M408" s="31" t="s">
        <v>1119</v>
      </c>
      <c r="N408" s="29"/>
      <c r="O408" s="26"/>
    </row>
    <row r="409" spans="1:15" ht="31.5" x14ac:dyDescent="0.25">
      <c r="A409" s="24" t="s">
        <v>6</v>
      </c>
      <c r="B409" s="79" t="s">
        <v>1138</v>
      </c>
      <c r="C409" s="24" t="s">
        <v>1089</v>
      </c>
      <c r="D409" s="24" t="s">
        <v>194</v>
      </c>
      <c r="E409" s="41" t="s">
        <v>767</v>
      </c>
      <c r="F409" s="27" t="s">
        <v>768</v>
      </c>
      <c r="G409" s="27" t="s">
        <v>217</v>
      </c>
      <c r="H409" s="80">
        <v>100</v>
      </c>
      <c r="I409" s="27">
        <v>2016</v>
      </c>
      <c r="J409" s="38">
        <f t="shared" si="6"/>
        <v>66496.819499999998</v>
      </c>
      <c r="K409" s="29" t="s">
        <v>775</v>
      </c>
      <c r="L409" s="30">
        <v>1</v>
      </c>
      <c r="M409" s="31" t="s">
        <v>1129</v>
      </c>
      <c r="N409" s="29"/>
      <c r="O409" s="26"/>
    </row>
    <row r="410" spans="1:15" x14ac:dyDescent="0.25">
      <c r="A410" s="24" t="s">
        <v>6</v>
      </c>
      <c r="B410" s="79" t="s">
        <v>1138</v>
      </c>
      <c r="C410" s="24" t="s">
        <v>1089</v>
      </c>
      <c r="D410" s="24" t="s">
        <v>210</v>
      </c>
      <c r="E410" s="41" t="s">
        <v>734</v>
      </c>
      <c r="F410" s="27" t="s">
        <v>735</v>
      </c>
      <c r="G410" s="27" t="s">
        <v>217</v>
      </c>
      <c r="H410" s="67">
        <v>1000</v>
      </c>
      <c r="I410" s="44">
        <v>2018</v>
      </c>
      <c r="J410" s="38">
        <f t="shared" si="6"/>
        <v>67496.819499999998</v>
      </c>
      <c r="K410" s="29" t="s">
        <v>736</v>
      </c>
      <c r="L410" s="30">
        <v>1</v>
      </c>
      <c r="M410" s="31" t="s">
        <v>1129</v>
      </c>
      <c r="N410" s="29"/>
      <c r="O410" s="26"/>
    </row>
    <row r="411" spans="1:15" x14ac:dyDescent="0.25">
      <c r="A411" s="24" t="s">
        <v>6</v>
      </c>
      <c r="B411" s="79" t="s">
        <v>1138</v>
      </c>
      <c r="C411" s="24" t="s">
        <v>1089</v>
      </c>
      <c r="D411" s="24" t="s">
        <v>210</v>
      </c>
      <c r="E411" s="41" t="s">
        <v>1247</v>
      </c>
      <c r="F411" s="27" t="s">
        <v>689</v>
      </c>
      <c r="G411" s="27" t="s">
        <v>217</v>
      </c>
      <c r="H411" s="67">
        <v>1</v>
      </c>
      <c r="I411" s="61">
        <v>2010</v>
      </c>
      <c r="J411" s="38">
        <f t="shared" si="6"/>
        <v>67497.819499999998</v>
      </c>
      <c r="K411" s="29" t="s">
        <v>741</v>
      </c>
      <c r="L411" s="30">
        <v>1</v>
      </c>
      <c r="M411" s="31" t="s">
        <v>1119</v>
      </c>
      <c r="N411" s="29"/>
      <c r="O411" s="26"/>
    </row>
    <row r="412" spans="1:15" ht="31.5" x14ac:dyDescent="0.25">
      <c r="A412" s="24" t="s">
        <v>59</v>
      </c>
      <c r="B412" s="79" t="s">
        <v>1138</v>
      </c>
      <c r="C412" s="24" t="s">
        <v>114</v>
      </c>
      <c r="D412" s="24" t="s">
        <v>164</v>
      </c>
      <c r="E412" s="41" t="s">
        <v>919</v>
      </c>
      <c r="F412" s="27" t="s">
        <v>845</v>
      </c>
      <c r="G412" s="27" t="s">
        <v>217</v>
      </c>
      <c r="H412" s="80">
        <v>5</v>
      </c>
      <c r="I412" s="27"/>
      <c r="J412" s="38">
        <f t="shared" si="6"/>
        <v>67502.819499999998</v>
      </c>
      <c r="K412" s="29" t="s">
        <v>847</v>
      </c>
      <c r="L412" s="30">
        <v>1</v>
      </c>
      <c r="M412" s="31" t="s">
        <v>1119</v>
      </c>
      <c r="N412" s="29"/>
      <c r="O412" s="26"/>
    </row>
    <row r="413" spans="1:15" x14ac:dyDescent="0.25">
      <c r="A413" s="24" t="s">
        <v>6</v>
      </c>
      <c r="B413" s="79" t="s">
        <v>1138</v>
      </c>
      <c r="C413" s="24" t="s">
        <v>114</v>
      </c>
      <c r="D413" s="24" t="s">
        <v>183</v>
      </c>
      <c r="E413" s="41" t="s">
        <v>1434</v>
      </c>
      <c r="F413" s="27" t="s">
        <v>689</v>
      </c>
      <c r="G413" s="27" t="s">
        <v>217</v>
      </c>
      <c r="H413" s="80">
        <v>10</v>
      </c>
      <c r="I413" s="27">
        <v>2003</v>
      </c>
      <c r="J413" s="38">
        <f t="shared" si="6"/>
        <v>67512.819499999998</v>
      </c>
      <c r="K413" s="78" t="s">
        <v>965</v>
      </c>
      <c r="L413" s="30">
        <v>1</v>
      </c>
      <c r="M413" s="31" t="s">
        <v>1119</v>
      </c>
      <c r="N413" s="78"/>
      <c r="O413" s="26"/>
    </row>
    <row r="414" spans="1:15" ht="31.5" x14ac:dyDescent="0.25">
      <c r="A414" s="24" t="s">
        <v>6</v>
      </c>
      <c r="B414" s="79" t="s">
        <v>1138</v>
      </c>
      <c r="C414" s="24" t="s">
        <v>160</v>
      </c>
      <c r="D414" s="24" t="s">
        <v>160</v>
      </c>
      <c r="E414" s="41" t="s">
        <v>1248</v>
      </c>
      <c r="F414" s="27" t="s">
        <v>689</v>
      </c>
      <c r="G414" s="27" t="s">
        <v>217</v>
      </c>
      <c r="H414" s="118">
        <v>0.22</v>
      </c>
      <c r="I414" s="64">
        <v>2004</v>
      </c>
      <c r="J414" s="38">
        <f t="shared" si="6"/>
        <v>67513.039499999999</v>
      </c>
      <c r="K414" s="78" t="s">
        <v>913</v>
      </c>
      <c r="L414" s="30">
        <v>1</v>
      </c>
      <c r="M414" s="31" t="s">
        <v>1119</v>
      </c>
      <c r="N414" s="78"/>
      <c r="O414" s="26"/>
    </row>
    <row r="415" spans="1:15" ht="31.5" x14ac:dyDescent="0.25">
      <c r="A415" s="24" t="s">
        <v>6</v>
      </c>
      <c r="B415" s="79" t="s">
        <v>1138</v>
      </c>
      <c r="C415" s="24" t="s">
        <v>160</v>
      </c>
      <c r="D415" s="24" t="s">
        <v>160</v>
      </c>
      <c r="E415" s="41" t="s">
        <v>1249</v>
      </c>
      <c r="F415" s="27" t="s">
        <v>689</v>
      </c>
      <c r="G415" s="27" t="s">
        <v>217</v>
      </c>
      <c r="H415" s="67">
        <v>8</v>
      </c>
      <c r="I415" s="27">
        <v>2018</v>
      </c>
      <c r="J415" s="38">
        <f t="shared" si="6"/>
        <v>67521.039499999999</v>
      </c>
      <c r="K415" s="78" t="s">
        <v>966</v>
      </c>
      <c r="L415" s="30">
        <v>1</v>
      </c>
      <c r="M415" s="31" t="s">
        <v>1119</v>
      </c>
      <c r="N415" s="78"/>
      <c r="O415" s="26"/>
    </row>
    <row r="416" spans="1:15" ht="31.5" x14ac:dyDescent="0.25">
      <c r="A416" s="24" t="s">
        <v>6</v>
      </c>
      <c r="B416" s="79" t="s">
        <v>1138</v>
      </c>
      <c r="C416" s="24" t="s">
        <v>160</v>
      </c>
      <c r="D416" s="24" t="s">
        <v>160</v>
      </c>
      <c r="E416" s="41" t="s">
        <v>1433</v>
      </c>
      <c r="F416" s="27" t="s">
        <v>689</v>
      </c>
      <c r="G416" s="27" t="s">
        <v>217</v>
      </c>
      <c r="H416" s="118">
        <v>0.126</v>
      </c>
      <c r="I416" s="27">
        <v>2006</v>
      </c>
      <c r="J416" s="38">
        <f t="shared" si="6"/>
        <v>67521.165500000003</v>
      </c>
      <c r="K416" s="78" t="s">
        <v>913</v>
      </c>
      <c r="L416" s="30">
        <v>1</v>
      </c>
      <c r="M416" s="31" t="s">
        <v>1119</v>
      </c>
      <c r="N416" s="78"/>
      <c r="O416" s="26"/>
    </row>
    <row r="417" spans="1:15" ht="31.5" x14ac:dyDescent="0.25">
      <c r="A417" s="24" t="s">
        <v>6</v>
      </c>
      <c r="B417" s="79" t="s">
        <v>1138</v>
      </c>
      <c r="C417" s="24" t="s">
        <v>102</v>
      </c>
      <c r="D417" s="24" t="s">
        <v>102</v>
      </c>
      <c r="E417" s="41" t="s">
        <v>1250</v>
      </c>
      <c r="F417" s="27" t="s">
        <v>689</v>
      </c>
      <c r="G417" s="27" t="s">
        <v>217</v>
      </c>
      <c r="H417" s="67">
        <f>564*0.01</f>
        <v>5.64</v>
      </c>
      <c r="I417" s="27">
        <v>2012</v>
      </c>
      <c r="J417" s="38">
        <f t="shared" si="6"/>
        <v>67526.805500000002</v>
      </c>
      <c r="K417" s="29" t="s">
        <v>729</v>
      </c>
      <c r="L417" s="30">
        <v>1</v>
      </c>
      <c r="M417" s="31" t="s">
        <v>1119</v>
      </c>
      <c r="N417" s="29"/>
      <c r="O417" s="26"/>
    </row>
    <row r="418" spans="1:15" ht="47.25" x14ac:dyDescent="0.25">
      <c r="A418" s="24" t="s">
        <v>6</v>
      </c>
      <c r="B418" s="79" t="s">
        <v>1138</v>
      </c>
      <c r="C418" s="24" t="s">
        <v>102</v>
      </c>
      <c r="D418" s="24" t="s">
        <v>102</v>
      </c>
      <c r="E418" s="41" t="s">
        <v>1251</v>
      </c>
      <c r="F418" s="27" t="s">
        <v>689</v>
      </c>
      <c r="G418" s="27" t="s">
        <v>217</v>
      </c>
      <c r="H418" s="80">
        <v>400</v>
      </c>
      <c r="I418" s="27" t="s">
        <v>142</v>
      </c>
      <c r="J418" s="38">
        <f t="shared" si="6"/>
        <v>67926.805500000002</v>
      </c>
      <c r="K418" s="29" t="s">
        <v>930</v>
      </c>
      <c r="L418" s="30">
        <v>1</v>
      </c>
      <c r="M418" s="31" t="s">
        <v>1119</v>
      </c>
      <c r="N418" s="29"/>
      <c r="O418" s="26"/>
    </row>
    <row r="419" spans="1:15" s="7" customFormat="1" ht="31.5" x14ac:dyDescent="0.25">
      <c r="A419" s="24" t="s">
        <v>6</v>
      </c>
      <c r="B419" s="79" t="s">
        <v>1138</v>
      </c>
      <c r="C419" s="24" t="s">
        <v>102</v>
      </c>
      <c r="D419" s="24" t="s">
        <v>102</v>
      </c>
      <c r="E419" s="41" t="s">
        <v>1432</v>
      </c>
      <c r="F419" s="27" t="s">
        <v>689</v>
      </c>
      <c r="G419" s="27" t="s">
        <v>217</v>
      </c>
      <c r="H419" s="75">
        <v>7.2</v>
      </c>
      <c r="I419" s="27">
        <v>2004</v>
      </c>
      <c r="J419" s="38">
        <f t="shared" si="6"/>
        <v>67934.005499999999</v>
      </c>
      <c r="K419" s="29" t="s">
        <v>1007</v>
      </c>
      <c r="L419" s="30">
        <v>1</v>
      </c>
      <c r="M419" s="31" t="s">
        <v>1119</v>
      </c>
      <c r="N419" s="26" t="s">
        <v>1697</v>
      </c>
      <c r="O419" s="26"/>
    </row>
    <row r="420" spans="1:15" s="7" customFormat="1" ht="31.5" x14ac:dyDescent="0.25">
      <c r="A420" s="24" t="s">
        <v>6</v>
      </c>
      <c r="B420" s="79" t="s">
        <v>1138</v>
      </c>
      <c r="C420" s="24" t="s">
        <v>102</v>
      </c>
      <c r="D420" s="24" t="s">
        <v>102</v>
      </c>
      <c r="E420" s="41" t="s">
        <v>1252</v>
      </c>
      <c r="F420" s="27" t="s">
        <v>689</v>
      </c>
      <c r="G420" s="27" t="s">
        <v>217</v>
      </c>
      <c r="H420" s="121">
        <v>10</v>
      </c>
      <c r="I420" s="61">
        <v>2009</v>
      </c>
      <c r="J420" s="38">
        <f t="shared" si="6"/>
        <v>67944.005499999999</v>
      </c>
      <c r="K420" s="29" t="s">
        <v>762</v>
      </c>
      <c r="L420" s="30">
        <v>1</v>
      </c>
      <c r="M420" s="31" t="s">
        <v>1119</v>
      </c>
      <c r="N420" s="26"/>
      <c r="O420" s="26"/>
    </row>
    <row r="421" spans="1:15" s="7" customFormat="1" ht="31.5" x14ac:dyDescent="0.25">
      <c r="A421" s="24" t="s">
        <v>6</v>
      </c>
      <c r="B421" s="79" t="s">
        <v>1138</v>
      </c>
      <c r="C421" s="24" t="s">
        <v>102</v>
      </c>
      <c r="D421" s="24" t="s">
        <v>102</v>
      </c>
      <c r="E421" s="41" t="s">
        <v>1253</v>
      </c>
      <c r="F421" s="27" t="s">
        <v>689</v>
      </c>
      <c r="G421" s="27" t="s">
        <v>217</v>
      </c>
      <c r="H421" s="75">
        <v>30</v>
      </c>
      <c r="I421" s="27">
        <v>2001</v>
      </c>
      <c r="J421" s="38">
        <f t="shared" si="6"/>
        <v>67974.005499999999</v>
      </c>
      <c r="K421" s="29" t="s">
        <v>741</v>
      </c>
      <c r="L421" s="30">
        <v>1</v>
      </c>
      <c r="M421" s="31" t="s">
        <v>1119</v>
      </c>
      <c r="N421" s="26"/>
      <c r="O421" s="26"/>
    </row>
    <row r="422" spans="1:15" s="7" customFormat="1" ht="31.5" x14ac:dyDescent="0.25">
      <c r="A422" s="24" t="s">
        <v>6</v>
      </c>
      <c r="B422" s="79" t="s">
        <v>1138</v>
      </c>
      <c r="C422" s="24" t="s">
        <v>102</v>
      </c>
      <c r="D422" s="24" t="s">
        <v>102</v>
      </c>
      <c r="E422" s="41" t="s">
        <v>1431</v>
      </c>
      <c r="F422" s="27" t="s">
        <v>689</v>
      </c>
      <c r="G422" s="27" t="s">
        <v>217</v>
      </c>
      <c r="H422" s="75">
        <v>15</v>
      </c>
      <c r="I422" s="27">
        <v>2001</v>
      </c>
      <c r="J422" s="38">
        <f t="shared" si="6"/>
        <v>67989.005499999999</v>
      </c>
      <c r="K422" s="29" t="s">
        <v>637</v>
      </c>
      <c r="L422" s="30">
        <v>1</v>
      </c>
      <c r="M422" s="31" t="s">
        <v>1119</v>
      </c>
      <c r="N422" s="26" t="s">
        <v>1701</v>
      </c>
      <c r="O422" s="26"/>
    </row>
    <row r="423" spans="1:15" s="7" customFormat="1" x14ac:dyDescent="0.25">
      <c r="A423" s="24" t="s">
        <v>6</v>
      </c>
      <c r="B423" s="79" t="s">
        <v>1138</v>
      </c>
      <c r="C423" s="24" t="s">
        <v>102</v>
      </c>
      <c r="D423" s="24" t="s">
        <v>102</v>
      </c>
      <c r="E423" s="41" t="s">
        <v>1254</v>
      </c>
      <c r="F423" s="27" t="s">
        <v>689</v>
      </c>
      <c r="G423" s="27" t="s">
        <v>217</v>
      </c>
      <c r="H423" s="121">
        <v>10</v>
      </c>
      <c r="I423" s="27">
        <v>2012</v>
      </c>
      <c r="J423" s="38">
        <f t="shared" si="6"/>
        <v>67999.005499999999</v>
      </c>
      <c r="K423" s="29" t="s">
        <v>741</v>
      </c>
      <c r="L423" s="30">
        <v>1</v>
      </c>
      <c r="M423" s="31" t="s">
        <v>1119</v>
      </c>
      <c r="N423" s="26"/>
      <c r="O423" s="26"/>
    </row>
    <row r="424" spans="1:15" s="7" customFormat="1" ht="31.5" x14ac:dyDescent="0.25">
      <c r="A424" s="24" t="s">
        <v>6</v>
      </c>
      <c r="B424" s="79" t="s">
        <v>1138</v>
      </c>
      <c r="C424" s="24" t="s">
        <v>102</v>
      </c>
      <c r="D424" s="24" t="s">
        <v>102</v>
      </c>
      <c r="E424" s="41" t="s">
        <v>1255</v>
      </c>
      <c r="F424" s="27" t="s">
        <v>689</v>
      </c>
      <c r="G424" s="27" t="s">
        <v>217</v>
      </c>
      <c r="H424" s="121">
        <v>10</v>
      </c>
      <c r="I424" s="27"/>
      <c r="J424" s="38">
        <f t="shared" si="6"/>
        <v>68009.005499999999</v>
      </c>
      <c r="K424" s="29" t="s">
        <v>762</v>
      </c>
      <c r="L424" s="30">
        <v>1</v>
      </c>
      <c r="M424" s="31" t="s">
        <v>1119</v>
      </c>
      <c r="N424" s="26"/>
      <c r="O424" s="26"/>
    </row>
    <row r="425" spans="1:15" s="7" customFormat="1" ht="47.25" x14ac:dyDescent="0.25">
      <c r="A425" s="24" t="s">
        <v>6</v>
      </c>
      <c r="B425" s="79" t="s">
        <v>1138</v>
      </c>
      <c r="C425" s="24" t="s">
        <v>102</v>
      </c>
      <c r="D425" s="24" t="s">
        <v>102</v>
      </c>
      <c r="E425" s="41" t="s">
        <v>1256</v>
      </c>
      <c r="F425" s="27" t="s">
        <v>689</v>
      </c>
      <c r="G425" s="27" t="s">
        <v>217</v>
      </c>
      <c r="H425" s="121">
        <v>40</v>
      </c>
      <c r="I425" s="27"/>
      <c r="J425" s="38">
        <f t="shared" si="6"/>
        <v>68049.005499999999</v>
      </c>
      <c r="K425" s="29" t="s">
        <v>977</v>
      </c>
      <c r="L425" s="30">
        <v>1</v>
      </c>
      <c r="M425" s="31" t="s">
        <v>1119</v>
      </c>
      <c r="N425" s="26"/>
      <c r="O425" s="26"/>
    </row>
    <row r="426" spans="1:15" s="7" customFormat="1" ht="31.5" x14ac:dyDescent="0.25">
      <c r="A426" s="24" t="s">
        <v>6</v>
      </c>
      <c r="B426" s="79" t="s">
        <v>1138</v>
      </c>
      <c r="C426" s="24" t="s">
        <v>102</v>
      </c>
      <c r="D426" s="24" t="s">
        <v>102</v>
      </c>
      <c r="E426" s="41" t="s">
        <v>920</v>
      </c>
      <c r="F426" s="27" t="s">
        <v>676</v>
      </c>
      <c r="G426" s="27" t="s">
        <v>217</v>
      </c>
      <c r="H426" s="75">
        <v>60</v>
      </c>
      <c r="I426" s="27">
        <v>2014</v>
      </c>
      <c r="J426" s="38">
        <f t="shared" si="6"/>
        <v>68109.005499999999</v>
      </c>
      <c r="K426" s="29" t="s">
        <v>677</v>
      </c>
      <c r="L426" s="30">
        <v>1</v>
      </c>
      <c r="M426" s="31" t="s">
        <v>1119</v>
      </c>
      <c r="N426" s="26" t="s">
        <v>677</v>
      </c>
      <c r="O426" s="26"/>
    </row>
    <row r="427" spans="1:15" s="7" customFormat="1" x14ac:dyDescent="0.25">
      <c r="A427" s="24" t="s">
        <v>6</v>
      </c>
      <c r="B427" s="79" t="s">
        <v>1138</v>
      </c>
      <c r="C427" s="24" t="s">
        <v>102</v>
      </c>
      <c r="D427" s="24" t="s">
        <v>102</v>
      </c>
      <c r="E427" s="41" t="s">
        <v>755</v>
      </c>
      <c r="F427" s="27" t="s">
        <v>689</v>
      </c>
      <c r="G427" s="27" t="s">
        <v>217</v>
      </c>
      <c r="H427" s="75"/>
      <c r="I427" s="31">
        <v>2011</v>
      </c>
      <c r="J427" s="38">
        <f t="shared" si="6"/>
        <v>68109.005499999999</v>
      </c>
      <c r="K427" s="29" t="s">
        <v>741</v>
      </c>
      <c r="L427" s="30">
        <v>1</v>
      </c>
      <c r="M427" s="31" t="s">
        <v>1119</v>
      </c>
      <c r="N427" s="26"/>
      <c r="O427" s="26"/>
    </row>
    <row r="428" spans="1:15" s="7" customFormat="1" x14ac:dyDescent="0.25">
      <c r="A428" s="24" t="s">
        <v>6</v>
      </c>
      <c r="B428" s="79" t="s">
        <v>1138</v>
      </c>
      <c r="C428" s="24" t="s">
        <v>102</v>
      </c>
      <c r="D428" s="24" t="s">
        <v>102</v>
      </c>
      <c r="E428" s="41" t="s">
        <v>1257</v>
      </c>
      <c r="F428" s="27" t="s">
        <v>689</v>
      </c>
      <c r="G428" s="27" t="s">
        <v>217</v>
      </c>
      <c r="H428" s="75">
        <v>52</v>
      </c>
      <c r="I428" s="27">
        <v>2012</v>
      </c>
      <c r="J428" s="38">
        <f t="shared" si="6"/>
        <v>68161.005499999999</v>
      </c>
      <c r="K428" s="29" t="s">
        <v>741</v>
      </c>
      <c r="L428" s="30">
        <v>1</v>
      </c>
      <c r="M428" s="31" t="s">
        <v>1119</v>
      </c>
      <c r="N428" s="26"/>
      <c r="O428" s="26"/>
    </row>
    <row r="429" spans="1:15" s="7" customFormat="1" ht="31.5" x14ac:dyDescent="0.25">
      <c r="A429" s="24" t="s">
        <v>6</v>
      </c>
      <c r="B429" s="79" t="s">
        <v>1138</v>
      </c>
      <c r="C429" s="24" t="s">
        <v>102</v>
      </c>
      <c r="D429" s="24" t="s">
        <v>102</v>
      </c>
      <c r="E429" s="41" t="s">
        <v>1430</v>
      </c>
      <c r="F429" s="27" t="s">
        <v>689</v>
      </c>
      <c r="G429" s="27" t="s">
        <v>217</v>
      </c>
      <c r="H429" s="121">
        <v>10</v>
      </c>
      <c r="I429" s="27"/>
      <c r="J429" s="38">
        <f t="shared" si="6"/>
        <v>68171.005499999999</v>
      </c>
      <c r="K429" s="29" t="s">
        <v>984</v>
      </c>
      <c r="L429" s="30">
        <v>1</v>
      </c>
      <c r="M429" s="31" t="s">
        <v>1131</v>
      </c>
      <c r="N429" s="26"/>
      <c r="O429" s="26"/>
    </row>
    <row r="430" spans="1:15" s="7" customFormat="1" x14ac:dyDescent="0.25">
      <c r="A430" s="24" t="s">
        <v>6</v>
      </c>
      <c r="B430" s="79" t="s">
        <v>1138</v>
      </c>
      <c r="C430" s="24" t="s">
        <v>102</v>
      </c>
      <c r="D430" s="24" t="s">
        <v>102</v>
      </c>
      <c r="E430" s="41" t="s">
        <v>759</v>
      </c>
      <c r="F430" s="27" t="s">
        <v>689</v>
      </c>
      <c r="G430" s="27" t="s">
        <v>217</v>
      </c>
      <c r="H430" s="121">
        <v>10</v>
      </c>
      <c r="I430" s="31">
        <v>2007</v>
      </c>
      <c r="J430" s="38">
        <f t="shared" si="6"/>
        <v>68181.005499999999</v>
      </c>
      <c r="K430" s="29" t="s">
        <v>741</v>
      </c>
      <c r="L430" s="30">
        <v>1</v>
      </c>
      <c r="M430" s="31" t="s">
        <v>1119</v>
      </c>
      <c r="N430" s="26"/>
      <c r="O430" s="26"/>
    </row>
    <row r="431" spans="1:15" s="7" customFormat="1" x14ac:dyDescent="0.25">
      <c r="A431" s="24" t="s">
        <v>6</v>
      </c>
      <c r="B431" s="79" t="s">
        <v>1138</v>
      </c>
      <c r="C431" s="24" t="s">
        <v>102</v>
      </c>
      <c r="D431" s="24" t="s">
        <v>102</v>
      </c>
      <c r="E431" s="41" t="s">
        <v>758</v>
      </c>
      <c r="F431" s="27" t="s">
        <v>689</v>
      </c>
      <c r="G431" s="27" t="s">
        <v>217</v>
      </c>
      <c r="H431" s="121">
        <v>10</v>
      </c>
      <c r="I431" s="27">
        <v>2001</v>
      </c>
      <c r="J431" s="38">
        <f t="shared" si="6"/>
        <v>68191.005499999999</v>
      </c>
      <c r="K431" s="29" t="s">
        <v>741</v>
      </c>
      <c r="L431" s="30">
        <v>1</v>
      </c>
      <c r="M431" s="31" t="s">
        <v>1119</v>
      </c>
      <c r="N431" s="26"/>
      <c r="O431" s="26"/>
    </row>
    <row r="432" spans="1:15" s="7" customFormat="1" x14ac:dyDescent="0.25">
      <c r="A432" s="24" t="s">
        <v>6</v>
      </c>
      <c r="B432" s="79" t="s">
        <v>1138</v>
      </c>
      <c r="C432" s="24" t="s">
        <v>102</v>
      </c>
      <c r="D432" s="24" t="s">
        <v>102</v>
      </c>
      <c r="E432" s="41" t="s">
        <v>1258</v>
      </c>
      <c r="F432" s="27" t="s">
        <v>689</v>
      </c>
      <c r="G432" s="27" t="s">
        <v>217</v>
      </c>
      <c r="H432" s="75">
        <v>14</v>
      </c>
      <c r="I432" s="27">
        <v>2012</v>
      </c>
      <c r="J432" s="38">
        <f t="shared" si="6"/>
        <v>68205.005499999999</v>
      </c>
      <c r="K432" s="29" t="s">
        <v>741</v>
      </c>
      <c r="L432" s="30">
        <v>1</v>
      </c>
      <c r="M432" s="31" t="s">
        <v>1119</v>
      </c>
      <c r="N432" s="26"/>
      <c r="O432" s="26"/>
    </row>
    <row r="433" spans="1:15" s="7" customFormat="1" ht="31.5" x14ac:dyDescent="0.25">
      <c r="A433" s="24" t="s">
        <v>6</v>
      </c>
      <c r="B433" s="79" t="s">
        <v>1138</v>
      </c>
      <c r="C433" s="24" t="s">
        <v>102</v>
      </c>
      <c r="D433" s="24" t="s">
        <v>102</v>
      </c>
      <c r="E433" s="41" t="s">
        <v>1429</v>
      </c>
      <c r="F433" s="27" t="s">
        <v>689</v>
      </c>
      <c r="G433" s="27" t="s">
        <v>217</v>
      </c>
      <c r="H433" s="75">
        <v>10</v>
      </c>
      <c r="I433" s="27"/>
      <c r="J433" s="38">
        <f t="shared" si="6"/>
        <v>68215.005499999999</v>
      </c>
      <c r="K433" s="29" t="s">
        <v>981</v>
      </c>
      <c r="L433" s="30">
        <v>1</v>
      </c>
      <c r="M433" s="31" t="s">
        <v>1119</v>
      </c>
      <c r="N433" s="26"/>
      <c r="O433" s="26"/>
    </row>
    <row r="434" spans="1:15" s="7" customFormat="1" ht="31.5" x14ac:dyDescent="0.25">
      <c r="A434" s="24" t="s">
        <v>6</v>
      </c>
      <c r="B434" s="79" t="s">
        <v>1138</v>
      </c>
      <c r="C434" s="24" t="s">
        <v>102</v>
      </c>
      <c r="D434" s="24" t="s">
        <v>102</v>
      </c>
      <c r="E434" s="41" t="s">
        <v>1428</v>
      </c>
      <c r="F434" s="27" t="s">
        <v>689</v>
      </c>
      <c r="G434" s="27" t="s">
        <v>217</v>
      </c>
      <c r="H434" s="121">
        <v>50</v>
      </c>
      <c r="I434" s="24"/>
      <c r="J434" s="38">
        <f t="shared" si="6"/>
        <v>68265.005499999999</v>
      </c>
      <c r="K434" s="29" t="s">
        <v>741</v>
      </c>
      <c r="L434" s="30">
        <v>1</v>
      </c>
      <c r="M434" s="31" t="s">
        <v>1119</v>
      </c>
      <c r="N434" s="26"/>
      <c r="O434" s="26"/>
    </row>
    <row r="435" spans="1:15" s="7" customFormat="1" ht="31.5" x14ac:dyDescent="0.25">
      <c r="A435" s="24" t="s">
        <v>6</v>
      </c>
      <c r="B435" s="79" t="s">
        <v>1138</v>
      </c>
      <c r="C435" s="24" t="s">
        <v>102</v>
      </c>
      <c r="D435" s="24" t="s">
        <v>102</v>
      </c>
      <c r="E435" s="41" t="s">
        <v>1427</v>
      </c>
      <c r="F435" s="27" t="s">
        <v>689</v>
      </c>
      <c r="G435" s="27" t="s">
        <v>217</v>
      </c>
      <c r="H435" s="121">
        <v>10</v>
      </c>
      <c r="I435" s="27">
        <v>1999</v>
      </c>
      <c r="J435" s="38">
        <f t="shared" si="6"/>
        <v>68275.005499999999</v>
      </c>
      <c r="K435" s="29" t="s">
        <v>762</v>
      </c>
      <c r="L435" s="30">
        <v>1</v>
      </c>
      <c r="M435" s="31" t="s">
        <v>1119</v>
      </c>
      <c r="N435" s="26"/>
      <c r="O435" s="26"/>
    </row>
    <row r="436" spans="1:15" s="7" customFormat="1" ht="31.5" x14ac:dyDescent="0.25">
      <c r="A436" s="24" t="s">
        <v>6</v>
      </c>
      <c r="B436" s="79" t="s">
        <v>1138</v>
      </c>
      <c r="C436" s="24" t="s">
        <v>102</v>
      </c>
      <c r="D436" s="24" t="s">
        <v>102</v>
      </c>
      <c r="E436" s="41" t="s">
        <v>1259</v>
      </c>
      <c r="F436" s="27" t="s">
        <v>689</v>
      </c>
      <c r="G436" s="27" t="s">
        <v>217</v>
      </c>
      <c r="H436" s="121">
        <v>10</v>
      </c>
      <c r="I436" s="27">
        <v>2001</v>
      </c>
      <c r="J436" s="38">
        <f t="shared" si="6"/>
        <v>68285.005499999999</v>
      </c>
      <c r="K436" s="29" t="s">
        <v>762</v>
      </c>
      <c r="L436" s="30">
        <v>1</v>
      </c>
      <c r="M436" s="31" t="s">
        <v>1119</v>
      </c>
      <c r="N436" s="26"/>
      <c r="O436" s="26"/>
    </row>
    <row r="437" spans="1:15" s="7" customFormat="1" x14ac:dyDescent="0.25">
      <c r="A437" s="24" t="s">
        <v>6</v>
      </c>
      <c r="B437" s="79" t="s">
        <v>1138</v>
      </c>
      <c r="C437" s="24" t="s">
        <v>102</v>
      </c>
      <c r="D437" s="24" t="s">
        <v>102</v>
      </c>
      <c r="E437" s="41" t="s">
        <v>1260</v>
      </c>
      <c r="F437" s="27" t="s">
        <v>689</v>
      </c>
      <c r="G437" s="27" t="s">
        <v>217</v>
      </c>
      <c r="H437" s="121">
        <v>10</v>
      </c>
      <c r="I437" s="27"/>
      <c r="J437" s="38">
        <f t="shared" si="6"/>
        <v>68295.005499999999</v>
      </c>
      <c r="K437" s="29" t="s">
        <v>1011</v>
      </c>
      <c r="L437" s="30">
        <v>1</v>
      </c>
      <c r="M437" s="31" t="s">
        <v>1119</v>
      </c>
      <c r="N437" s="26"/>
      <c r="O437" s="26"/>
    </row>
    <row r="438" spans="1:15" s="7" customFormat="1" ht="31.5" x14ac:dyDescent="0.25">
      <c r="A438" s="24" t="s">
        <v>6</v>
      </c>
      <c r="B438" s="79" t="s">
        <v>1138</v>
      </c>
      <c r="C438" s="24" t="s">
        <v>102</v>
      </c>
      <c r="D438" s="24" t="s">
        <v>102</v>
      </c>
      <c r="E438" s="41" t="s">
        <v>1426</v>
      </c>
      <c r="F438" s="27" t="s">
        <v>778</v>
      </c>
      <c r="G438" s="27" t="s">
        <v>217</v>
      </c>
      <c r="H438" s="121">
        <v>20</v>
      </c>
      <c r="I438" s="27">
        <v>2002</v>
      </c>
      <c r="J438" s="38">
        <f t="shared" si="6"/>
        <v>68315.005499999999</v>
      </c>
      <c r="K438" s="29" t="s">
        <v>779</v>
      </c>
      <c r="L438" s="30">
        <v>1</v>
      </c>
      <c r="M438" s="31" t="s">
        <v>1119</v>
      </c>
      <c r="N438" s="26"/>
      <c r="O438" s="26"/>
    </row>
    <row r="439" spans="1:15" s="7" customFormat="1" x14ac:dyDescent="0.25">
      <c r="A439" s="24" t="s">
        <v>6</v>
      </c>
      <c r="B439" s="79" t="s">
        <v>1138</v>
      </c>
      <c r="C439" s="24" t="s">
        <v>102</v>
      </c>
      <c r="D439" s="24" t="s">
        <v>102</v>
      </c>
      <c r="E439" s="41" t="s">
        <v>928</v>
      </c>
      <c r="F439" s="27" t="s">
        <v>689</v>
      </c>
      <c r="G439" s="27" t="s">
        <v>217</v>
      </c>
      <c r="H439" s="121">
        <v>10</v>
      </c>
      <c r="I439" s="27"/>
      <c r="J439" s="38">
        <f t="shared" si="6"/>
        <v>68325.005499999999</v>
      </c>
      <c r="K439" s="29" t="s">
        <v>1008</v>
      </c>
      <c r="L439" s="30">
        <v>1</v>
      </c>
      <c r="M439" s="31" t="s">
        <v>1119</v>
      </c>
      <c r="N439" s="26"/>
      <c r="O439" s="26"/>
    </row>
    <row r="440" spans="1:15" s="7" customFormat="1" x14ac:dyDescent="0.25">
      <c r="A440" s="24" t="s">
        <v>6</v>
      </c>
      <c r="B440" s="79" t="s">
        <v>1138</v>
      </c>
      <c r="C440" s="24" t="s">
        <v>102</v>
      </c>
      <c r="D440" s="24" t="s">
        <v>102</v>
      </c>
      <c r="E440" s="41" t="s">
        <v>1425</v>
      </c>
      <c r="F440" s="27" t="s">
        <v>689</v>
      </c>
      <c r="G440" s="27" t="s">
        <v>217</v>
      </c>
      <c r="H440" s="121">
        <v>10</v>
      </c>
      <c r="I440" s="27"/>
      <c r="J440" s="38">
        <f t="shared" si="6"/>
        <v>68335.005499999999</v>
      </c>
      <c r="K440" s="29" t="s">
        <v>941</v>
      </c>
      <c r="L440" s="30">
        <v>1</v>
      </c>
      <c r="M440" s="31" t="s">
        <v>1119</v>
      </c>
      <c r="N440" s="26"/>
      <c r="O440" s="26"/>
    </row>
    <row r="441" spans="1:15" s="7" customFormat="1" ht="31.5" x14ac:dyDescent="0.25">
      <c r="A441" s="24" t="s">
        <v>6</v>
      </c>
      <c r="B441" s="79" t="s">
        <v>1138</v>
      </c>
      <c r="C441" s="24" t="s">
        <v>102</v>
      </c>
      <c r="D441" s="24" t="s">
        <v>102</v>
      </c>
      <c r="E441" s="41" t="s">
        <v>1261</v>
      </c>
      <c r="F441" s="27" t="s">
        <v>689</v>
      </c>
      <c r="G441" s="27" t="s">
        <v>217</v>
      </c>
      <c r="H441" s="121">
        <v>10</v>
      </c>
      <c r="I441" s="27">
        <v>1993</v>
      </c>
      <c r="J441" s="38">
        <f t="shared" si="6"/>
        <v>68345.005499999999</v>
      </c>
      <c r="K441" s="29" t="s">
        <v>762</v>
      </c>
      <c r="L441" s="30">
        <v>1</v>
      </c>
      <c r="M441" s="31" t="s">
        <v>1119</v>
      </c>
      <c r="N441" s="26"/>
      <c r="O441" s="26"/>
    </row>
    <row r="442" spans="1:15" s="7" customFormat="1" ht="31.5" x14ac:dyDescent="0.25">
      <c r="A442" s="24" t="s">
        <v>6</v>
      </c>
      <c r="B442" s="79" t="s">
        <v>1138</v>
      </c>
      <c r="C442" s="24" t="s">
        <v>102</v>
      </c>
      <c r="D442" s="24" t="s">
        <v>102</v>
      </c>
      <c r="E442" s="41" t="s">
        <v>1424</v>
      </c>
      <c r="F442" s="27" t="s">
        <v>689</v>
      </c>
      <c r="G442" s="27" t="s">
        <v>217</v>
      </c>
      <c r="H442" s="121">
        <v>10</v>
      </c>
      <c r="I442" s="27">
        <v>2012</v>
      </c>
      <c r="J442" s="38">
        <f t="shared" si="6"/>
        <v>68355.005499999999</v>
      </c>
      <c r="K442" s="29" t="s">
        <v>811</v>
      </c>
      <c r="L442" s="30">
        <v>1</v>
      </c>
      <c r="M442" s="31" t="s">
        <v>1119</v>
      </c>
      <c r="N442" s="26"/>
      <c r="O442" s="26"/>
    </row>
    <row r="443" spans="1:15" s="7" customFormat="1" ht="31.5" x14ac:dyDescent="0.25">
      <c r="A443" s="24" t="s">
        <v>6</v>
      </c>
      <c r="B443" s="79" t="s">
        <v>1138</v>
      </c>
      <c r="C443" s="24" t="s">
        <v>102</v>
      </c>
      <c r="D443" s="24" t="s">
        <v>102</v>
      </c>
      <c r="E443" s="41" t="s">
        <v>1661</v>
      </c>
      <c r="F443" s="27" t="s">
        <v>689</v>
      </c>
      <c r="G443" s="27" t="s">
        <v>217</v>
      </c>
      <c r="H443" s="121">
        <v>10</v>
      </c>
      <c r="I443" s="27">
        <v>1997</v>
      </c>
      <c r="J443" s="38">
        <f t="shared" si="6"/>
        <v>68365.005499999999</v>
      </c>
      <c r="K443" s="29" t="s">
        <v>762</v>
      </c>
      <c r="L443" s="30">
        <v>1</v>
      </c>
      <c r="M443" s="31" t="s">
        <v>1119</v>
      </c>
      <c r="N443" s="26"/>
      <c r="O443" s="26"/>
    </row>
    <row r="444" spans="1:15" s="7" customFormat="1" x14ac:dyDescent="0.25">
      <c r="A444" s="24" t="s">
        <v>6</v>
      </c>
      <c r="B444" s="79" t="s">
        <v>1138</v>
      </c>
      <c r="C444" s="24" t="s">
        <v>102</v>
      </c>
      <c r="D444" s="24" t="s">
        <v>102</v>
      </c>
      <c r="E444" s="41" t="s">
        <v>1662</v>
      </c>
      <c r="F444" s="27" t="s">
        <v>689</v>
      </c>
      <c r="G444" s="27" t="s">
        <v>217</v>
      </c>
      <c r="H444" s="75">
        <v>1.3</v>
      </c>
      <c r="I444" s="27">
        <v>1998</v>
      </c>
      <c r="J444" s="38">
        <f t="shared" si="6"/>
        <v>68366.305500000002</v>
      </c>
      <c r="K444" s="29" t="s">
        <v>996</v>
      </c>
      <c r="L444" s="30">
        <v>1</v>
      </c>
      <c r="M444" s="31" t="s">
        <v>1119</v>
      </c>
      <c r="N444" s="26"/>
      <c r="O444" s="26"/>
    </row>
    <row r="445" spans="1:15" s="7" customFormat="1" ht="31.5" x14ac:dyDescent="0.25">
      <c r="A445" s="24" t="s">
        <v>6</v>
      </c>
      <c r="B445" s="79" t="s">
        <v>1138</v>
      </c>
      <c r="C445" s="24" t="s">
        <v>102</v>
      </c>
      <c r="D445" s="24" t="s">
        <v>102</v>
      </c>
      <c r="E445" s="41" t="s">
        <v>1262</v>
      </c>
      <c r="F445" s="27" t="s">
        <v>689</v>
      </c>
      <c r="G445" s="27" t="s">
        <v>217</v>
      </c>
      <c r="H445" s="121">
        <v>10</v>
      </c>
      <c r="I445" s="64">
        <v>2000</v>
      </c>
      <c r="J445" s="38">
        <f t="shared" si="6"/>
        <v>68376.305500000002</v>
      </c>
      <c r="K445" s="29" t="s">
        <v>762</v>
      </c>
      <c r="L445" s="30">
        <v>1</v>
      </c>
      <c r="M445" s="31" t="s">
        <v>1119</v>
      </c>
      <c r="N445" s="26"/>
      <c r="O445" s="26"/>
    </row>
    <row r="446" spans="1:15" s="7" customFormat="1" ht="31.5" x14ac:dyDescent="0.25">
      <c r="A446" s="24" t="s">
        <v>6</v>
      </c>
      <c r="B446" s="79" t="s">
        <v>1138</v>
      </c>
      <c r="C446" s="24" t="s">
        <v>102</v>
      </c>
      <c r="D446" s="24" t="s">
        <v>102</v>
      </c>
      <c r="E446" s="41" t="s">
        <v>1263</v>
      </c>
      <c r="F446" s="27" t="s">
        <v>689</v>
      </c>
      <c r="G446" s="27" t="s">
        <v>217</v>
      </c>
      <c r="H446" s="121">
        <v>20</v>
      </c>
      <c r="I446" s="27">
        <v>2005</v>
      </c>
      <c r="J446" s="38">
        <f t="shared" si="6"/>
        <v>68396.305500000002</v>
      </c>
      <c r="K446" s="29" t="s">
        <v>809</v>
      </c>
      <c r="L446" s="30">
        <v>1</v>
      </c>
      <c r="M446" s="31" t="s">
        <v>1119</v>
      </c>
      <c r="N446" s="26"/>
      <c r="O446" s="26"/>
    </row>
    <row r="447" spans="1:15" s="7" customFormat="1" x14ac:dyDescent="0.25">
      <c r="A447" s="24" t="s">
        <v>6</v>
      </c>
      <c r="B447" s="79" t="s">
        <v>1138</v>
      </c>
      <c r="C447" s="24" t="s">
        <v>102</v>
      </c>
      <c r="D447" s="24" t="s">
        <v>102</v>
      </c>
      <c r="E447" s="41" t="s">
        <v>1264</v>
      </c>
      <c r="F447" s="27" t="s">
        <v>689</v>
      </c>
      <c r="G447" s="27" t="s">
        <v>217</v>
      </c>
      <c r="H447" s="75">
        <v>40</v>
      </c>
      <c r="I447" s="27">
        <v>2001</v>
      </c>
      <c r="J447" s="38">
        <f t="shared" si="6"/>
        <v>68436.305500000002</v>
      </c>
      <c r="K447" s="29" t="s">
        <v>741</v>
      </c>
      <c r="L447" s="30">
        <v>1</v>
      </c>
      <c r="M447" s="31" t="s">
        <v>1119</v>
      </c>
      <c r="N447" s="26"/>
      <c r="O447" s="26"/>
    </row>
    <row r="448" spans="1:15" s="7" customFormat="1" ht="31.5" x14ac:dyDescent="0.25">
      <c r="A448" s="24" t="s">
        <v>6</v>
      </c>
      <c r="B448" s="79" t="s">
        <v>1138</v>
      </c>
      <c r="C448" s="24" t="s">
        <v>102</v>
      </c>
      <c r="D448" s="24" t="s">
        <v>102</v>
      </c>
      <c r="E448" s="41" t="s">
        <v>1423</v>
      </c>
      <c r="F448" s="27" t="s">
        <v>689</v>
      </c>
      <c r="G448" s="27" t="s">
        <v>217</v>
      </c>
      <c r="H448" s="121">
        <v>18</v>
      </c>
      <c r="I448" s="61">
        <v>2009</v>
      </c>
      <c r="J448" s="38">
        <f t="shared" si="6"/>
        <v>68454.305500000002</v>
      </c>
      <c r="K448" s="29" t="s">
        <v>993</v>
      </c>
      <c r="L448" s="30">
        <v>1</v>
      </c>
      <c r="M448" s="31" t="s">
        <v>1119</v>
      </c>
      <c r="N448" s="26"/>
      <c r="O448" s="26"/>
    </row>
    <row r="449" spans="1:15" s="7" customFormat="1" ht="47.25" x14ac:dyDescent="0.25">
      <c r="A449" s="24" t="s">
        <v>6</v>
      </c>
      <c r="B449" s="79" t="s">
        <v>1138</v>
      </c>
      <c r="C449" s="24" t="s">
        <v>102</v>
      </c>
      <c r="D449" s="24" t="s">
        <v>102</v>
      </c>
      <c r="E449" s="41" t="s">
        <v>1702</v>
      </c>
      <c r="F449" s="27" t="s">
        <v>689</v>
      </c>
      <c r="G449" s="27" t="s">
        <v>217</v>
      </c>
      <c r="H449" s="121">
        <v>10</v>
      </c>
      <c r="I449" s="27">
        <v>2013</v>
      </c>
      <c r="J449" s="38">
        <f t="shared" si="6"/>
        <v>68464.305500000002</v>
      </c>
      <c r="K449" s="29" t="s">
        <v>1703</v>
      </c>
      <c r="L449" s="30">
        <v>1</v>
      </c>
      <c r="M449" s="31" t="s">
        <v>1119</v>
      </c>
      <c r="N449" s="26"/>
      <c r="O449" s="26"/>
    </row>
    <row r="450" spans="1:15" s="7" customFormat="1" ht="31.5" x14ac:dyDescent="0.25">
      <c r="A450" s="24" t="s">
        <v>6</v>
      </c>
      <c r="B450" s="79" t="s">
        <v>1138</v>
      </c>
      <c r="C450" s="24" t="s">
        <v>102</v>
      </c>
      <c r="D450" s="24" t="s">
        <v>102</v>
      </c>
      <c r="E450" s="41" t="s">
        <v>1265</v>
      </c>
      <c r="F450" s="27" t="s">
        <v>689</v>
      </c>
      <c r="G450" s="27" t="s">
        <v>217</v>
      </c>
      <c r="H450" s="75">
        <v>265</v>
      </c>
      <c r="I450" s="27">
        <v>2014</v>
      </c>
      <c r="J450" s="38">
        <f t="shared" si="6"/>
        <v>68729.305500000002</v>
      </c>
      <c r="K450" s="29" t="s">
        <v>741</v>
      </c>
      <c r="L450" s="30">
        <v>1</v>
      </c>
      <c r="M450" s="31" t="s">
        <v>1119</v>
      </c>
      <c r="N450" s="26"/>
      <c r="O450" s="26"/>
    </row>
    <row r="451" spans="1:15" s="7" customFormat="1" ht="47.25" x14ac:dyDescent="0.25">
      <c r="A451" s="24" t="s">
        <v>6</v>
      </c>
      <c r="B451" s="79" t="s">
        <v>1138</v>
      </c>
      <c r="C451" s="24" t="s">
        <v>102</v>
      </c>
      <c r="D451" s="24" t="s">
        <v>102</v>
      </c>
      <c r="E451" s="41" t="s">
        <v>1674</v>
      </c>
      <c r="F451" s="27" t="s">
        <v>689</v>
      </c>
      <c r="G451" s="27" t="s">
        <v>217</v>
      </c>
      <c r="H451" s="121">
        <v>10</v>
      </c>
      <c r="I451" s="61">
        <v>2009</v>
      </c>
      <c r="J451" s="38">
        <f t="shared" si="6"/>
        <v>68739.305500000002</v>
      </c>
      <c r="K451" s="29" t="s">
        <v>817</v>
      </c>
      <c r="L451" s="30">
        <v>1</v>
      </c>
      <c r="M451" s="31" t="s">
        <v>1119</v>
      </c>
      <c r="N451" s="26"/>
      <c r="O451" s="26"/>
    </row>
    <row r="452" spans="1:15" s="7" customFormat="1" ht="31.5" x14ac:dyDescent="0.25">
      <c r="A452" s="24" t="s">
        <v>6</v>
      </c>
      <c r="B452" s="79" t="s">
        <v>1138</v>
      </c>
      <c r="C452" s="24" t="s">
        <v>102</v>
      </c>
      <c r="D452" s="24" t="s">
        <v>102</v>
      </c>
      <c r="E452" s="41" t="s">
        <v>1266</v>
      </c>
      <c r="F452" s="27" t="s">
        <v>689</v>
      </c>
      <c r="G452" s="27" t="s">
        <v>217</v>
      </c>
      <c r="H452" s="121">
        <v>10</v>
      </c>
      <c r="I452" s="27"/>
      <c r="J452" s="38">
        <f t="shared" si="6"/>
        <v>68749.305500000002</v>
      </c>
      <c r="K452" s="29" t="s">
        <v>762</v>
      </c>
      <c r="L452" s="30">
        <v>1</v>
      </c>
      <c r="M452" s="31" t="s">
        <v>1119</v>
      </c>
      <c r="N452" s="26"/>
      <c r="O452" s="26"/>
    </row>
    <row r="453" spans="1:15" s="7" customFormat="1" ht="31.5" x14ac:dyDescent="0.25">
      <c r="A453" s="24" t="s">
        <v>6</v>
      </c>
      <c r="B453" s="79" t="s">
        <v>1138</v>
      </c>
      <c r="C453" s="24" t="s">
        <v>102</v>
      </c>
      <c r="D453" s="24" t="s">
        <v>102</v>
      </c>
      <c r="E453" s="41" t="s">
        <v>1422</v>
      </c>
      <c r="F453" s="27" t="s">
        <v>689</v>
      </c>
      <c r="G453" s="27" t="s">
        <v>217</v>
      </c>
      <c r="H453" s="121">
        <v>10</v>
      </c>
      <c r="I453" s="27">
        <v>2001</v>
      </c>
      <c r="J453" s="38">
        <f t="shared" si="6"/>
        <v>68759.305500000002</v>
      </c>
      <c r="K453" s="29" t="s">
        <v>762</v>
      </c>
      <c r="L453" s="30">
        <v>1</v>
      </c>
      <c r="M453" s="31" t="s">
        <v>1119</v>
      </c>
      <c r="N453" s="26"/>
      <c r="O453" s="26"/>
    </row>
    <row r="454" spans="1:15" s="7" customFormat="1" x14ac:dyDescent="0.25">
      <c r="A454" s="24" t="s">
        <v>6</v>
      </c>
      <c r="B454" s="79" t="s">
        <v>1138</v>
      </c>
      <c r="C454" s="24" t="s">
        <v>102</v>
      </c>
      <c r="D454" s="24" t="s">
        <v>102</v>
      </c>
      <c r="E454" s="41" t="s">
        <v>1421</v>
      </c>
      <c r="F454" s="27" t="s">
        <v>689</v>
      </c>
      <c r="G454" s="27" t="s">
        <v>217</v>
      </c>
      <c r="H454" s="121">
        <v>5.2</v>
      </c>
      <c r="I454" s="27"/>
      <c r="J454" s="38">
        <f t="shared" si="6"/>
        <v>68764.505499999999</v>
      </c>
      <c r="K454" s="29" t="s">
        <v>983</v>
      </c>
      <c r="L454" s="30">
        <v>1</v>
      </c>
      <c r="M454" s="31" t="s">
        <v>1119</v>
      </c>
      <c r="N454" s="26"/>
      <c r="O454" s="26"/>
    </row>
    <row r="455" spans="1:15" s="7" customFormat="1" ht="31.5" x14ac:dyDescent="0.25">
      <c r="A455" s="24" t="s">
        <v>6</v>
      </c>
      <c r="B455" s="79" t="s">
        <v>1138</v>
      </c>
      <c r="C455" s="24" t="s">
        <v>102</v>
      </c>
      <c r="D455" s="24" t="s">
        <v>102</v>
      </c>
      <c r="E455" s="41" t="s">
        <v>1420</v>
      </c>
      <c r="F455" s="27" t="s">
        <v>689</v>
      </c>
      <c r="G455" s="27" t="s">
        <v>217</v>
      </c>
      <c r="H455" s="121">
        <v>20</v>
      </c>
      <c r="I455" s="27"/>
      <c r="J455" s="38">
        <f t="shared" si="6"/>
        <v>68784.505499999999</v>
      </c>
      <c r="K455" s="29" t="s">
        <v>980</v>
      </c>
      <c r="L455" s="30">
        <v>1</v>
      </c>
      <c r="M455" s="31" t="s">
        <v>1119</v>
      </c>
      <c r="N455" s="26"/>
      <c r="O455" s="26"/>
    </row>
    <row r="456" spans="1:15" s="7" customFormat="1" x14ac:dyDescent="0.25">
      <c r="A456" s="24" t="s">
        <v>6</v>
      </c>
      <c r="B456" s="79" t="s">
        <v>1138</v>
      </c>
      <c r="C456" s="24" t="s">
        <v>102</v>
      </c>
      <c r="D456" s="24" t="s">
        <v>102</v>
      </c>
      <c r="E456" s="41" t="s">
        <v>1419</v>
      </c>
      <c r="F456" s="27" t="s">
        <v>689</v>
      </c>
      <c r="G456" s="27" t="s">
        <v>217</v>
      </c>
      <c r="H456" s="75">
        <v>15</v>
      </c>
      <c r="I456" s="27">
        <v>2008</v>
      </c>
      <c r="J456" s="38">
        <f t="shared" si="6"/>
        <v>68799.505499999999</v>
      </c>
      <c r="K456" s="29" t="s">
        <v>859</v>
      </c>
      <c r="L456" s="30">
        <v>1</v>
      </c>
      <c r="M456" s="31" t="s">
        <v>1119</v>
      </c>
      <c r="N456" s="26"/>
      <c r="O456" s="26"/>
    </row>
    <row r="457" spans="1:15" s="7" customFormat="1" x14ac:dyDescent="0.25">
      <c r="A457" s="24" t="s">
        <v>6</v>
      </c>
      <c r="B457" s="79" t="s">
        <v>1138</v>
      </c>
      <c r="C457" s="24" t="s">
        <v>102</v>
      </c>
      <c r="D457" s="24" t="s">
        <v>102</v>
      </c>
      <c r="E457" s="41" t="s">
        <v>855</v>
      </c>
      <c r="F457" s="27" t="s">
        <v>689</v>
      </c>
      <c r="G457" s="27" t="s">
        <v>217</v>
      </c>
      <c r="H457" s="75">
        <v>53</v>
      </c>
      <c r="I457" s="64">
        <v>2000</v>
      </c>
      <c r="J457" s="38">
        <f t="shared" si="6"/>
        <v>68852.505499999999</v>
      </c>
      <c r="K457" s="29" t="s">
        <v>741</v>
      </c>
      <c r="L457" s="30">
        <v>1</v>
      </c>
      <c r="M457" s="31" t="s">
        <v>1119</v>
      </c>
      <c r="N457" s="26"/>
      <c r="O457" s="26"/>
    </row>
    <row r="458" spans="1:15" s="7" customFormat="1" x14ac:dyDescent="0.25">
      <c r="A458" s="24" t="s">
        <v>6</v>
      </c>
      <c r="B458" s="79" t="s">
        <v>1138</v>
      </c>
      <c r="C458" s="24" t="s">
        <v>102</v>
      </c>
      <c r="D458" s="24" t="s">
        <v>102</v>
      </c>
      <c r="E458" s="41" t="s">
        <v>1267</v>
      </c>
      <c r="F458" s="27" t="s">
        <v>689</v>
      </c>
      <c r="G458" s="27" t="s">
        <v>217</v>
      </c>
      <c r="H458" s="75">
        <v>14</v>
      </c>
      <c r="I458" s="27"/>
      <c r="J458" s="38">
        <f t="shared" si="6"/>
        <v>68866.505499999999</v>
      </c>
      <c r="K458" s="29" t="s">
        <v>741</v>
      </c>
      <c r="L458" s="30">
        <v>1</v>
      </c>
      <c r="M458" s="31" t="s">
        <v>1119</v>
      </c>
      <c r="N458" s="26"/>
      <c r="O458" s="26"/>
    </row>
    <row r="459" spans="1:15" s="7" customFormat="1" ht="31.5" x14ac:dyDescent="0.25">
      <c r="A459" s="24" t="s">
        <v>6</v>
      </c>
      <c r="B459" s="79" t="s">
        <v>1138</v>
      </c>
      <c r="C459" s="24" t="s">
        <v>102</v>
      </c>
      <c r="D459" s="24" t="s">
        <v>102</v>
      </c>
      <c r="E459" s="41" t="s">
        <v>1418</v>
      </c>
      <c r="F459" s="27" t="s">
        <v>689</v>
      </c>
      <c r="G459" s="27" t="s">
        <v>217</v>
      </c>
      <c r="H459" s="75">
        <v>11</v>
      </c>
      <c r="I459" s="27">
        <v>1993</v>
      </c>
      <c r="J459" s="38">
        <f t="shared" si="6"/>
        <v>68877.505499999999</v>
      </c>
      <c r="K459" s="29" t="s">
        <v>995</v>
      </c>
      <c r="L459" s="30">
        <v>1</v>
      </c>
      <c r="M459" s="31" t="s">
        <v>1119</v>
      </c>
      <c r="N459" s="26"/>
      <c r="O459" s="26"/>
    </row>
    <row r="460" spans="1:15" s="7" customFormat="1" ht="31.5" x14ac:dyDescent="0.25">
      <c r="A460" s="24" t="s">
        <v>6</v>
      </c>
      <c r="B460" s="79" t="s">
        <v>1138</v>
      </c>
      <c r="C460" s="24" t="s">
        <v>102</v>
      </c>
      <c r="D460" s="24" t="s">
        <v>102</v>
      </c>
      <c r="E460" s="41" t="s">
        <v>1417</v>
      </c>
      <c r="F460" s="27" t="s">
        <v>689</v>
      </c>
      <c r="G460" s="27" t="s">
        <v>217</v>
      </c>
      <c r="H460" s="121">
        <v>10</v>
      </c>
      <c r="I460" s="27"/>
      <c r="J460" s="38">
        <f t="shared" si="6"/>
        <v>68887.505499999999</v>
      </c>
      <c r="K460" s="29" t="s">
        <v>982</v>
      </c>
      <c r="L460" s="30">
        <v>1</v>
      </c>
      <c r="M460" s="31" t="s">
        <v>1119</v>
      </c>
      <c r="N460" s="26"/>
      <c r="O460" s="26"/>
    </row>
    <row r="461" spans="1:15" s="7" customFormat="1" x14ac:dyDescent="0.25">
      <c r="A461" s="24" t="s">
        <v>6</v>
      </c>
      <c r="B461" s="79" t="s">
        <v>1138</v>
      </c>
      <c r="C461" s="24" t="s">
        <v>102</v>
      </c>
      <c r="D461" s="24" t="s">
        <v>102</v>
      </c>
      <c r="E461" s="41" t="s">
        <v>1416</v>
      </c>
      <c r="F461" s="27" t="s">
        <v>689</v>
      </c>
      <c r="G461" s="27" t="s">
        <v>217</v>
      </c>
      <c r="H461" s="121">
        <v>10</v>
      </c>
      <c r="I461" s="27"/>
      <c r="J461" s="38">
        <f t="shared" ref="J461:J524" si="7">H461+J460</f>
        <v>68897.505499999999</v>
      </c>
      <c r="K461" s="29" t="s">
        <v>941</v>
      </c>
      <c r="L461" s="30">
        <v>1</v>
      </c>
      <c r="M461" s="31" t="s">
        <v>1119</v>
      </c>
      <c r="N461" s="26"/>
      <c r="O461" s="26"/>
    </row>
    <row r="462" spans="1:15" s="7" customFormat="1" x14ac:dyDescent="0.25">
      <c r="A462" s="24" t="s">
        <v>6</v>
      </c>
      <c r="B462" s="79" t="s">
        <v>1138</v>
      </c>
      <c r="C462" s="24" t="s">
        <v>102</v>
      </c>
      <c r="D462" s="24" t="s">
        <v>102</v>
      </c>
      <c r="E462" s="41" t="s">
        <v>747</v>
      </c>
      <c r="F462" s="27" t="s">
        <v>689</v>
      </c>
      <c r="G462" s="27" t="s">
        <v>217</v>
      </c>
      <c r="H462" s="75">
        <v>15.1</v>
      </c>
      <c r="I462" s="61"/>
      <c r="J462" s="38">
        <f t="shared" si="7"/>
        <v>68912.605500000005</v>
      </c>
      <c r="K462" s="29" t="s">
        <v>741</v>
      </c>
      <c r="L462" s="30">
        <v>1</v>
      </c>
      <c r="M462" s="31" t="s">
        <v>1119</v>
      </c>
      <c r="N462" s="26"/>
      <c r="O462" s="26"/>
    </row>
    <row r="463" spans="1:15" s="7" customFormat="1" ht="31.5" x14ac:dyDescent="0.25">
      <c r="A463" s="24" t="s">
        <v>6</v>
      </c>
      <c r="B463" s="79" t="s">
        <v>1138</v>
      </c>
      <c r="C463" s="24" t="s">
        <v>102</v>
      </c>
      <c r="D463" s="24" t="s">
        <v>102</v>
      </c>
      <c r="E463" s="41" t="s">
        <v>1268</v>
      </c>
      <c r="F463" s="27" t="s">
        <v>689</v>
      </c>
      <c r="G463" s="27" t="s">
        <v>217</v>
      </c>
      <c r="H463" s="121">
        <v>10</v>
      </c>
      <c r="I463" s="61"/>
      <c r="J463" s="38">
        <f t="shared" si="7"/>
        <v>68922.605500000005</v>
      </c>
      <c r="K463" s="29" t="s">
        <v>1010</v>
      </c>
      <c r="L463" s="30">
        <v>1</v>
      </c>
      <c r="M463" s="31" t="s">
        <v>1119</v>
      </c>
      <c r="N463" s="26"/>
      <c r="O463" s="26"/>
    </row>
    <row r="464" spans="1:15" s="7" customFormat="1" x14ac:dyDescent="0.25">
      <c r="A464" s="24" t="s">
        <v>6</v>
      </c>
      <c r="B464" s="79" t="s">
        <v>1138</v>
      </c>
      <c r="C464" s="24" t="s">
        <v>102</v>
      </c>
      <c r="D464" s="24" t="s">
        <v>102</v>
      </c>
      <c r="E464" s="41" t="s">
        <v>948</v>
      </c>
      <c r="F464" s="27" t="s">
        <v>689</v>
      </c>
      <c r="G464" s="27" t="s">
        <v>217</v>
      </c>
      <c r="H464" s="121">
        <v>2</v>
      </c>
      <c r="I464" s="61"/>
      <c r="J464" s="38">
        <f t="shared" si="7"/>
        <v>68924.605500000005</v>
      </c>
      <c r="K464" s="29" t="s">
        <v>949</v>
      </c>
      <c r="L464" s="30">
        <v>1</v>
      </c>
      <c r="M464" s="31" t="s">
        <v>1119</v>
      </c>
      <c r="N464" s="26"/>
      <c r="O464" s="26"/>
    </row>
    <row r="465" spans="1:15" s="7" customFormat="1" x14ac:dyDescent="0.25">
      <c r="A465" s="24" t="s">
        <v>6</v>
      </c>
      <c r="B465" s="79" t="s">
        <v>1138</v>
      </c>
      <c r="C465" s="24" t="s">
        <v>102</v>
      </c>
      <c r="D465" s="24" t="s">
        <v>102</v>
      </c>
      <c r="E465" s="41" t="s">
        <v>1415</v>
      </c>
      <c r="F465" s="27" t="s">
        <v>689</v>
      </c>
      <c r="G465" s="27" t="s">
        <v>217</v>
      </c>
      <c r="H465" s="121">
        <v>10</v>
      </c>
      <c r="I465" s="61"/>
      <c r="J465" s="38">
        <f t="shared" si="7"/>
        <v>68934.605500000005</v>
      </c>
      <c r="K465" s="29" t="s">
        <v>988</v>
      </c>
      <c r="L465" s="30">
        <v>1</v>
      </c>
      <c r="M465" s="31" t="s">
        <v>1119</v>
      </c>
      <c r="N465" s="26"/>
      <c r="O465" s="26"/>
    </row>
    <row r="466" spans="1:15" s="7" customFormat="1" x14ac:dyDescent="0.25">
      <c r="A466" s="24" t="s">
        <v>6</v>
      </c>
      <c r="B466" s="79" t="s">
        <v>1138</v>
      </c>
      <c r="C466" s="24" t="s">
        <v>102</v>
      </c>
      <c r="D466" s="24" t="s">
        <v>102</v>
      </c>
      <c r="E466" s="41" t="s">
        <v>751</v>
      </c>
      <c r="F466" s="27" t="s">
        <v>689</v>
      </c>
      <c r="G466" s="27" t="s">
        <v>217</v>
      </c>
      <c r="H466" s="75">
        <v>25</v>
      </c>
      <c r="I466" s="27">
        <v>2001</v>
      </c>
      <c r="J466" s="38">
        <f t="shared" si="7"/>
        <v>68959.605500000005</v>
      </c>
      <c r="K466" s="29" t="s">
        <v>741</v>
      </c>
      <c r="L466" s="30">
        <v>1</v>
      </c>
      <c r="M466" s="31" t="s">
        <v>1119</v>
      </c>
      <c r="N466" s="26"/>
      <c r="O466" s="26"/>
    </row>
    <row r="467" spans="1:15" s="7" customFormat="1" x14ac:dyDescent="0.25">
      <c r="A467" s="24" t="s">
        <v>6</v>
      </c>
      <c r="B467" s="79" t="s">
        <v>1138</v>
      </c>
      <c r="C467" s="24" t="s">
        <v>102</v>
      </c>
      <c r="D467" s="24" t="s">
        <v>102</v>
      </c>
      <c r="E467" s="41" t="s">
        <v>746</v>
      </c>
      <c r="F467" s="27" t="s">
        <v>689</v>
      </c>
      <c r="G467" s="27" t="s">
        <v>217</v>
      </c>
      <c r="H467" s="75">
        <v>6</v>
      </c>
      <c r="I467" s="61"/>
      <c r="J467" s="38">
        <f t="shared" si="7"/>
        <v>68965.605500000005</v>
      </c>
      <c r="K467" s="29" t="s">
        <v>741</v>
      </c>
      <c r="L467" s="30">
        <v>1</v>
      </c>
      <c r="M467" s="31" t="s">
        <v>1119</v>
      </c>
      <c r="N467" s="26"/>
      <c r="O467" s="26"/>
    </row>
    <row r="468" spans="1:15" s="7" customFormat="1" x14ac:dyDescent="0.25">
      <c r="A468" s="24" t="s">
        <v>6</v>
      </c>
      <c r="B468" s="79" t="s">
        <v>1138</v>
      </c>
      <c r="C468" s="24" t="s">
        <v>102</v>
      </c>
      <c r="D468" s="24" t="s">
        <v>102</v>
      </c>
      <c r="E468" s="41" t="s">
        <v>750</v>
      </c>
      <c r="F468" s="27" t="s">
        <v>689</v>
      </c>
      <c r="G468" s="27" t="s">
        <v>217</v>
      </c>
      <c r="H468" s="75">
        <v>52</v>
      </c>
      <c r="I468" s="27">
        <v>2001</v>
      </c>
      <c r="J468" s="38">
        <f t="shared" si="7"/>
        <v>69017.605500000005</v>
      </c>
      <c r="K468" s="29" t="s">
        <v>741</v>
      </c>
      <c r="L468" s="30">
        <v>1</v>
      </c>
      <c r="M468" s="31" t="s">
        <v>1119</v>
      </c>
      <c r="N468" s="26"/>
      <c r="O468" s="26"/>
    </row>
    <row r="469" spans="1:15" s="7" customFormat="1" x14ac:dyDescent="0.25">
      <c r="A469" s="24" t="s">
        <v>6</v>
      </c>
      <c r="B469" s="79" t="s">
        <v>1138</v>
      </c>
      <c r="C469" s="24" t="s">
        <v>102</v>
      </c>
      <c r="D469" s="24" t="s">
        <v>102</v>
      </c>
      <c r="E469" s="41" t="s">
        <v>748</v>
      </c>
      <c r="F469" s="27" t="s">
        <v>689</v>
      </c>
      <c r="G469" s="27" t="s">
        <v>217</v>
      </c>
      <c r="H469" s="75">
        <v>30</v>
      </c>
      <c r="I469" s="61"/>
      <c r="J469" s="38">
        <f t="shared" si="7"/>
        <v>69047.605500000005</v>
      </c>
      <c r="K469" s="29" t="s">
        <v>741</v>
      </c>
      <c r="L469" s="30">
        <v>1</v>
      </c>
      <c r="M469" s="31" t="s">
        <v>1119</v>
      </c>
      <c r="N469" s="26"/>
      <c r="O469" s="26"/>
    </row>
    <row r="470" spans="1:15" s="7" customFormat="1" x14ac:dyDescent="0.25">
      <c r="A470" s="24" t="s">
        <v>6</v>
      </c>
      <c r="B470" s="79" t="s">
        <v>1138</v>
      </c>
      <c r="C470" s="24" t="s">
        <v>102</v>
      </c>
      <c r="D470" s="24" t="s">
        <v>102</v>
      </c>
      <c r="E470" s="41" t="s">
        <v>756</v>
      </c>
      <c r="F470" s="27" t="s">
        <v>689</v>
      </c>
      <c r="G470" s="27" t="s">
        <v>217</v>
      </c>
      <c r="H470" s="121">
        <v>20</v>
      </c>
      <c r="I470" s="31">
        <v>2007</v>
      </c>
      <c r="J470" s="38">
        <f t="shared" si="7"/>
        <v>69067.605500000005</v>
      </c>
      <c r="K470" s="29" t="s">
        <v>741</v>
      </c>
      <c r="L470" s="30">
        <v>1</v>
      </c>
      <c r="M470" s="31" t="s">
        <v>1119</v>
      </c>
      <c r="N470" s="26"/>
      <c r="O470" s="26"/>
    </row>
    <row r="471" spans="1:15" s="7" customFormat="1" ht="47.25" x14ac:dyDescent="0.25">
      <c r="A471" s="24" t="s">
        <v>6</v>
      </c>
      <c r="B471" s="79" t="s">
        <v>1138</v>
      </c>
      <c r="C471" s="24" t="s">
        <v>102</v>
      </c>
      <c r="D471" s="24" t="s">
        <v>102</v>
      </c>
      <c r="E471" s="41" t="s">
        <v>1269</v>
      </c>
      <c r="F471" s="27" t="s">
        <v>689</v>
      </c>
      <c r="G471" s="27" t="s">
        <v>217</v>
      </c>
      <c r="H471" s="75">
        <v>15</v>
      </c>
      <c r="I471" s="27">
        <v>2015</v>
      </c>
      <c r="J471" s="38">
        <f t="shared" si="7"/>
        <v>69082.605500000005</v>
      </c>
      <c r="K471" s="29" t="s">
        <v>1134</v>
      </c>
      <c r="L471" s="30">
        <v>1</v>
      </c>
      <c r="M471" s="31" t="s">
        <v>1119</v>
      </c>
      <c r="N471" s="26"/>
      <c r="O471" s="26"/>
    </row>
    <row r="472" spans="1:15" s="7" customFormat="1" ht="31.5" x14ac:dyDescent="0.25">
      <c r="A472" s="24" t="s">
        <v>6</v>
      </c>
      <c r="B472" s="79" t="s">
        <v>1138</v>
      </c>
      <c r="C472" s="24" t="s">
        <v>102</v>
      </c>
      <c r="D472" s="24" t="s">
        <v>102</v>
      </c>
      <c r="E472" s="41" t="s">
        <v>1270</v>
      </c>
      <c r="F472" s="27" t="s">
        <v>856</v>
      </c>
      <c r="G472" s="27" t="s">
        <v>217</v>
      </c>
      <c r="H472" s="121">
        <v>20</v>
      </c>
      <c r="I472" s="27">
        <v>2012</v>
      </c>
      <c r="J472" s="38">
        <f t="shared" si="7"/>
        <v>69102.605500000005</v>
      </c>
      <c r="K472" s="29" t="s">
        <v>857</v>
      </c>
      <c r="L472" s="30">
        <v>1</v>
      </c>
      <c r="M472" s="31" t="s">
        <v>1119</v>
      </c>
      <c r="N472" s="26"/>
      <c r="O472" s="26"/>
    </row>
    <row r="473" spans="1:15" s="7" customFormat="1" ht="31.5" x14ac:dyDescent="0.25">
      <c r="A473" s="24" t="s">
        <v>6</v>
      </c>
      <c r="B473" s="79" t="s">
        <v>1138</v>
      </c>
      <c r="C473" s="24" t="s">
        <v>102</v>
      </c>
      <c r="D473" s="24" t="s">
        <v>102</v>
      </c>
      <c r="E473" s="41" t="s">
        <v>1414</v>
      </c>
      <c r="F473" s="27" t="s">
        <v>788</v>
      </c>
      <c r="G473" s="27" t="s">
        <v>217</v>
      </c>
      <c r="H473" s="75">
        <v>3.7</v>
      </c>
      <c r="I473" s="27">
        <v>2008</v>
      </c>
      <c r="J473" s="38">
        <f t="shared" si="7"/>
        <v>69106.305500000002</v>
      </c>
      <c r="K473" s="29" t="s">
        <v>789</v>
      </c>
      <c r="L473" s="30">
        <v>1</v>
      </c>
      <c r="M473" s="31" t="s">
        <v>1119</v>
      </c>
      <c r="N473" s="26"/>
      <c r="O473" s="26"/>
    </row>
    <row r="474" spans="1:15" s="7" customFormat="1" x14ac:dyDescent="0.25">
      <c r="A474" s="24" t="s">
        <v>6</v>
      </c>
      <c r="B474" s="79" t="s">
        <v>1138</v>
      </c>
      <c r="C474" s="24" t="s">
        <v>102</v>
      </c>
      <c r="D474" s="24" t="s">
        <v>102</v>
      </c>
      <c r="E474" s="41" t="s">
        <v>1271</v>
      </c>
      <c r="F474" s="27" t="s">
        <v>689</v>
      </c>
      <c r="G474" s="27" t="s">
        <v>217</v>
      </c>
      <c r="H474" s="75">
        <v>0.65</v>
      </c>
      <c r="I474" s="27">
        <v>1999</v>
      </c>
      <c r="J474" s="38">
        <f t="shared" si="7"/>
        <v>69106.955499999996</v>
      </c>
      <c r="K474" s="29" t="s">
        <v>675</v>
      </c>
      <c r="L474" s="30">
        <v>1</v>
      </c>
      <c r="M474" s="31" t="s">
        <v>1119</v>
      </c>
      <c r="N474" s="26"/>
      <c r="O474" s="26"/>
    </row>
    <row r="475" spans="1:15" s="7" customFormat="1" ht="31.5" x14ac:dyDescent="0.25">
      <c r="A475" s="24" t="s">
        <v>6</v>
      </c>
      <c r="B475" s="79" t="s">
        <v>1138</v>
      </c>
      <c r="C475" s="24" t="s">
        <v>102</v>
      </c>
      <c r="D475" s="24" t="s">
        <v>102</v>
      </c>
      <c r="E475" s="41" t="s">
        <v>1272</v>
      </c>
      <c r="F475" s="27" t="s">
        <v>689</v>
      </c>
      <c r="G475" s="27" t="s">
        <v>217</v>
      </c>
      <c r="H475" s="121">
        <v>20</v>
      </c>
      <c r="I475" s="27">
        <v>2017</v>
      </c>
      <c r="J475" s="38">
        <f t="shared" si="7"/>
        <v>69126.955499999996</v>
      </c>
      <c r="K475" s="29" t="s">
        <v>990</v>
      </c>
      <c r="L475" s="30">
        <v>1</v>
      </c>
      <c r="M475" s="31" t="s">
        <v>1119</v>
      </c>
      <c r="N475" s="26"/>
      <c r="O475" s="26"/>
    </row>
    <row r="476" spans="1:15" s="7" customFormat="1" ht="31.5" x14ac:dyDescent="0.25">
      <c r="A476" s="24" t="s">
        <v>6</v>
      </c>
      <c r="B476" s="79" t="s">
        <v>1138</v>
      </c>
      <c r="C476" s="24" t="s">
        <v>102</v>
      </c>
      <c r="D476" s="24" t="s">
        <v>102</v>
      </c>
      <c r="E476" s="41" t="s">
        <v>1413</v>
      </c>
      <c r="F476" s="27" t="s">
        <v>790</v>
      </c>
      <c r="G476" s="27" t="s">
        <v>217</v>
      </c>
      <c r="H476" s="75">
        <v>12.2</v>
      </c>
      <c r="I476" s="31">
        <v>2011</v>
      </c>
      <c r="J476" s="38">
        <f t="shared" si="7"/>
        <v>69139.155499999993</v>
      </c>
      <c r="K476" s="29" t="s">
        <v>791</v>
      </c>
      <c r="L476" s="30">
        <v>1</v>
      </c>
      <c r="M476" s="31" t="s">
        <v>1119</v>
      </c>
      <c r="N476" s="26"/>
      <c r="O476" s="26"/>
    </row>
    <row r="477" spans="1:15" s="7" customFormat="1" x14ac:dyDescent="0.25">
      <c r="A477" s="24" t="s">
        <v>6</v>
      </c>
      <c r="B477" s="79" t="s">
        <v>1138</v>
      </c>
      <c r="C477" s="24" t="s">
        <v>102</v>
      </c>
      <c r="D477" s="24" t="s">
        <v>102</v>
      </c>
      <c r="E477" s="41" t="s">
        <v>742</v>
      </c>
      <c r="F477" s="27" t="s">
        <v>689</v>
      </c>
      <c r="G477" s="27" t="s">
        <v>217</v>
      </c>
      <c r="H477" s="75">
        <v>125</v>
      </c>
      <c r="I477" s="27">
        <v>2005</v>
      </c>
      <c r="J477" s="38">
        <f t="shared" si="7"/>
        <v>69264.155499999993</v>
      </c>
      <c r="K477" s="29" t="s">
        <v>741</v>
      </c>
      <c r="L477" s="30">
        <v>1</v>
      </c>
      <c r="M477" s="31" t="s">
        <v>1119</v>
      </c>
      <c r="N477" s="26"/>
      <c r="O477" s="26"/>
    </row>
    <row r="478" spans="1:15" s="7" customFormat="1" ht="31.5" x14ac:dyDescent="0.25">
      <c r="A478" s="24" t="s">
        <v>6</v>
      </c>
      <c r="B478" s="79" t="s">
        <v>1138</v>
      </c>
      <c r="C478" s="24" t="s">
        <v>102</v>
      </c>
      <c r="D478" s="24" t="s">
        <v>102</v>
      </c>
      <c r="E478" s="41" t="s">
        <v>1412</v>
      </c>
      <c r="F478" s="27" t="s">
        <v>923</v>
      </c>
      <c r="G478" s="27" t="s">
        <v>217</v>
      </c>
      <c r="H478" s="121">
        <v>10</v>
      </c>
      <c r="I478" s="27"/>
      <c r="J478" s="38">
        <f t="shared" si="7"/>
        <v>69274.155499999993</v>
      </c>
      <c r="K478" s="29" t="s">
        <v>974</v>
      </c>
      <c r="L478" s="30">
        <v>1</v>
      </c>
      <c r="M478" s="31" t="s">
        <v>1119</v>
      </c>
      <c r="N478" s="26"/>
      <c r="O478" s="26"/>
    </row>
    <row r="479" spans="1:15" s="7" customFormat="1" ht="31.5" x14ac:dyDescent="0.25">
      <c r="A479" s="24" t="s">
        <v>6</v>
      </c>
      <c r="B479" s="79" t="s">
        <v>1138</v>
      </c>
      <c r="C479" s="24" t="s">
        <v>102</v>
      </c>
      <c r="D479" s="24" t="s">
        <v>102</v>
      </c>
      <c r="E479" s="41" t="s">
        <v>760</v>
      </c>
      <c r="F479" s="27" t="s">
        <v>689</v>
      </c>
      <c r="G479" s="27" t="s">
        <v>217</v>
      </c>
      <c r="H479" s="123">
        <v>10</v>
      </c>
      <c r="I479" s="27"/>
      <c r="J479" s="38">
        <f t="shared" si="7"/>
        <v>69284.155499999993</v>
      </c>
      <c r="K479" s="29" t="s">
        <v>762</v>
      </c>
      <c r="L479" s="30">
        <v>1</v>
      </c>
      <c r="M479" s="31" t="s">
        <v>1119</v>
      </c>
      <c r="N479" s="26"/>
      <c r="O479" s="26"/>
    </row>
    <row r="480" spans="1:15" s="7" customFormat="1" ht="31.5" x14ac:dyDescent="0.25">
      <c r="A480" s="24" t="s">
        <v>6</v>
      </c>
      <c r="B480" s="79" t="s">
        <v>1138</v>
      </c>
      <c r="C480" s="24" t="s">
        <v>102</v>
      </c>
      <c r="D480" s="24" t="s">
        <v>102</v>
      </c>
      <c r="E480" s="41" t="s">
        <v>1273</v>
      </c>
      <c r="F480" s="27" t="s">
        <v>689</v>
      </c>
      <c r="G480" s="27" t="s">
        <v>217</v>
      </c>
      <c r="H480" s="28">
        <v>32.1</v>
      </c>
      <c r="I480" s="27">
        <v>2002</v>
      </c>
      <c r="J480" s="38">
        <f t="shared" si="7"/>
        <v>69316.255499999999</v>
      </c>
      <c r="K480" s="29" t="s">
        <v>792</v>
      </c>
      <c r="L480" s="30">
        <v>1</v>
      </c>
      <c r="M480" s="31" t="s">
        <v>1119</v>
      </c>
      <c r="N480" s="26"/>
      <c r="O480" s="26"/>
    </row>
    <row r="481" spans="1:15" s="7" customFormat="1" x14ac:dyDescent="0.25">
      <c r="A481" s="24" t="s">
        <v>6</v>
      </c>
      <c r="B481" s="79" t="s">
        <v>1138</v>
      </c>
      <c r="C481" s="24" t="s">
        <v>102</v>
      </c>
      <c r="D481" s="24" t="s">
        <v>102</v>
      </c>
      <c r="E481" s="41" t="s">
        <v>924</v>
      </c>
      <c r="F481" s="27" t="s">
        <v>689</v>
      </c>
      <c r="G481" s="27" t="s">
        <v>217</v>
      </c>
      <c r="H481" s="28">
        <v>10</v>
      </c>
      <c r="I481" s="27"/>
      <c r="J481" s="38">
        <f t="shared" si="7"/>
        <v>69326.255499999999</v>
      </c>
      <c r="K481" s="29" t="s">
        <v>975</v>
      </c>
      <c r="L481" s="30">
        <v>1</v>
      </c>
      <c r="M481" s="31" t="s">
        <v>1119</v>
      </c>
      <c r="N481" s="26"/>
      <c r="O481" s="26"/>
    </row>
    <row r="482" spans="1:15" s="7" customFormat="1" x14ac:dyDescent="0.25">
      <c r="A482" s="24" t="s">
        <v>6</v>
      </c>
      <c r="B482" s="79" t="s">
        <v>1138</v>
      </c>
      <c r="C482" s="24" t="s">
        <v>102</v>
      </c>
      <c r="D482" s="24" t="s">
        <v>102</v>
      </c>
      <c r="E482" s="41" t="s">
        <v>1274</v>
      </c>
      <c r="F482" s="27" t="s">
        <v>689</v>
      </c>
      <c r="G482" s="27" t="s">
        <v>217</v>
      </c>
      <c r="H482" s="75">
        <v>25</v>
      </c>
      <c r="I482" s="27">
        <v>2016</v>
      </c>
      <c r="J482" s="38">
        <f t="shared" si="7"/>
        <v>69351.255499999999</v>
      </c>
      <c r="K482" s="29" t="s">
        <v>741</v>
      </c>
      <c r="L482" s="30">
        <v>1</v>
      </c>
      <c r="M482" s="31" t="s">
        <v>1119</v>
      </c>
      <c r="N482" s="26"/>
      <c r="O482" s="26"/>
    </row>
    <row r="483" spans="1:15" s="7" customFormat="1" x14ac:dyDescent="0.25">
      <c r="A483" s="24" t="s">
        <v>6</v>
      </c>
      <c r="B483" s="79" t="s">
        <v>1138</v>
      </c>
      <c r="C483" s="24" t="s">
        <v>102</v>
      </c>
      <c r="D483" s="24" t="s">
        <v>102</v>
      </c>
      <c r="E483" s="41" t="s">
        <v>854</v>
      </c>
      <c r="F483" s="27" t="s">
        <v>689</v>
      </c>
      <c r="G483" s="27" t="s">
        <v>217</v>
      </c>
      <c r="H483" s="121">
        <v>10</v>
      </c>
      <c r="I483" s="27"/>
      <c r="J483" s="38">
        <f t="shared" si="7"/>
        <v>69361.255499999999</v>
      </c>
      <c r="K483" s="29"/>
      <c r="L483" s="30">
        <v>1</v>
      </c>
      <c r="M483" s="31" t="s">
        <v>1119</v>
      </c>
      <c r="N483" s="26"/>
      <c r="O483" s="26"/>
    </row>
    <row r="484" spans="1:15" s="7" customFormat="1" ht="31.5" x14ac:dyDescent="0.25">
      <c r="A484" s="24" t="s">
        <v>6</v>
      </c>
      <c r="B484" s="79" t="s">
        <v>1138</v>
      </c>
      <c r="C484" s="24" t="s">
        <v>102</v>
      </c>
      <c r="D484" s="24" t="s">
        <v>102</v>
      </c>
      <c r="E484" s="41" t="s">
        <v>764</v>
      </c>
      <c r="F484" s="27" t="s">
        <v>689</v>
      </c>
      <c r="G484" s="27" t="s">
        <v>217</v>
      </c>
      <c r="H484" s="123">
        <v>10</v>
      </c>
      <c r="I484" s="81">
        <v>1992</v>
      </c>
      <c r="J484" s="38">
        <f t="shared" si="7"/>
        <v>69371.255499999999</v>
      </c>
      <c r="K484" s="29" t="s">
        <v>762</v>
      </c>
      <c r="L484" s="30">
        <v>1</v>
      </c>
      <c r="M484" s="31" t="s">
        <v>1119</v>
      </c>
      <c r="N484" s="26"/>
      <c r="O484" s="26"/>
    </row>
    <row r="485" spans="1:15" s="7" customFormat="1" x14ac:dyDescent="0.25">
      <c r="A485" s="24" t="s">
        <v>6</v>
      </c>
      <c r="B485" s="79" t="s">
        <v>1138</v>
      </c>
      <c r="C485" s="24" t="s">
        <v>102</v>
      </c>
      <c r="D485" s="24" t="s">
        <v>102</v>
      </c>
      <c r="E485" s="41" t="s">
        <v>754</v>
      </c>
      <c r="F485" s="27" t="s">
        <v>689</v>
      </c>
      <c r="G485" s="27" t="s">
        <v>217</v>
      </c>
      <c r="H485" s="121">
        <v>50</v>
      </c>
      <c r="I485" s="27">
        <v>2003</v>
      </c>
      <c r="J485" s="38">
        <f t="shared" si="7"/>
        <v>69421.255499999999</v>
      </c>
      <c r="K485" s="29" t="s">
        <v>741</v>
      </c>
      <c r="L485" s="30">
        <v>1</v>
      </c>
      <c r="M485" s="31" t="s">
        <v>1119</v>
      </c>
      <c r="N485" s="26"/>
      <c r="O485" s="26"/>
    </row>
    <row r="486" spans="1:15" s="7" customFormat="1" ht="31.5" x14ac:dyDescent="0.25">
      <c r="A486" s="24" t="s">
        <v>6</v>
      </c>
      <c r="B486" s="79" t="s">
        <v>1138</v>
      </c>
      <c r="C486" s="24" t="s">
        <v>102</v>
      </c>
      <c r="D486" s="24" t="s">
        <v>102</v>
      </c>
      <c r="E486" s="41" t="s">
        <v>761</v>
      </c>
      <c r="F486" s="27" t="s">
        <v>689</v>
      </c>
      <c r="G486" s="27" t="s">
        <v>217</v>
      </c>
      <c r="H486" s="123">
        <v>10</v>
      </c>
      <c r="I486" s="27">
        <v>1993</v>
      </c>
      <c r="J486" s="38">
        <f t="shared" si="7"/>
        <v>69431.255499999999</v>
      </c>
      <c r="K486" s="29" t="s">
        <v>762</v>
      </c>
      <c r="L486" s="30">
        <v>1</v>
      </c>
      <c r="M486" s="31" t="s">
        <v>1119</v>
      </c>
      <c r="N486" s="26"/>
      <c r="O486" s="26"/>
    </row>
    <row r="487" spans="1:15" s="7" customFormat="1" ht="31.5" x14ac:dyDescent="0.25">
      <c r="A487" s="24" t="s">
        <v>6</v>
      </c>
      <c r="B487" s="79" t="s">
        <v>1138</v>
      </c>
      <c r="C487" s="24" t="s">
        <v>102</v>
      </c>
      <c r="D487" s="24" t="s">
        <v>102</v>
      </c>
      <c r="E487" s="41" t="s">
        <v>931</v>
      </c>
      <c r="F487" s="27" t="s">
        <v>689</v>
      </c>
      <c r="G487" s="27" t="s">
        <v>217</v>
      </c>
      <c r="H487" s="75">
        <v>42</v>
      </c>
      <c r="I487" s="27">
        <v>2001</v>
      </c>
      <c r="J487" s="38">
        <f t="shared" si="7"/>
        <v>69473.255499999999</v>
      </c>
      <c r="K487" s="29" t="s">
        <v>741</v>
      </c>
      <c r="L487" s="30">
        <v>1</v>
      </c>
      <c r="M487" s="31" t="s">
        <v>1119</v>
      </c>
      <c r="N487" s="26"/>
      <c r="O487" s="26"/>
    </row>
    <row r="488" spans="1:15" s="7" customFormat="1" x14ac:dyDescent="0.25">
      <c r="A488" s="24" t="s">
        <v>6</v>
      </c>
      <c r="B488" s="79" t="s">
        <v>1138</v>
      </c>
      <c r="C488" s="24" t="s">
        <v>102</v>
      </c>
      <c r="D488" s="24" t="s">
        <v>102</v>
      </c>
      <c r="E488" s="41" t="s">
        <v>1275</v>
      </c>
      <c r="F488" s="27" t="s">
        <v>689</v>
      </c>
      <c r="G488" s="27" t="s">
        <v>217</v>
      </c>
      <c r="H488" s="121">
        <v>20</v>
      </c>
      <c r="I488" s="27">
        <v>2004</v>
      </c>
      <c r="J488" s="38">
        <f t="shared" si="7"/>
        <v>69493.255499999999</v>
      </c>
      <c r="K488" s="29" t="s">
        <v>816</v>
      </c>
      <c r="L488" s="30">
        <v>1</v>
      </c>
      <c r="M488" s="31" t="s">
        <v>1119</v>
      </c>
      <c r="N488" s="26"/>
      <c r="O488" s="26"/>
    </row>
    <row r="489" spans="1:15" s="7" customFormat="1" ht="31.5" x14ac:dyDescent="0.25">
      <c r="A489" s="24" t="s">
        <v>6</v>
      </c>
      <c r="B489" s="79" t="s">
        <v>1138</v>
      </c>
      <c r="C489" s="24" t="s">
        <v>102</v>
      </c>
      <c r="D489" s="24" t="s">
        <v>102</v>
      </c>
      <c r="E489" s="41" t="s">
        <v>1276</v>
      </c>
      <c r="F489" s="27" t="s">
        <v>689</v>
      </c>
      <c r="G489" s="27" t="s">
        <v>217</v>
      </c>
      <c r="H489" s="123">
        <v>10</v>
      </c>
      <c r="I489" s="27"/>
      <c r="J489" s="38">
        <f t="shared" si="7"/>
        <v>69503.255499999999</v>
      </c>
      <c r="K489" s="29" t="s">
        <v>741</v>
      </c>
      <c r="L489" s="30">
        <v>1</v>
      </c>
      <c r="M489" s="31" t="s">
        <v>1119</v>
      </c>
      <c r="N489" s="26"/>
      <c r="O489" s="26"/>
    </row>
    <row r="490" spans="1:15" s="7" customFormat="1" x14ac:dyDescent="0.25">
      <c r="A490" s="24" t="s">
        <v>6</v>
      </c>
      <c r="B490" s="79" t="s">
        <v>1138</v>
      </c>
      <c r="C490" s="24" t="s">
        <v>102</v>
      </c>
      <c r="D490" s="24" t="s">
        <v>102</v>
      </c>
      <c r="E490" s="41" t="s">
        <v>1277</v>
      </c>
      <c r="F490" s="27" t="s">
        <v>689</v>
      </c>
      <c r="G490" s="27" t="s">
        <v>217</v>
      </c>
      <c r="H490" s="123">
        <v>10</v>
      </c>
      <c r="I490" s="27"/>
      <c r="J490" s="38">
        <f t="shared" si="7"/>
        <v>69513.255499999999</v>
      </c>
      <c r="K490" s="29" t="s">
        <v>989</v>
      </c>
      <c r="L490" s="30">
        <v>1</v>
      </c>
      <c r="M490" s="31" t="s">
        <v>1119</v>
      </c>
      <c r="N490" s="26"/>
      <c r="O490" s="26"/>
    </row>
    <row r="491" spans="1:15" s="7" customFormat="1" x14ac:dyDescent="0.25">
      <c r="A491" s="24" t="s">
        <v>6</v>
      </c>
      <c r="B491" s="79" t="s">
        <v>1138</v>
      </c>
      <c r="C491" s="24" t="s">
        <v>102</v>
      </c>
      <c r="D491" s="24" t="s">
        <v>102</v>
      </c>
      <c r="E491" s="41" t="s">
        <v>1411</v>
      </c>
      <c r="F491" s="27" t="s">
        <v>689</v>
      </c>
      <c r="G491" s="27" t="s">
        <v>217</v>
      </c>
      <c r="H491" s="123">
        <v>10</v>
      </c>
      <c r="I491" s="64">
        <v>2000</v>
      </c>
      <c r="J491" s="38">
        <f t="shared" si="7"/>
        <v>69523.255499999999</v>
      </c>
      <c r="K491" s="29" t="s">
        <v>741</v>
      </c>
      <c r="L491" s="30">
        <v>1</v>
      </c>
      <c r="M491" s="31" t="s">
        <v>1119</v>
      </c>
      <c r="N491" s="26"/>
      <c r="O491" s="26"/>
    </row>
    <row r="492" spans="1:15" s="7" customFormat="1" ht="31.5" x14ac:dyDescent="0.25">
      <c r="A492" s="24" t="s">
        <v>6</v>
      </c>
      <c r="B492" s="79" t="s">
        <v>1138</v>
      </c>
      <c r="C492" s="24" t="s">
        <v>102</v>
      </c>
      <c r="D492" s="24" t="s">
        <v>102</v>
      </c>
      <c r="E492" s="41" t="s">
        <v>841</v>
      </c>
      <c r="F492" s="27" t="s">
        <v>689</v>
      </c>
      <c r="G492" s="27" t="s">
        <v>217</v>
      </c>
      <c r="H492" s="123">
        <v>10</v>
      </c>
      <c r="I492" s="64"/>
      <c r="J492" s="38">
        <f t="shared" si="7"/>
        <v>69533.255499999999</v>
      </c>
      <c r="K492" s="29" t="s">
        <v>842</v>
      </c>
      <c r="L492" s="30">
        <v>1</v>
      </c>
      <c r="M492" s="31" t="s">
        <v>1119</v>
      </c>
      <c r="N492" s="26"/>
      <c r="O492" s="26"/>
    </row>
    <row r="493" spans="1:15" s="7" customFormat="1" x14ac:dyDescent="0.25">
      <c r="A493" s="24" t="s">
        <v>6</v>
      </c>
      <c r="B493" s="79" t="s">
        <v>1138</v>
      </c>
      <c r="C493" s="24" t="s">
        <v>102</v>
      </c>
      <c r="D493" s="24" t="s">
        <v>102</v>
      </c>
      <c r="E493" s="41" t="s">
        <v>745</v>
      </c>
      <c r="F493" s="27" t="s">
        <v>689</v>
      </c>
      <c r="G493" s="27" t="s">
        <v>217</v>
      </c>
      <c r="H493" s="75">
        <v>50</v>
      </c>
      <c r="I493" s="27">
        <v>2016</v>
      </c>
      <c r="J493" s="38">
        <f t="shared" si="7"/>
        <v>69583.255499999999</v>
      </c>
      <c r="K493" s="29" t="s">
        <v>741</v>
      </c>
      <c r="L493" s="30">
        <v>1</v>
      </c>
      <c r="M493" s="31" t="s">
        <v>1119</v>
      </c>
      <c r="N493" s="26"/>
      <c r="O493" s="26"/>
    </row>
    <row r="494" spans="1:15" s="7" customFormat="1" x14ac:dyDescent="0.25">
      <c r="A494" s="24" t="s">
        <v>6</v>
      </c>
      <c r="B494" s="79" t="s">
        <v>1138</v>
      </c>
      <c r="C494" s="24" t="s">
        <v>102</v>
      </c>
      <c r="D494" s="24" t="s">
        <v>102</v>
      </c>
      <c r="E494" s="41" t="s">
        <v>749</v>
      </c>
      <c r="F494" s="27" t="s">
        <v>689</v>
      </c>
      <c r="G494" s="27" t="s">
        <v>217</v>
      </c>
      <c r="H494" s="75">
        <v>91</v>
      </c>
      <c r="I494" s="27">
        <v>2008</v>
      </c>
      <c r="J494" s="38">
        <f t="shared" si="7"/>
        <v>69674.255499999999</v>
      </c>
      <c r="K494" s="29" t="s">
        <v>741</v>
      </c>
      <c r="L494" s="30">
        <v>1</v>
      </c>
      <c r="M494" s="31" t="s">
        <v>1119</v>
      </c>
      <c r="N494" s="26"/>
      <c r="O494" s="26"/>
    </row>
    <row r="495" spans="1:15" s="7" customFormat="1" x14ac:dyDescent="0.25">
      <c r="A495" s="24" t="s">
        <v>6</v>
      </c>
      <c r="B495" s="79" t="s">
        <v>1138</v>
      </c>
      <c r="C495" s="24" t="s">
        <v>102</v>
      </c>
      <c r="D495" s="24" t="s">
        <v>102</v>
      </c>
      <c r="E495" s="41" t="s">
        <v>757</v>
      </c>
      <c r="F495" s="27" t="s">
        <v>689</v>
      </c>
      <c r="G495" s="27" t="s">
        <v>217</v>
      </c>
      <c r="H495" s="121">
        <v>50</v>
      </c>
      <c r="I495" s="81">
        <v>1991</v>
      </c>
      <c r="J495" s="38">
        <f t="shared" si="7"/>
        <v>69724.255499999999</v>
      </c>
      <c r="K495" s="29" t="s">
        <v>741</v>
      </c>
      <c r="L495" s="30">
        <v>1</v>
      </c>
      <c r="M495" s="31" t="s">
        <v>1119</v>
      </c>
      <c r="N495" s="26"/>
      <c r="O495" s="26"/>
    </row>
    <row r="496" spans="1:15" s="7" customFormat="1" ht="31.5" x14ac:dyDescent="0.25">
      <c r="A496" s="24" t="s">
        <v>6</v>
      </c>
      <c r="B496" s="79" t="s">
        <v>1138</v>
      </c>
      <c r="C496" s="24" t="s">
        <v>102</v>
      </c>
      <c r="D496" s="24" t="s">
        <v>102</v>
      </c>
      <c r="E496" s="41" t="s">
        <v>1410</v>
      </c>
      <c r="F496" s="27" t="s">
        <v>689</v>
      </c>
      <c r="G496" s="27" t="s">
        <v>217</v>
      </c>
      <c r="H496" s="75">
        <v>12</v>
      </c>
      <c r="I496" s="27">
        <v>2004</v>
      </c>
      <c r="J496" s="38">
        <f t="shared" si="7"/>
        <v>69736.255499999999</v>
      </c>
      <c r="K496" s="29" t="s">
        <v>741</v>
      </c>
      <c r="L496" s="30">
        <v>1</v>
      </c>
      <c r="M496" s="31" t="s">
        <v>1119</v>
      </c>
      <c r="N496" s="26"/>
      <c r="O496" s="26"/>
    </row>
    <row r="497" spans="1:15" s="7" customFormat="1" x14ac:dyDescent="0.25">
      <c r="A497" s="24" t="s">
        <v>6</v>
      </c>
      <c r="B497" s="79" t="s">
        <v>1138</v>
      </c>
      <c r="C497" s="24" t="s">
        <v>102</v>
      </c>
      <c r="D497" s="24" t="s">
        <v>102</v>
      </c>
      <c r="E497" s="41" t="s">
        <v>744</v>
      </c>
      <c r="F497" s="27" t="s">
        <v>689</v>
      </c>
      <c r="G497" s="27" t="s">
        <v>217</v>
      </c>
      <c r="H497" s="75">
        <v>65</v>
      </c>
      <c r="I497" s="27">
        <v>2006</v>
      </c>
      <c r="J497" s="38">
        <f t="shared" si="7"/>
        <v>69801.255499999999</v>
      </c>
      <c r="K497" s="29" t="s">
        <v>741</v>
      </c>
      <c r="L497" s="30">
        <v>1</v>
      </c>
      <c r="M497" s="31" t="s">
        <v>1119</v>
      </c>
      <c r="N497" s="26"/>
      <c r="O497" s="26"/>
    </row>
    <row r="498" spans="1:15" s="7" customFormat="1" x14ac:dyDescent="0.25">
      <c r="A498" s="24" t="s">
        <v>6</v>
      </c>
      <c r="B498" s="79" t="s">
        <v>1138</v>
      </c>
      <c r="C498" s="24" t="s">
        <v>102</v>
      </c>
      <c r="D498" s="24" t="s">
        <v>102</v>
      </c>
      <c r="E498" s="41" t="s">
        <v>743</v>
      </c>
      <c r="F498" s="27" t="s">
        <v>689</v>
      </c>
      <c r="G498" s="27" t="s">
        <v>217</v>
      </c>
      <c r="H498" s="75">
        <v>10</v>
      </c>
      <c r="I498" s="61">
        <v>2009</v>
      </c>
      <c r="J498" s="38">
        <f t="shared" si="7"/>
        <v>69811.255499999999</v>
      </c>
      <c r="K498" s="29" t="s">
        <v>741</v>
      </c>
      <c r="L498" s="30">
        <v>1</v>
      </c>
      <c r="M498" s="31" t="s">
        <v>1119</v>
      </c>
      <c r="N498" s="26"/>
      <c r="O498" s="26"/>
    </row>
    <row r="499" spans="1:15" s="7" customFormat="1" x14ac:dyDescent="0.25">
      <c r="A499" s="24" t="s">
        <v>6</v>
      </c>
      <c r="B499" s="79" t="s">
        <v>1138</v>
      </c>
      <c r="C499" s="24" t="s">
        <v>77</v>
      </c>
      <c r="D499" s="46" t="s">
        <v>97</v>
      </c>
      <c r="E499" s="41" t="s">
        <v>942</v>
      </c>
      <c r="F499" s="27" t="s">
        <v>689</v>
      </c>
      <c r="G499" s="27" t="s">
        <v>217</v>
      </c>
      <c r="H499" s="121">
        <v>1</v>
      </c>
      <c r="I499" s="61"/>
      <c r="J499" s="38">
        <f t="shared" si="7"/>
        <v>69812.255499999999</v>
      </c>
      <c r="K499" s="29" t="s">
        <v>943</v>
      </c>
      <c r="L499" s="30">
        <v>1</v>
      </c>
      <c r="M499" s="31" t="s">
        <v>1119</v>
      </c>
      <c r="N499" s="26"/>
      <c r="O499" s="26"/>
    </row>
    <row r="500" spans="1:15" s="7" customFormat="1" ht="31.5" x14ac:dyDescent="0.25">
      <c r="A500" s="24" t="s">
        <v>6</v>
      </c>
      <c r="B500" s="79" t="s">
        <v>1138</v>
      </c>
      <c r="C500" s="24" t="s">
        <v>77</v>
      </c>
      <c r="D500" s="24" t="s">
        <v>77</v>
      </c>
      <c r="E500" s="41" t="s">
        <v>1409</v>
      </c>
      <c r="F500" s="27" t="s">
        <v>689</v>
      </c>
      <c r="G500" s="27" t="s">
        <v>217</v>
      </c>
      <c r="H500" s="75">
        <v>31.5</v>
      </c>
      <c r="I500" s="44">
        <v>2018</v>
      </c>
      <c r="J500" s="38">
        <f t="shared" si="7"/>
        <v>69843.755499999999</v>
      </c>
      <c r="K500" s="29" t="s">
        <v>884</v>
      </c>
      <c r="L500" s="30">
        <v>1</v>
      </c>
      <c r="M500" s="31" t="s">
        <v>1119</v>
      </c>
      <c r="N500" s="26"/>
      <c r="O500" s="26"/>
    </row>
    <row r="501" spans="1:15" s="7" customFormat="1" ht="31.5" x14ac:dyDescent="0.25">
      <c r="A501" s="24" t="s">
        <v>6</v>
      </c>
      <c r="B501" s="79" t="s">
        <v>1138</v>
      </c>
      <c r="C501" s="24" t="s">
        <v>77</v>
      </c>
      <c r="D501" s="24" t="s">
        <v>77</v>
      </c>
      <c r="E501" s="41" t="s">
        <v>1408</v>
      </c>
      <c r="F501" s="27" t="s">
        <v>689</v>
      </c>
      <c r="G501" s="27" t="s">
        <v>217</v>
      </c>
      <c r="H501" s="75">
        <v>40</v>
      </c>
      <c r="I501" s="27">
        <v>2020</v>
      </c>
      <c r="J501" s="38">
        <f t="shared" si="7"/>
        <v>69883.755499999999</v>
      </c>
      <c r="K501" s="29" t="s">
        <v>936</v>
      </c>
      <c r="L501" s="30">
        <v>1</v>
      </c>
      <c r="M501" s="31" t="s">
        <v>1119</v>
      </c>
      <c r="N501" s="26"/>
      <c r="O501" s="26"/>
    </row>
    <row r="502" spans="1:15" s="7" customFormat="1" x14ac:dyDescent="0.25">
      <c r="A502" s="24" t="s">
        <v>6</v>
      </c>
      <c r="B502" s="79" t="s">
        <v>1138</v>
      </c>
      <c r="C502" s="24" t="s">
        <v>77</v>
      </c>
      <c r="D502" s="24" t="s">
        <v>77</v>
      </c>
      <c r="E502" s="41" t="s">
        <v>1407</v>
      </c>
      <c r="F502" s="27" t="s">
        <v>689</v>
      </c>
      <c r="G502" s="27" t="s">
        <v>217</v>
      </c>
      <c r="H502" s="75">
        <v>4.5</v>
      </c>
      <c r="I502" s="27">
        <v>1994</v>
      </c>
      <c r="J502" s="38">
        <f t="shared" si="7"/>
        <v>69888.255499999999</v>
      </c>
      <c r="K502" s="29" t="s">
        <v>940</v>
      </c>
      <c r="L502" s="30">
        <v>1</v>
      </c>
      <c r="M502" s="31" t="s">
        <v>1119</v>
      </c>
      <c r="N502" s="26"/>
      <c r="O502" s="26"/>
    </row>
    <row r="503" spans="1:15" s="7" customFormat="1" x14ac:dyDescent="0.25">
      <c r="A503" s="24" t="s">
        <v>6</v>
      </c>
      <c r="B503" s="79" t="s">
        <v>1138</v>
      </c>
      <c r="C503" s="24" t="s">
        <v>77</v>
      </c>
      <c r="D503" s="24" t="s">
        <v>77</v>
      </c>
      <c r="E503" s="41" t="s">
        <v>927</v>
      </c>
      <c r="F503" s="27" t="s">
        <v>689</v>
      </c>
      <c r="G503" s="27" t="s">
        <v>217</v>
      </c>
      <c r="H503" s="121">
        <v>2</v>
      </c>
      <c r="I503" s="27">
        <v>1998</v>
      </c>
      <c r="J503" s="38">
        <f t="shared" si="7"/>
        <v>69890.255499999999</v>
      </c>
      <c r="K503" s="29" t="s">
        <v>1012</v>
      </c>
      <c r="L503" s="30">
        <v>1</v>
      </c>
      <c r="M503" s="31" t="s">
        <v>1119</v>
      </c>
      <c r="N503" s="26"/>
      <c r="O503" s="26"/>
    </row>
    <row r="504" spans="1:15" s="7" customFormat="1" ht="31.5" x14ac:dyDescent="0.25">
      <c r="A504" s="24" t="s">
        <v>6</v>
      </c>
      <c r="B504" s="79" t="s">
        <v>1138</v>
      </c>
      <c r="C504" s="24" t="s">
        <v>77</v>
      </c>
      <c r="D504" s="24" t="s">
        <v>77</v>
      </c>
      <c r="E504" s="41" t="s">
        <v>765</v>
      </c>
      <c r="F504" s="27" t="s">
        <v>689</v>
      </c>
      <c r="G504" s="27" t="s">
        <v>217</v>
      </c>
      <c r="H504" s="121">
        <v>10</v>
      </c>
      <c r="I504" s="27">
        <v>1998</v>
      </c>
      <c r="J504" s="38">
        <f t="shared" si="7"/>
        <v>69900.255499999999</v>
      </c>
      <c r="K504" s="29" t="s">
        <v>762</v>
      </c>
      <c r="L504" s="30">
        <v>1</v>
      </c>
      <c r="M504" s="31" t="s">
        <v>1119</v>
      </c>
      <c r="N504" s="26"/>
      <c r="O504" s="26"/>
    </row>
    <row r="505" spans="1:15" s="7" customFormat="1" ht="47.25" x14ac:dyDescent="0.25">
      <c r="A505" s="24" t="s">
        <v>6</v>
      </c>
      <c r="B505" s="79" t="s">
        <v>1138</v>
      </c>
      <c r="C505" s="24" t="s">
        <v>77</v>
      </c>
      <c r="D505" s="24" t="s">
        <v>77</v>
      </c>
      <c r="E505" s="41" t="s">
        <v>937</v>
      </c>
      <c r="F505" s="27" t="s">
        <v>938</v>
      </c>
      <c r="G505" s="27" t="s">
        <v>217</v>
      </c>
      <c r="H505" s="121">
        <v>10</v>
      </c>
      <c r="I505" s="27"/>
      <c r="J505" s="38">
        <f t="shared" si="7"/>
        <v>69910.255499999999</v>
      </c>
      <c r="K505" s="60" t="s">
        <v>939</v>
      </c>
      <c r="L505" s="30">
        <v>1</v>
      </c>
      <c r="M505" s="31" t="s">
        <v>1119</v>
      </c>
      <c r="N505" s="26"/>
      <c r="O505" s="26"/>
    </row>
    <row r="506" spans="1:15" s="7" customFormat="1" x14ac:dyDescent="0.25">
      <c r="A506" s="24" t="s">
        <v>6</v>
      </c>
      <c r="B506" s="79" t="s">
        <v>1138</v>
      </c>
      <c r="C506" s="24" t="s">
        <v>77</v>
      </c>
      <c r="D506" s="24" t="s">
        <v>214</v>
      </c>
      <c r="E506" s="41" t="s">
        <v>909</v>
      </c>
      <c r="F506" s="27" t="s">
        <v>910</v>
      </c>
      <c r="G506" s="27" t="s">
        <v>217</v>
      </c>
      <c r="H506" s="121">
        <v>100</v>
      </c>
      <c r="I506" s="27"/>
      <c r="J506" s="38">
        <f t="shared" si="7"/>
        <v>70010.255499999999</v>
      </c>
      <c r="K506" s="29" t="s">
        <v>911</v>
      </c>
      <c r="L506" s="30">
        <v>1</v>
      </c>
      <c r="M506" s="31" t="s">
        <v>1119</v>
      </c>
      <c r="N506" s="26"/>
      <c r="O506" s="26"/>
    </row>
    <row r="507" spans="1:15" s="7" customFormat="1" ht="31.5" x14ac:dyDescent="0.25">
      <c r="A507" s="24" t="s">
        <v>6</v>
      </c>
      <c r="B507" s="79" t="s">
        <v>1138</v>
      </c>
      <c r="C507" s="24" t="s">
        <v>77</v>
      </c>
      <c r="D507" s="24" t="s">
        <v>208</v>
      </c>
      <c r="E507" s="41" t="s">
        <v>1278</v>
      </c>
      <c r="F507" s="27" t="s">
        <v>689</v>
      </c>
      <c r="G507" s="27" t="s">
        <v>217</v>
      </c>
      <c r="H507" s="121">
        <v>50</v>
      </c>
      <c r="I507" s="61">
        <v>2009</v>
      </c>
      <c r="J507" s="38">
        <f t="shared" si="7"/>
        <v>70060.255499999999</v>
      </c>
      <c r="K507" s="29" t="s">
        <v>741</v>
      </c>
      <c r="L507" s="30">
        <v>1</v>
      </c>
      <c r="M507" s="31" t="s">
        <v>1119</v>
      </c>
      <c r="N507" s="26"/>
      <c r="O507" s="26"/>
    </row>
    <row r="508" spans="1:15" s="7" customFormat="1" x14ac:dyDescent="0.25">
      <c r="A508" s="24" t="s">
        <v>6</v>
      </c>
      <c r="B508" s="79" t="s">
        <v>1138</v>
      </c>
      <c r="C508" s="24" t="s">
        <v>80</v>
      </c>
      <c r="D508" s="24" t="s">
        <v>177</v>
      </c>
      <c r="E508" s="41" t="s">
        <v>1406</v>
      </c>
      <c r="F508" s="27" t="s">
        <v>689</v>
      </c>
      <c r="G508" s="27" t="s">
        <v>217</v>
      </c>
      <c r="H508" s="121">
        <v>10</v>
      </c>
      <c r="I508" s="61"/>
      <c r="J508" s="38">
        <f t="shared" si="7"/>
        <v>70070.255499999999</v>
      </c>
      <c r="K508" s="29" t="s">
        <v>985</v>
      </c>
      <c r="L508" s="30">
        <v>1</v>
      </c>
      <c r="M508" s="31" t="s">
        <v>1119</v>
      </c>
      <c r="N508" s="26"/>
      <c r="O508" s="26"/>
    </row>
    <row r="509" spans="1:15" s="7" customFormat="1" x14ac:dyDescent="0.25">
      <c r="A509" s="24" t="s">
        <v>6</v>
      </c>
      <c r="B509" s="79" t="s">
        <v>1138</v>
      </c>
      <c r="C509" s="24" t="s">
        <v>80</v>
      </c>
      <c r="D509" s="24" t="s">
        <v>80</v>
      </c>
      <c r="E509" s="41" t="s">
        <v>1279</v>
      </c>
      <c r="F509" s="27" t="s">
        <v>689</v>
      </c>
      <c r="G509" s="27" t="s">
        <v>217</v>
      </c>
      <c r="H509" s="121">
        <v>30</v>
      </c>
      <c r="I509" s="61">
        <v>2010</v>
      </c>
      <c r="J509" s="38">
        <f t="shared" si="7"/>
        <v>70100.255499999999</v>
      </c>
      <c r="K509" s="29" t="s">
        <v>991</v>
      </c>
      <c r="L509" s="30">
        <v>1</v>
      </c>
      <c r="M509" s="31" t="s">
        <v>1119</v>
      </c>
      <c r="N509" s="26"/>
      <c r="O509" s="26"/>
    </row>
    <row r="510" spans="1:15" s="7" customFormat="1" ht="35.25" customHeight="1" x14ac:dyDescent="0.25">
      <c r="A510" s="24" t="s">
        <v>6</v>
      </c>
      <c r="B510" s="79" t="s">
        <v>1138</v>
      </c>
      <c r="C510" s="24" t="s">
        <v>80</v>
      </c>
      <c r="D510" s="24" t="s">
        <v>80</v>
      </c>
      <c r="E510" s="41" t="s">
        <v>419</v>
      </c>
      <c r="F510" s="27" t="s">
        <v>419</v>
      </c>
      <c r="G510" s="27" t="s">
        <v>217</v>
      </c>
      <c r="H510" s="75">
        <v>18</v>
      </c>
      <c r="I510" s="64">
        <v>2000</v>
      </c>
      <c r="J510" s="38">
        <f t="shared" si="7"/>
        <v>70118.255499999999</v>
      </c>
      <c r="K510" s="29" t="s">
        <v>638</v>
      </c>
      <c r="L510" s="30">
        <v>1</v>
      </c>
      <c r="M510" s="31" t="s">
        <v>1129</v>
      </c>
      <c r="N510" s="26"/>
      <c r="O510" s="26"/>
    </row>
    <row r="511" spans="1:15" s="7" customFormat="1" x14ac:dyDescent="0.25">
      <c r="A511" s="24" t="s">
        <v>6</v>
      </c>
      <c r="B511" s="79" t="s">
        <v>1138</v>
      </c>
      <c r="C511" s="24" t="s">
        <v>80</v>
      </c>
      <c r="D511" s="24" t="s">
        <v>201</v>
      </c>
      <c r="E511" s="41" t="s">
        <v>1405</v>
      </c>
      <c r="F511" s="27" t="s">
        <v>689</v>
      </c>
      <c r="G511" s="27" t="s">
        <v>217</v>
      </c>
      <c r="H511" s="121">
        <v>10</v>
      </c>
      <c r="I511" s="61">
        <v>2009</v>
      </c>
      <c r="J511" s="38">
        <f t="shared" si="7"/>
        <v>70128.255499999999</v>
      </c>
      <c r="K511" s="29" t="s">
        <v>808</v>
      </c>
      <c r="L511" s="30">
        <v>1</v>
      </c>
      <c r="M511" s="31" t="s">
        <v>1119</v>
      </c>
      <c r="N511" s="26"/>
      <c r="O511" s="26"/>
    </row>
    <row r="512" spans="1:15" s="7" customFormat="1" x14ac:dyDescent="0.25">
      <c r="A512" s="24" t="s">
        <v>6</v>
      </c>
      <c r="B512" s="79" t="s">
        <v>1138</v>
      </c>
      <c r="C512" s="24" t="s">
        <v>80</v>
      </c>
      <c r="D512" s="24" t="s">
        <v>201</v>
      </c>
      <c r="E512" s="41" t="s">
        <v>1404</v>
      </c>
      <c r="F512" s="27" t="s">
        <v>689</v>
      </c>
      <c r="G512" s="27" t="s">
        <v>217</v>
      </c>
      <c r="H512" s="121">
        <v>50</v>
      </c>
      <c r="I512" s="27">
        <v>2013</v>
      </c>
      <c r="J512" s="38">
        <f t="shared" si="7"/>
        <v>70178.255499999999</v>
      </c>
      <c r="K512" s="29" t="s">
        <v>741</v>
      </c>
      <c r="L512" s="30">
        <v>1</v>
      </c>
      <c r="M512" s="31" t="s">
        <v>1119</v>
      </c>
      <c r="N512" s="51"/>
      <c r="O512" s="26"/>
    </row>
    <row r="513" spans="1:15" s="7" customFormat="1" ht="31.5" x14ac:dyDescent="0.25">
      <c r="A513" s="24" t="s">
        <v>6</v>
      </c>
      <c r="B513" s="79" t="s">
        <v>1138</v>
      </c>
      <c r="C513" s="24" t="s">
        <v>80</v>
      </c>
      <c r="D513" s="24" t="s">
        <v>96</v>
      </c>
      <c r="E513" s="41" t="s">
        <v>1280</v>
      </c>
      <c r="F513" s="27" t="s">
        <v>689</v>
      </c>
      <c r="G513" s="27" t="s">
        <v>217</v>
      </c>
      <c r="H513" s="121">
        <v>10</v>
      </c>
      <c r="I513" s="31">
        <v>2007</v>
      </c>
      <c r="J513" s="38">
        <f t="shared" si="7"/>
        <v>70188.255499999999</v>
      </c>
      <c r="K513" s="29" t="s">
        <v>762</v>
      </c>
      <c r="L513" s="30">
        <v>1</v>
      </c>
      <c r="M513" s="31" t="s">
        <v>1119</v>
      </c>
      <c r="N513" s="51"/>
      <c r="O513" s="26"/>
    </row>
    <row r="514" spans="1:15" s="7" customFormat="1" ht="31.5" x14ac:dyDescent="0.25">
      <c r="A514" s="24" t="s">
        <v>6</v>
      </c>
      <c r="B514" s="79" t="s">
        <v>1138</v>
      </c>
      <c r="C514" s="24" t="s">
        <v>80</v>
      </c>
      <c r="D514" s="24" t="s">
        <v>96</v>
      </c>
      <c r="E514" s="41" t="s">
        <v>1281</v>
      </c>
      <c r="F514" s="27" t="s">
        <v>1635</v>
      </c>
      <c r="G514" s="27" t="s">
        <v>217</v>
      </c>
      <c r="H514" s="121">
        <v>50</v>
      </c>
      <c r="I514" s="31"/>
      <c r="J514" s="38">
        <f t="shared" si="7"/>
        <v>70238.255499999999</v>
      </c>
      <c r="K514" s="29" t="s">
        <v>828</v>
      </c>
      <c r="L514" s="30">
        <v>1</v>
      </c>
      <c r="M514" s="31" t="s">
        <v>1119</v>
      </c>
      <c r="N514" s="51"/>
      <c r="O514" s="26"/>
    </row>
    <row r="515" spans="1:15" s="7" customFormat="1" ht="31.5" x14ac:dyDescent="0.25">
      <c r="A515" s="24" t="s">
        <v>6</v>
      </c>
      <c r="B515" s="79" t="s">
        <v>1138</v>
      </c>
      <c r="C515" s="24" t="s">
        <v>80</v>
      </c>
      <c r="D515" s="24" t="s">
        <v>96</v>
      </c>
      <c r="E515" s="41" t="s">
        <v>418</v>
      </c>
      <c r="F515" s="27" t="s">
        <v>1635</v>
      </c>
      <c r="G515" s="27" t="s">
        <v>217</v>
      </c>
      <c r="H515" s="75">
        <v>10.6</v>
      </c>
      <c r="I515" s="27">
        <v>2004</v>
      </c>
      <c r="J515" s="38">
        <f t="shared" si="7"/>
        <v>70248.855500000005</v>
      </c>
      <c r="K515" s="29" t="s">
        <v>224</v>
      </c>
      <c r="L515" s="30">
        <v>1</v>
      </c>
      <c r="M515" s="31" t="s">
        <v>1119</v>
      </c>
      <c r="N515" s="51" t="s">
        <v>404</v>
      </c>
      <c r="O515" s="26"/>
    </row>
    <row r="516" spans="1:15" s="7" customFormat="1" ht="31.5" x14ac:dyDescent="0.25">
      <c r="A516" s="24" t="s">
        <v>6</v>
      </c>
      <c r="B516" s="79" t="s">
        <v>1138</v>
      </c>
      <c r="C516" s="53" t="s">
        <v>84</v>
      </c>
      <c r="D516" s="62" t="s">
        <v>85</v>
      </c>
      <c r="E516" s="41" t="s">
        <v>1403</v>
      </c>
      <c r="F516" s="27" t="s">
        <v>689</v>
      </c>
      <c r="G516" s="27" t="s">
        <v>217</v>
      </c>
      <c r="H516" s="121">
        <v>10</v>
      </c>
      <c r="I516" s="27">
        <v>2005</v>
      </c>
      <c r="J516" s="38">
        <f t="shared" si="7"/>
        <v>70258.855500000005</v>
      </c>
      <c r="K516" s="29" t="s">
        <v>964</v>
      </c>
      <c r="L516" s="30">
        <v>1</v>
      </c>
      <c r="M516" s="31" t="s">
        <v>1119</v>
      </c>
      <c r="N516" s="51"/>
      <c r="O516" s="26"/>
    </row>
    <row r="517" spans="1:15" s="7" customFormat="1" x14ac:dyDescent="0.25">
      <c r="A517" s="24" t="s">
        <v>6</v>
      </c>
      <c r="B517" s="82" t="s">
        <v>1333</v>
      </c>
      <c r="C517" s="24" t="s">
        <v>82</v>
      </c>
      <c r="D517" s="24" t="s">
        <v>82</v>
      </c>
      <c r="E517" s="41" t="s">
        <v>820</v>
      </c>
      <c r="F517" s="27" t="s">
        <v>458</v>
      </c>
      <c r="G517" s="27" t="s">
        <v>217</v>
      </c>
      <c r="H517" s="121">
        <v>5</v>
      </c>
      <c r="I517" s="27">
        <v>2009</v>
      </c>
      <c r="J517" s="38">
        <f t="shared" si="7"/>
        <v>70263.855500000005</v>
      </c>
      <c r="K517" s="29" t="s">
        <v>821</v>
      </c>
      <c r="L517" s="30">
        <v>1</v>
      </c>
      <c r="M517" s="31" t="s">
        <v>1119</v>
      </c>
      <c r="N517" s="29"/>
      <c r="O517" s="26"/>
    </row>
    <row r="518" spans="1:15" s="7" customFormat="1" ht="63" x14ac:dyDescent="0.25">
      <c r="A518" s="24" t="s">
        <v>6</v>
      </c>
      <c r="B518" s="82" t="s">
        <v>1333</v>
      </c>
      <c r="C518" s="24" t="s">
        <v>82</v>
      </c>
      <c r="D518" s="24" t="s">
        <v>83</v>
      </c>
      <c r="E518" s="41" t="s">
        <v>1139</v>
      </c>
      <c r="F518" s="27" t="s">
        <v>431</v>
      </c>
      <c r="G518" s="27" t="s">
        <v>217</v>
      </c>
      <c r="H518" s="75">
        <v>33</v>
      </c>
      <c r="I518" s="27">
        <v>2002</v>
      </c>
      <c r="J518" s="38">
        <f t="shared" si="7"/>
        <v>70296.855500000005</v>
      </c>
      <c r="K518" s="29" t="s">
        <v>1075</v>
      </c>
      <c r="L518" s="31" t="s">
        <v>733</v>
      </c>
      <c r="M518" s="31" t="s">
        <v>1119</v>
      </c>
      <c r="N518" s="26" t="s">
        <v>272</v>
      </c>
      <c r="O518" s="26" t="s">
        <v>23</v>
      </c>
    </row>
    <row r="519" spans="1:15" s="7" customFormat="1" ht="31.5" x14ac:dyDescent="0.25">
      <c r="A519" s="24" t="s">
        <v>6</v>
      </c>
      <c r="B519" s="82" t="s">
        <v>1333</v>
      </c>
      <c r="C519" s="24" t="s">
        <v>82</v>
      </c>
      <c r="D519" s="24" t="s">
        <v>83</v>
      </c>
      <c r="E519" s="41" t="s">
        <v>1663</v>
      </c>
      <c r="F519" s="27" t="s">
        <v>431</v>
      </c>
      <c r="G519" s="27" t="s">
        <v>217</v>
      </c>
      <c r="H519" s="75">
        <v>26</v>
      </c>
      <c r="I519" s="27">
        <v>2012</v>
      </c>
      <c r="J519" s="38">
        <f t="shared" si="7"/>
        <v>70322.855500000005</v>
      </c>
      <c r="K519" s="29" t="s">
        <v>1074</v>
      </c>
      <c r="L519" s="31" t="s">
        <v>733</v>
      </c>
      <c r="M519" s="31" t="s">
        <v>1119</v>
      </c>
      <c r="N519" s="26" t="s">
        <v>22</v>
      </c>
      <c r="O519" s="26"/>
    </row>
    <row r="520" spans="1:15" s="7" customFormat="1" ht="31.5" x14ac:dyDescent="0.25">
      <c r="A520" s="24" t="s">
        <v>6</v>
      </c>
      <c r="B520" s="82" t="s">
        <v>1334</v>
      </c>
      <c r="C520" s="24" t="s">
        <v>82</v>
      </c>
      <c r="D520" s="24" t="s">
        <v>83</v>
      </c>
      <c r="E520" s="41" t="s">
        <v>1282</v>
      </c>
      <c r="F520" s="27" t="s">
        <v>732</v>
      </c>
      <c r="G520" s="27" t="s">
        <v>410</v>
      </c>
      <c r="H520" s="75">
        <v>112</v>
      </c>
      <c r="I520" s="27">
        <v>2016</v>
      </c>
      <c r="J520" s="38">
        <f t="shared" si="7"/>
        <v>70434.855500000005</v>
      </c>
      <c r="K520" s="60" t="s">
        <v>737</v>
      </c>
      <c r="L520" s="30">
        <v>1</v>
      </c>
      <c r="M520" s="31" t="s">
        <v>1119</v>
      </c>
      <c r="N520" s="26"/>
      <c r="O520" s="26"/>
    </row>
    <row r="521" spans="1:15" s="7" customFormat="1" x14ac:dyDescent="0.25">
      <c r="A521" s="24" t="s">
        <v>6</v>
      </c>
      <c r="B521" s="82" t="s">
        <v>1335</v>
      </c>
      <c r="C521" s="24" t="s">
        <v>82</v>
      </c>
      <c r="D521" s="24" t="s">
        <v>83</v>
      </c>
      <c r="E521" s="41" t="s">
        <v>1684</v>
      </c>
      <c r="F521" s="27" t="s">
        <v>732</v>
      </c>
      <c r="G521" s="27" t="s">
        <v>217</v>
      </c>
      <c r="H521" s="75">
        <v>5.6</v>
      </c>
      <c r="I521" s="27">
        <v>2016</v>
      </c>
      <c r="J521" s="38">
        <f t="shared" si="7"/>
        <v>70440.455500000011</v>
      </c>
      <c r="K521" s="29" t="s">
        <v>20</v>
      </c>
      <c r="L521" s="31" t="s">
        <v>733</v>
      </c>
      <c r="M521" s="31" t="s">
        <v>1119</v>
      </c>
      <c r="N521" s="26" t="s">
        <v>21</v>
      </c>
      <c r="O521" s="26"/>
    </row>
    <row r="522" spans="1:15" s="7" customFormat="1" ht="31.5" x14ac:dyDescent="0.25">
      <c r="A522" s="24" t="s">
        <v>6</v>
      </c>
      <c r="B522" s="82" t="s">
        <v>1334</v>
      </c>
      <c r="C522" s="24" t="s">
        <v>82</v>
      </c>
      <c r="D522" s="24" t="s">
        <v>104</v>
      </c>
      <c r="E522" s="41" t="s">
        <v>1283</v>
      </c>
      <c r="F522" s="27" t="s">
        <v>1634</v>
      </c>
      <c r="G522" s="27" t="s">
        <v>217</v>
      </c>
      <c r="H522" s="75">
        <v>11.2</v>
      </c>
      <c r="I522" s="27">
        <v>2002</v>
      </c>
      <c r="J522" s="38">
        <f t="shared" si="7"/>
        <v>70451.655500000008</v>
      </c>
      <c r="K522" s="29" t="s">
        <v>738</v>
      </c>
      <c r="L522" s="30">
        <v>1</v>
      </c>
      <c r="M522" s="31" t="s">
        <v>1119</v>
      </c>
      <c r="N522" s="26"/>
      <c r="O522" s="26"/>
    </row>
    <row r="523" spans="1:15" s="7" customFormat="1" ht="31.5" x14ac:dyDescent="0.25">
      <c r="A523" s="24" t="s">
        <v>6</v>
      </c>
      <c r="B523" s="82" t="s">
        <v>7</v>
      </c>
      <c r="C523" s="24" t="s">
        <v>82</v>
      </c>
      <c r="D523" s="24" t="s">
        <v>104</v>
      </c>
      <c r="E523" s="41" t="s">
        <v>1675</v>
      </c>
      <c r="F523" s="27" t="s">
        <v>673</v>
      </c>
      <c r="G523" s="27" t="s">
        <v>217</v>
      </c>
      <c r="H523" s="75">
        <v>3.2</v>
      </c>
      <c r="I523" s="27">
        <v>1994</v>
      </c>
      <c r="J523" s="38">
        <f t="shared" si="7"/>
        <v>70454.855500000005</v>
      </c>
      <c r="K523" s="29" t="s">
        <v>674</v>
      </c>
      <c r="L523" s="30">
        <v>1</v>
      </c>
      <c r="M523" s="31" t="s">
        <v>1119</v>
      </c>
      <c r="N523" s="26" t="s">
        <v>674</v>
      </c>
      <c r="O523" s="26"/>
    </row>
    <row r="524" spans="1:15" s="7" customFormat="1" x14ac:dyDescent="0.25">
      <c r="A524" s="24" t="s">
        <v>6</v>
      </c>
      <c r="B524" s="82" t="s">
        <v>1336</v>
      </c>
      <c r="C524" s="24" t="s">
        <v>82</v>
      </c>
      <c r="D524" s="24" t="s">
        <v>104</v>
      </c>
      <c r="E524" s="41" t="s">
        <v>901</v>
      </c>
      <c r="F524" s="27" t="s">
        <v>902</v>
      </c>
      <c r="G524" s="27" t="s">
        <v>217</v>
      </c>
      <c r="H524" s="75">
        <v>10</v>
      </c>
      <c r="I524" s="27">
        <v>2010</v>
      </c>
      <c r="J524" s="38">
        <f t="shared" si="7"/>
        <v>70464.855500000005</v>
      </c>
      <c r="K524" s="29" t="s">
        <v>1013</v>
      </c>
      <c r="L524" s="30">
        <v>1</v>
      </c>
      <c r="M524" s="31" t="s">
        <v>1119</v>
      </c>
      <c r="N524" s="26"/>
      <c r="O524" s="26"/>
    </row>
    <row r="525" spans="1:15" s="7" customFormat="1" ht="31.5" x14ac:dyDescent="0.25">
      <c r="A525" s="24" t="s">
        <v>6</v>
      </c>
      <c r="B525" s="82" t="s">
        <v>1335</v>
      </c>
      <c r="C525" s="24" t="s">
        <v>82</v>
      </c>
      <c r="D525" s="24" t="s">
        <v>104</v>
      </c>
      <c r="E525" s="41" t="s">
        <v>1284</v>
      </c>
      <c r="F525" s="27" t="s">
        <v>689</v>
      </c>
      <c r="G525" s="27" t="s">
        <v>217</v>
      </c>
      <c r="H525" s="75">
        <v>83</v>
      </c>
      <c r="I525" s="27">
        <v>2009</v>
      </c>
      <c r="J525" s="38">
        <f t="shared" ref="J525:J588" si="8">H525+J524</f>
        <v>70547.855500000005</v>
      </c>
      <c r="K525" s="60" t="s">
        <v>864</v>
      </c>
      <c r="L525" s="30">
        <v>1</v>
      </c>
      <c r="M525" s="31" t="s">
        <v>1119</v>
      </c>
      <c r="N525" s="26"/>
      <c r="O525" s="26"/>
    </row>
    <row r="526" spans="1:15" s="7" customFormat="1" ht="31.5" x14ac:dyDescent="0.25">
      <c r="A526" s="24" t="s">
        <v>6</v>
      </c>
      <c r="B526" s="82" t="s">
        <v>1336</v>
      </c>
      <c r="C526" s="24" t="s">
        <v>82</v>
      </c>
      <c r="D526" s="24" t="s">
        <v>104</v>
      </c>
      <c r="E526" s="41" t="s">
        <v>1402</v>
      </c>
      <c r="F526" s="27" t="s">
        <v>727</v>
      </c>
      <c r="G526" s="27" t="s">
        <v>217</v>
      </c>
      <c r="H526" s="75">
        <v>15.914999999999999</v>
      </c>
      <c r="I526" s="27">
        <v>2009</v>
      </c>
      <c r="J526" s="38">
        <f t="shared" si="8"/>
        <v>70563.770499999999</v>
      </c>
      <c r="K526" s="29" t="s">
        <v>728</v>
      </c>
      <c r="L526" s="30">
        <v>1</v>
      </c>
      <c r="M526" s="31" t="s">
        <v>1119</v>
      </c>
      <c r="N526" s="26"/>
      <c r="O526" s="26"/>
    </row>
    <row r="527" spans="1:15" s="7" customFormat="1" ht="31.5" x14ac:dyDescent="0.25">
      <c r="A527" s="24" t="s">
        <v>6</v>
      </c>
      <c r="B527" s="83" t="s">
        <v>7</v>
      </c>
      <c r="C527" s="24" t="s">
        <v>1089</v>
      </c>
      <c r="D527" s="24" t="s">
        <v>163</v>
      </c>
      <c r="E527" s="41" t="s">
        <v>1285</v>
      </c>
      <c r="F527" s="27" t="s">
        <v>954</v>
      </c>
      <c r="G527" s="27" t="s">
        <v>217</v>
      </c>
      <c r="H527" s="121">
        <v>10</v>
      </c>
      <c r="I527" s="27"/>
      <c r="J527" s="38">
        <f t="shared" si="8"/>
        <v>70573.770499999999</v>
      </c>
      <c r="K527" s="29" t="s">
        <v>955</v>
      </c>
      <c r="L527" s="30">
        <v>1</v>
      </c>
      <c r="M527" s="31" t="s">
        <v>1119</v>
      </c>
      <c r="N527" s="26"/>
      <c r="O527" s="26"/>
    </row>
    <row r="528" spans="1:15" s="7" customFormat="1" ht="31.5" x14ac:dyDescent="0.25">
      <c r="A528" s="24" t="s">
        <v>6</v>
      </c>
      <c r="B528" s="83" t="s">
        <v>7</v>
      </c>
      <c r="C528" s="24" t="s">
        <v>1089</v>
      </c>
      <c r="D528" s="24" t="s">
        <v>406</v>
      </c>
      <c r="E528" s="41" t="s">
        <v>958</v>
      </c>
      <c r="F528" s="27" t="s">
        <v>959</v>
      </c>
      <c r="G528" s="27" t="s">
        <v>217</v>
      </c>
      <c r="H528" s="121">
        <v>1</v>
      </c>
      <c r="I528" s="27"/>
      <c r="J528" s="38">
        <f t="shared" si="8"/>
        <v>70574.770499999999</v>
      </c>
      <c r="K528" s="29" t="s">
        <v>960</v>
      </c>
      <c r="L528" s="30">
        <v>1</v>
      </c>
      <c r="M528" s="31" t="s">
        <v>1119</v>
      </c>
      <c r="N528" s="26"/>
      <c r="O528" s="26"/>
    </row>
    <row r="529" spans="1:15" s="6" customFormat="1" ht="31.5" x14ac:dyDescent="0.25">
      <c r="A529" s="24" t="s">
        <v>6</v>
      </c>
      <c r="B529" s="82" t="s">
        <v>1334</v>
      </c>
      <c r="C529" s="24" t="s">
        <v>1089</v>
      </c>
      <c r="D529" s="24" t="s">
        <v>210</v>
      </c>
      <c r="E529" s="41" t="s">
        <v>1140</v>
      </c>
      <c r="F529" s="27" t="s">
        <v>1636</v>
      </c>
      <c r="G529" s="27" t="s">
        <v>217</v>
      </c>
      <c r="H529" s="75">
        <v>35</v>
      </c>
      <c r="I529" s="27">
        <v>2006</v>
      </c>
      <c r="J529" s="38">
        <f t="shared" si="8"/>
        <v>70609.770499999999</v>
      </c>
      <c r="K529" s="60" t="s">
        <v>640</v>
      </c>
      <c r="L529" s="31" t="s">
        <v>733</v>
      </c>
      <c r="M529" s="31" t="s">
        <v>1119</v>
      </c>
      <c r="N529" s="26" t="s">
        <v>19</v>
      </c>
      <c r="O529" s="26"/>
    </row>
    <row r="530" spans="1:15" x14ac:dyDescent="0.25">
      <c r="A530" s="24" t="s">
        <v>6</v>
      </c>
      <c r="B530" s="82" t="s">
        <v>1335</v>
      </c>
      <c r="C530" s="55" t="s">
        <v>1089</v>
      </c>
      <c r="D530" s="46" t="s">
        <v>577</v>
      </c>
      <c r="E530" s="41" t="s">
        <v>1286</v>
      </c>
      <c r="F530" s="27" t="s">
        <v>689</v>
      </c>
      <c r="G530" s="27" t="s">
        <v>217</v>
      </c>
      <c r="H530" s="118"/>
      <c r="I530" s="27"/>
      <c r="J530" s="38">
        <f t="shared" si="8"/>
        <v>70609.770499999999</v>
      </c>
      <c r="K530" s="78"/>
      <c r="L530" s="30">
        <v>1</v>
      </c>
      <c r="M530" s="31" t="s">
        <v>1119</v>
      </c>
      <c r="N530" s="78"/>
      <c r="O530" s="26"/>
    </row>
    <row r="531" spans="1:15" s="6" customFormat="1" ht="31.5" x14ac:dyDescent="0.25">
      <c r="A531" s="24" t="s">
        <v>6</v>
      </c>
      <c r="B531" s="83" t="s">
        <v>7</v>
      </c>
      <c r="C531" s="24" t="s">
        <v>114</v>
      </c>
      <c r="D531" s="24" t="s">
        <v>183</v>
      </c>
      <c r="E531" s="41" t="s">
        <v>1287</v>
      </c>
      <c r="F531" s="27" t="s">
        <v>956</v>
      </c>
      <c r="G531" s="27" t="s">
        <v>217</v>
      </c>
      <c r="H531" s="121">
        <v>4.7</v>
      </c>
      <c r="I531" s="27">
        <v>2018</v>
      </c>
      <c r="J531" s="38">
        <f t="shared" si="8"/>
        <v>70614.470499999996</v>
      </c>
      <c r="K531" s="60" t="s">
        <v>957</v>
      </c>
      <c r="L531" s="30">
        <v>1</v>
      </c>
      <c r="M531" s="31" t="s">
        <v>1119</v>
      </c>
      <c r="N531" s="26"/>
      <c r="O531" s="26"/>
    </row>
    <row r="532" spans="1:15" s="6" customFormat="1" ht="31.5" x14ac:dyDescent="0.25">
      <c r="A532" s="24" t="s">
        <v>6</v>
      </c>
      <c r="B532" s="82" t="s">
        <v>1335</v>
      </c>
      <c r="C532" s="24" t="s">
        <v>114</v>
      </c>
      <c r="D532" s="24" t="s">
        <v>183</v>
      </c>
      <c r="E532" s="41" t="s">
        <v>1288</v>
      </c>
      <c r="F532" s="27"/>
      <c r="G532" s="27" t="s">
        <v>217</v>
      </c>
      <c r="H532" s="75">
        <v>4.7</v>
      </c>
      <c r="I532" s="27">
        <v>2018</v>
      </c>
      <c r="J532" s="38">
        <f t="shared" si="8"/>
        <v>70619.170499999993</v>
      </c>
      <c r="K532" s="60" t="s">
        <v>782</v>
      </c>
      <c r="L532" s="30">
        <v>1</v>
      </c>
      <c r="M532" s="31" t="s">
        <v>1119</v>
      </c>
      <c r="N532" s="26"/>
      <c r="O532" s="26"/>
    </row>
    <row r="533" spans="1:15" s="6" customFormat="1" ht="31.5" x14ac:dyDescent="0.25">
      <c r="A533" s="24" t="s">
        <v>6</v>
      </c>
      <c r="B533" s="82" t="s">
        <v>1336</v>
      </c>
      <c r="C533" s="24" t="s">
        <v>160</v>
      </c>
      <c r="D533" s="24" t="s">
        <v>160</v>
      </c>
      <c r="E533" s="41" t="s">
        <v>1289</v>
      </c>
      <c r="F533" s="27" t="s">
        <v>952</v>
      </c>
      <c r="G533" s="27" t="s">
        <v>217</v>
      </c>
      <c r="H533" s="75">
        <v>2</v>
      </c>
      <c r="I533" s="27">
        <v>2015</v>
      </c>
      <c r="J533" s="38">
        <f t="shared" si="8"/>
        <v>70621.170499999993</v>
      </c>
      <c r="K533" s="60" t="s">
        <v>953</v>
      </c>
      <c r="L533" s="30">
        <v>1</v>
      </c>
      <c r="M533" s="31" t="s">
        <v>1119</v>
      </c>
      <c r="N533" s="26"/>
      <c r="O533" s="26"/>
    </row>
    <row r="534" spans="1:15" s="7" customFormat="1" ht="31.5" x14ac:dyDescent="0.25">
      <c r="A534" s="24" t="s">
        <v>6</v>
      </c>
      <c r="B534" s="82" t="s">
        <v>1334</v>
      </c>
      <c r="C534" s="24" t="s">
        <v>102</v>
      </c>
      <c r="D534" s="24" t="s">
        <v>102</v>
      </c>
      <c r="E534" s="41" t="s">
        <v>413</v>
      </c>
      <c r="F534" s="27" t="s">
        <v>425</v>
      </c>
      <c r="G534" s="27" t="s">
        <v>217</v>
      </c>
      <c r="H534" s="75">
        <v>36.5</v>
      </c>
      <c r="I534" s="27">
        <v>1995</v>
      </c>
      <c r="J534" s="38">
        <f t="shared" si="8"/>
        <v>70657.670499999993</v>
      </c>
      <c r="K534" s="26" t="s">
        <v>373</v>
      </c>
      <c r="L534" s="31" t="s">
        <v>733</v>
      </c>
      <c r="M534" s="31" t="s">
        <v>1119</v>
      </c>
      <c r="N534" s="26" t="s">
        <v>1566</v>
      </c>
      <c r="O534" s="26"/>
    </row>
    <row r="535" spans="1:15" s="7" customFormat="1" ht="31.5" x14ac:dyDescent="0.25">
      <c r="A535" s="24" t="s">
        <v>6</v>
      </c>
      <c r="B535" s="82" t="s">
        <v>1335</v>
      </c>
      <c r="C535" s="24" t="s">
        <v>102</v>
      </c>
      <c r="D535" s="24" t="s">
        <v>102</v>
      </c>
      <c r="E535" s="41" t="s">
        <v>1401</v>
      </c>
      <c r="F535" s="27" t="s">
        <v>465</v>
      </c>
      <c r="G535" s="27" t="s">
        <v>217</v>
      </c>
      <c r="H535" s="75">
        <v>27.5</v>
      </c>
      <c r="I535" s="27">
        <v>1996</v>
      </c>
      <c r="J535" s="38">
        <f t="shared" si="8"/>
        <v>70685.170499999993</v>
      </c>
      <c r="K535" s="26" t="s">
        <v>374</v>
      </c>
      <c r="L535" s="31" t="s">
        <v>733</v>
      </c>
      <c r="M535" s="31" t="s">
        <v>1119</v>
      </c>
      <c r="N535" s="26" t="s">
        <v>1567</v>
      </c>
      <c r="O535" s="26" t="s">
        <v>8</v>
      </c>
    </row>
    <row r="536" spans="1:15" s="7" customFormat="1" x14ac:dyDescent="0.25">
      <c r="A536" s="24" t="s">
        <v>6</v>
      </c>
      <c r="B536" s="82" t="s">
        <v>1333</v>
      </c>
      <c r="C536" s="24" t="s">
        <v>102</v>
      </c>
      <c r="D536" s="24" t="s">
        <v>102</v>
      </c>
      <c r="E536" s="41" t="s">
        <v>412</v>
      </c>
      <c r="F536" s="27" t="s">
        <v>425</v>
      </c>
      <c r="G536" s="27" t="s">
        <v>410</v>
      </c>
      <c r="H536" s="75">
        <v>126.5</v>
      </c>
      <c r="I536" s="27">
        <v>1996</v>
      </c>
      <c r="J536" s="38">
        <f t="shared" si="8"/>
        <v>70811.670499999993</v>
      </c>
      <c r="K536" s="26" t="s">
        <v>375</v>
      </c>
      <c r="L536" s="31" t="s">
        <v>733</v>
      </c>
      <c r="M536" s="31" t="s">
        <v>1119</v>
      </c>
      <c r="N536" s="26" t="s">
        <v>375</v>
      </c>
      <c r="O536" s="26"/>
    </row>
    <row r="537" spans="1:15" s="7" customFormat="1" ht="31.5" x14ac:dyDescent="0.25">
      <c r="A537" s="24" t="s">
        <v>6</v>
      </c>
      <c r="B537" s="82" t="s">
        <v>1335</v>
      </c>
      <c r="C537" s="24" t="s">
        <v>102</v>
      </c>
      <c r="D537" s="24" t="s">
        <v>102</v>
      </c>
      <c r="E537" s="41" t="s">
        <v>1685</v>
      </c>
      <c r="F537" s="27" t="s">
        <v>425</v>
      </c>
      <c r="G537" s="27" t="s">
        <v>217</v>
      </c>
      <c r="H537" s="75">
        <v>88.5</v>
      </c>
      <c r="I537" s="27">
        <v>1997</v>
      </c>
      <c r="J537" s="38">
        <f t="shared" si="8"/>
        <v>70900.170499999993</v>
      </c>
      <c r="K537" s="110" t="s">
        <v>1680</v>
      </c>
      <c r="L537" s="31" t="s">
        <v>733</v>
      </c>
      <c r="M537" s="31" t="s">
        <v>1119</v>
      </c>
      <c r="N537" s="26" t="s">
        <v>379</v>
      </c>
      <c r="O537" s="26"/>
    </row>
    <row r="538" spans="1:15" s="7" customFormat="1" ht="63" x14ac:dyDescent="0.25">
      <c r="A538" s="24" t="s">
        <v>6</v>
      </c>
      <c r="B538" s="82" t="s">
        <v>1335</v>
      </c>
      <c r="C538" s="24" t="s">
        <v>102</v>
      </c>
      <c r="D538" s="24" t="s">
        <v>102</v>
      </c>
      <c r="E538" s="41" t="s">
        <v>1686</v>
      </c>
      <c r="F538" s="27" t="s">
        <v>425</v>
      </c>
      <c r="G538" s="27" t="s">
        <v>217</v>
      </c>
      <c r="H538" s="75">
        <f>88+156</f>
        <v>244</v>
      </c>
      <c r="I538" s="27">
        <v>2015</v>
      </c>
      <c r="J538" s="38">
        <f t="shared" si="8"/>
        <v>71144.170499999993</v>
      </c>
      <c r="K538" s="29" t="s">
        <v>1015</v>
      </c>
      <c r="L538" s="30">
        <v>1</v>
      </c>
      <c r="M538" s="31" t="s">
        <v>1119</v>
      </c>
      <c r="N538" s="26" t="s">
        <v>18</v>
      </c>
      <c r="O538" s="26"/>
    </row>
    <row r="539" spans="1:15" s="7" customFormat="1" ht="47.25" x14ac:dyDescent="0.25">
      <c r="A539" s="24" t="s">
        <v>6</v>
      </c>
      <c r="B539" s="83" t="s">
        <v>7</v>
      </c>
      <c r="C539" s="24" t="s">
        <v>102</v>
      </c>
      <c r="D539" s="24" t="s">
        <v>102</v>
      </c>
      <c r="E539" s="41" t="s">
        <v>10</v>
      </c>
      <c r="F539" s="27"/>
      <c r="G539" s="27" t="s">
        <v>217</v>
      </c>
      <c r="H539" s="75">
        <v>6</v>
      </c>
      <c r="I539" s="27">
        <v>2000</v>
      </c>
      <c r="J539" s="38">
        <f t="shared" si="8"/>
        <v>71150.170499999993</v>
      </c>
      <c r="K539" s="51" t="s">
        <v>11</v>
      </c>
      <c r="L539" s="31" t="s">
        <v>733</v>
      </c>
      <c r="M539" s="31" t="s">
        <v>1119</v>
      </c>
      <c r="N539" s="51" t="s">
        <v>11</v>
      </c>
      <c r="O539" s="26"/>
    </row>
    <row r="540" spans="1:15" s="7" customFormat="1" ht="31.5" x14ac:dyDescent="0.25">
      <c r="A540" s="24" t="s">
        <v>6</v>
      </c>
      <c r="B540" s="82" t="s">
        <v>1334</v>
      </c>
      <c r="C540" s="24" t="s">
        <v>102</v>
      </c>
      <c r="D540" s="24" t="s">
        <v>102</v>
      </c>
      <c r="E540" s="41" t="s">
        <v>1290</v>
      </c>
      <c r="F540" s="27" t="s">
        <v>1637</v>
      </c>
      <c r="G540" s="27" t="s">
        <v>217</v>
      </c>
      <c r="H540" s="75">
        <v>160.5</v>
      </c>
      <c r="I540" s="27">
        <v>2001</v>
      </c>
      <c r="J540" s="38">
        <f t="shared" si="8"/>
        <v>71310.670499999993</v>
      </c>
      <c r="K540" s="26" t="s">
        <v>378</v>
      </c>
      <c r="L540" s="31" t="s">
        <v>733</v>
      </c>
      <c r="M540" s="31" t="s">
        <v>1119</v>
      </c>
      <c r="N540" s="26" t="s">
        <v>378</v>
      </c>
      <c r="O540" s="26"/>
    </row>
    <row r="541" spans="1:15" s="7" customFormat="1" ht="63" x14ac:dyDescent="0.25">
      <c r="A541" s="24" t="s">
        <v>6</v>
      </c>
      <c r="B541" s="82" t="s">
        <v>1336</v>
      </c>
      <c r="C541" s="24" t="s">
        <v>102</v>
      </c>
      <c r="D541" s="24" t="s">
        <v>102</v>
      </c>
      <c r="E541" s="41" t="s">
        <v>1676</v>
      </c>
      <c r="F541" s="27" t="s">
        <v>1638</v>
      </c>
      <c r="G541" s="27" t="s">
        <v>217</v>
      </c>
      <c r="H541" s="75">
        <v>65</v>
      </c>
      <c r="I541" s="27">
        <v>2005</v>
      </c>
      <c r="J541" s="38">
        <f t="shared" si="8"/>
        <v>71375.670499999993</v>
      </c>
      <c r="K541" s="29" t="s">
        <v>793</v>
      </c>
      <c r="L541" s="31" t="s">
        <v>733</v>
      </c>
      <c r="M541" s="31" t="s">
        <v>1119</v>
      </c>
      <c r="N541" s="26" t="s">
        <v>376</v>
      </c>
      <c r="O541" s="26" t="s">
        <v>377</v>
      </c>
    </row>
    <row r="542" spans="1:15" s="7" customFormat="1" ht="47.25" x14ac:dyDescent="0.25">
      <c r="A542" s="24" t="s">
        <v>6</v>
      </c>
      <c r="B542" s="82" t="s">
        <v>1334</v>
      </c>
      <c r="C542" s="24" t="s">
        <v>102</v>
      </c>
      <c r="D542" s="24" t="s">
        <v>102</v>
      </c>
      <c r="E542" s="41" t="s">
        <v>1400</v>
      </c>
      <c r="F542" s="27" t="s">
        <v>644</v>
      </c>
      <c r="G542" s="27" t="s">
        <v>217</v>
      </c>
      <c r="H542" s="75">
        <v>5</v>
      </c>
      <c r="I542" s="27">
        <v>2008</v>
      </c>
      <c r="J542" s="38">
        <f t="shared" si="8"/>
        <v>71380.670499999993</v>
      </c>
      <c r="K542" s="29" t="s">
        <v>645</v>
      </c>
      <c r="L542" s="30">
        <v>0.1</v>
      </c>
      <c r="M542" s="31" t="s">
        <v>1119</v>
      </c>
      <c r="N542" s="26" t="s">
        <v>645</v>
      </c>
      <c r="O542" s="26" t="s">
        <v>129</v>
      </c>
    </row>
    <row r="543" spans="1:15" ht="31.5" x14ac:dyDescent="0.25">
      <c r="A543" s="24" t="s">
        <v>6</v>
      </c>
      <c r="B543" s="82" t="s">
        <v>1335</v>
      </c>
      <c r="C543" s="24" t="s">
        <v>102</v>
      </c>
      <c r="D543" s="24" t="s">
        <v>102</v>
      </c>
      <c r="E543" s="41" t="s">
        <v>1291</v>
      </c>
      <c r="F543" s="27" t="s">
        <v>689</v>
      </c>
      <c r="G543" s="27" t="s">
        <v>217</v>
      </c>
      <c r="H543" s="119">
        <v>5</v>
      </c>
      <c r="I543" s="27"/>
      <c r="J543" s="38">
        <f t="shared" si="8"/>
        <v>71385.670499999993</v>
      </c>
      <c r="K543" s="29" t="s">
        <v>762</v>
      </c>
      <c r="L543" s="30">
        <v>1</v>
      </c>
      <c r="M543" s="31" t="s">
        <v>1119</v>
      </c>
      <c r="N543" s="78"/>
      <c r="O543" s="26"/>
    </row>
    <row r="544" spans="1:15" ht="47.25" x14ac:dyDescent="0.25">
      <c r="A544" s="24" t="s">
        <v>65</v>
      </c>
      <c r="B544" s="82" t="s">
        <v>7</v>
      </c>
      <c r="C544" s="24" t="s">
        <v>102</v>
      </c>
      <c r="D544" s="24" t="s">
        <v>102</v>
      </c>
      <c r="E544" s="41" t="s">
        <v>1068</v>
      </c>
      <c r="F544" s="27" t="s">
        <v>425</v>
      </c>
      <c r="G544" s="27" t="s">
        <v>217</v>
      </c>
      <c r="H544" s="119"/>
      <c r="I544" s="27" t="s">
        <v>144</v>
      </c>
      <c r="J544" s="38">
        <f t="shared" si="8"/>
        <v>71385.670499999993</v>
      </c>
      <c r="K544" s="84" t="s">
        <v>1059</v>
      </c>
      <c r="L544" s="30">
        <v>1</v>
      </c>
      <c r="M544" s="31" t="s">
        <v>1119</v>
      </c>
      <c r="N544" s="78"/>
      <c r="O544" s="26"/>
    </row>
    <row r="545" spans="1:15" ht="47.25" x14ac:dyDescent="0.25">
      <c r="A545" s="24" t="s">
        <v>65</v>
      </c>
      <c r="B545" s="82" t="s">
        <v>7</v>
      </c>
      <c r="C545" s="24" t="s">
        <v>102</v>
      </c>
      <c r="D545" s="24" t="s">
        <v>102</v>
      </c>
      <c r="E545" s="41" t="s">
        <v>1399</v>
      </c>
      <c r="F545" s="27" t="s">
        <v>425</v>
      </c>
      <c r="G545" s="27" t="s">
        <v>217</v>
      </c>
      <c r="H545" s="119"/>
      <c r="I545" s="27" t="s">
        <v>144</v>
      </c>
      <c r="J545" s="38">
        <f t="shared" si="8"/>
        <v>71385.670499999993</v>
      </c>
      <c r="K545" s="84" t="s">
        <v>1059</v>
      </c>
      <c r="L545" s="30">
        <v>1</v>
      </c>
      <c r="M545" s="31" t="s">
        <v>1119</v>
      </c>
      <c r="N545" s="78"/>
      <c r="O545" s="26"/>
    </row>
    <row r="546" spans="1:15" ht="47.25" x14ac:dyDescent="0.25">
      <c r="A546" s="24" t="s">
        <v>65</v>
      </c>
      <c r="B546" s="82" t="s">
        <v>7</v>
      </c>
      <c r="C546" s="24" t="s">
        <v>102</v>
      </c>
      <c r="D546" s="24" t="s">
        <v>102</v>
      </c>
      <c r="E546" s="41" t="s">
        <v>1060</v>
      </c>
      <c r="F546" s="27" t="s">
        <v>425</v>
      </c>
      <c r="G546" s="27" t="s">
        <v>217</v>
      </c>
      <c r="H546" s="119"/>
      <c r="I546" s="27" t="s">
        <v>144</v>
      </c>
      <c r="J546" s="38">
        <f t="shared" si="8"/>
        <v>71385.670499999993</v>
      </c>
      <c r="K546" s="84" t="s">
        <v>1059</v>
      </c>
      <c r="L546" s="30">
        <v>1</v>
      </c>
      <c r="M546" s="31" t="s">
        <v>1119</v>
      </c>
      <c r="N546" s="78"/>
      <c r="O546" s="26"/>
    </row>
    <row r="547" spans="1:15" x14ac:dyDescent="0.25">
      <c r="A547" s="24" t="s">
        <v>6</v>
      </c>
      <c r="B547" s="82" t="s">
        <v>1334</v>
      </c>
      <c r="C547" s="24" t="s">
        <v>102</v>
      </c>
      <c r="D547" s="24" t="s">
        <v>102</v>
      </c>
      <c r="E547" s="41" t="s">
        <v>1292</v>
      </c>
      <c r="F547" s="27" t="s">
        <v>689</v>
      </c>
      <c r="G547" s="27" t="s">
        <v>217</v>
      </c>
      <c r="H547" s="119">
        <v>0.5</v>
      </c>
      <c r="I547" s="27">
        <v>2018</v>
      </c>
      <c r="J547" s="38">
        <f t="shared" si="8"/>
        <v>71386.170499999993</v>
      </c>
      <c r="K547" s="29" t="s">
        <v>1014</v>
      </c>
      <c r="L547" s="30">
        <v>1</v>
      </c>
      <c r="M547" s="31" t="s">
        <v>1119</v>
      </c>
      <c r="N547" s="78"/>
      <c r="O547" s="26"/>
    </row>
    <row r="548" spans="1:15" s="7" customFormat="1" ht="31.5" x14ac:dyDescent="0.25">
      <c r="A548" s="24" t="s">
        <v>6</v>
      </c>
      <c r="B548" s="82" t="s">
        <v>1334</v>
      </c>
      <c r="C548" s="24" t="s">
        <v>102</v>
      </c>
      <c r="D548" s="24" t="s">
        <v>102</v>
      </c>
      <c r="E548" s="41" t="s">
        <v>1398</v>
      </c>
      <c r="F548" s="27" t="s">
        <v>425</v>
      </c>
      <c r="G548" s="27" t="s">
        <v>410</v>
      </c>
      <c r="H548" s="75">
        <v>202</v>
      </c>
      <c r="I548" s="27">
        <v>2005</v>
      </c>
      <c r="J548" s="38">
        <f t="shared" si="8"/>
        <v>71588.170499999993</v>
      </c>
      <c r="K548" s="29" t="s">
        <v>726</v>
      </c>
      <c r="L548" s="31" t="s">
        <v>733</v>
      </c>
      <c r="M548" s="31" t="s">
        <v>1119</v>
      </c>
      <c r="N548" s="26" t="s">
        <v>1568</v>
      </c>
      <c r="O548" s="26" t="s">
        <v>380</v>
      </c>
    </row>
    <row r="549" spans="1:15" s="7" customFormat="1" ht="31.5" x14ac:dyDescent="0.25">
      <c r="A549" s="24" t="s">
        <v>6</v>
      </c>
      <c r="B549" s="82" t="s">
        <v>1334</v>
      </c>
      <c r="C549" s="24" t="s">
        <v>102</v>
      </c>
      <c r="D549" s="24" t="s">
        <v>102</v>
      </c>
      <c r="E549" s="41" t="s">
        <v>1293</v>
      </c>
      <c r="F549" s="27" t="s">
        <v>425</v>
      </c>
      <c r="G549" s="27" t="s">
        <v>217</v>
      </c>
      <c r="H549" s="75">
        <v>5.5</v>
      </c>
      <c r="I549" s="27">
        <v>2018</v>
      </c>
      <c r="J549" s="38">
        <f t="shared" si="8"/>
        <v>71593.670499999993</v>
      </c>
      <c r="K549" s="29" t="s">
        <v>826</v>
      </c>
      <c r="L549" s="30">
        <v>1</v>
      </c>
      <c r="M549" s="31" t="s">
        <v>1119</v>
      </c>
      <c r="N549" s="26"/>
      <c r="O549" s="26"/>
    </row>
    <row r="550" spans="1:15" s="7" customFormat="1" ht="31.5" x14ac:dyDescent="0.25">
      <c r="A550" s="24" t="s">
        <v>6</v>
      </c>
      <c r="B550" s="83" t="s">
        <v>7</v>
      </c>
      <c r="C550" s="24" t="s">
        <v>102</v>
      </c>
      <c r="D550" s="24" t="s">
        <v>102</v>
      </c>
      <c r="E550" s="41" t="s">
        <v>785</v>
      </c>
      <c r="F550" s="27" t="s">
        <v>787</v>
      </c>
      <c r="G550" s="27" t="s">
        <v>217</v>
      </c>
      <c r="H550" s="75">
        <v>16.600000000000001</v>
      </c>
      <c r="I550" s="27">
        <v>2004</v>
      </c>
      <c r="J550" s="38">
        <f t="shared" si="8"/>
        <v>71610.270499999999</v>
      </c>
      <c r="K550" s="29" t="s">
        <v>786</v>
      </c>
      <c r="L550" s="30">
        <v>1</v>
      </c>
      <c r="M550" s="31" t="s">
        <v>1119</v>
      </c>
      <c r="N550" s="26"/>
      <c r="O550" s="26"/>
    </row>
    <row r="551" spans="1:15" s="7" customFormat="1" ht="31.5" x14ac:dyDescent="0.25">
      <c r="A551" s="24" t="s">
        <v>6</v>
      </c>
      <c r="B551" s="82" t="s">
        <v>1334</v>
      </c>
      <c r="C551" s="24" t="s">
        <v>102</v>
      </c>
      <c r="D551" s="24" t="s">
        <v>102</v>
      </c>
      <c r="E551" s="41" t="s">
        <v>1683</v>
      </c>
      <c r="F551" s="27" t="s">
        <v>643</v>
      </c>
      <c r="G551" s="27" t="s">
        <v>217</v>
      </c>
      <c r="H551" s="75">
        <v>13.3</v>
      </c>
      <c r="I551" s="27">
        <v>2015</v>
      </c>
      <c r="J551" s="38">
        <f t="shared" si="8"/>
        <v>71623.570500000002</v>
      </c>
      <c r="K551" s="29" t="s">
        <v>642</v>
      </c>
      <c r="L551" s="30">
        <v>0.1</v>
      </c>
      <c r="M551" s="31" t="s">
        <v>1119</v>
      </c>
      <c r="N551" s="26" t="s">
        <v>16</v>
      </c>
      <c r="O551" s="26"/>
    </row>
    <row r="552" spans="1:15" s="7" customFormat="1" ht="31.5" x14ac:dyDescent="0.25">
      <c r="A552" s="24" t="s">
        <v>6</v>
      </c>
      <c r="B552" s="83" t="s">
        <v>7</v>
      </c>
      <c r="C552" s="24" t="s">
        <v>102</v>
      </c>
      <c r="D552" s="24" t="s">
        <v>102</v>
      </c>
      <c r="E552" s="41" t="s">
        <v>1294</v>
      </c>
      <c r="F552" s="27" t="s">
        <v>830</v>
      </c>
      <c r="G552" s="27" t="s">
        <v>217</v>
      </c>
      <c r="H552" s="121">
        <v>20</v>
      </c>
      <c r="I552" s="27"/>
      <c r="J552" s="38">
        <f t="shared" si="8"/>
        <v>71643.570500000002</v>
      </c>
      <c r="K552" s="29" t="s">
        <v>829</v>
      </c>
      <c r="L552" s="30">
        <v>1</v>
      </c>
      <c r="M552" s="31" t="s">
        <v>1119</v>
      </c>
      <c r="N552" s="26"/>
      <c r="O552" s="26"/>
    </row>
    <row r="553" spans="1:15" s="7" customFormat="1" ht="31.5" x14ac:dyDescent="0.25">
      <c r="A553" s="24" t="s">
        <v>6</v>
      </c>
      <c r="B553" s="83" t="s">
        <v>7</v>
      </c>
      <c r="C553" s="24" t="s">
        <v>102</v>
      </c>
      <c r="D553" s="24" t="s">
        <v>102</v>
      </c>
      <c r="E553" s="41" t="s">
        <v>795</v>
      </c>
      <c r="F553" s="27" t="s">
        <v>796</v>
      </c>
      <c r="G553" s="27" t="s">
        <v>217</v>
      </c>
      <c r="H553" s="75">
        <v>6.7</v>
      </c>
      <c r="I553" s="27">
        <v>2010</v>
      </c>
      <c r="J553" s="38">
        <f t="shared" si="8"/>
        <v>71650.270499999999</v>
      </c>
      <c r="K553" s="29" t="s">
        <v>797</v>
      </c>
      <c r="L553" s="30">
        <v>1</v>
      </c>
      <c r="M553" s="31" t="s">
        <v>1119</v>
      </c>
      <c r="N553" s="26"/>
      <c r="O553" s="26"/>
    </row>
    <row r="554" spans="1:15" s="7" customFormat="1" ht="31.5" x14ac:dyDescent="0.25">
      <c r="A554" s="24" t="s">
        <v>6</v>
      </c>
      <c r="B554" s="82" t="s">
        <v>1336</v>
      </c>
      <c r="C554" s="24" t="s">
        <v>102</v>
      </c>
      <c r="D554" s="24" t="s">
        <v>102</v>
      </c>
      <c r="E554" s="41" t="s">
        <v>1397</v>
      </c>
      <c r="F554" s="27" t="s">
        <v>926</v>
      </c>
      <c r="G554" s="27" t="s">
        <v>217</v>
      </c>
      <c r="H554" s="121">
        <v>10</v>
      </c>
      <c r="I554" s="27"/>
      <c r="J554" s="38">
        <f t="shared" si="8"/>
        <v>71660.270499999999</v>
      </c>
      <c r="K554" s="29" t="s">
        <v>925</v>
      </c>
      <c r="L554" s="30">
        <v>1</v>
      </c>
      <c r="M554" s="31" t="s">
        <v>1119</v>
      </c>
      <c r="N554" s="26"/>
      <c r="O554" s="26"/>
    </row>
    <row r="555" spans="1:15" s="7" customFormat="1" ht="31.5" x14ac:dyDescent="0.25">
      <c r="A555" s="24" t="s">
        <v>6</v>
      </c>
      <c r="B555" s="82" t="s">
        <v>1336</v>
      </c>
      <c r="C555" s="24" t="s">
        <v>102</v>
      </c>
      <c r="D555" s="24" t="s">
        <v>102</v>
      </c>
      <c r="E555" s="41" t="s">
        <v>850</v>
      </c>
      <c r="F555" s="41" t="s">
        <v>848</v>
      </c>
      <c r="G555" s="27" t="s">
        <v>217</v>
      </c>
      <c r="H555" s="121">
        <v>5</v>
      </c>
      <c r="I555" s="81">
        <v>1992</v>
      </c>
      <c r="J555" s="38">
        <f t="shared" si="8"/>
        <v>71665.270499999999</v>
      </c>
      <c r="K555" s="29" t="s">
        <v>849</v>
      </c>
      <c r="L555" s="30">
        <v>1</v>
      </c>
      <c r="M555" s="31" t="s">
        <v>1119</v>
      </c>
      <c r="N555" s="26"/>
      <c r="O555" s="26"/>
    </row>
    <row r="556" spans="1:15" s="7" customFormat="1" x14ac:dyDescent="0.25">
      <c r="A556" s="24" t="s">
        <v>6</v>
      </c>
      <c r="B556" s="82" t="s">
        <v>1336</v>
      </c>
      <c r="C556" s="24" t="s">
        <v>102</v>
      </c>
      <c r="D556" s="24" t="s">
        <v>102</v>
      </c>
      <c r="E556" s="85" t="s">
        <v>684</v>
      </c>
      <c r="F556" s="85" t="s">
        <v>682</v>
      </c>
      <c r="G556" s="27" t="s">
        <v>217</v>
      </c>
      <c r="H556" s="75">
        <v>16</v>
      </c>
      <c r="I556" s="27">
        <v>2017</v>
      </c>
      <c r="J556" s="38">
        <f t="shared" si="8"/>
        <v>71681.270499999999</v>
      </c>
      <c r="K556" s="29" t="s">
        <v>683</v>
      </c>
      <c r="L556" s="30">
        <v>1</v>
      </c>
      <c r="M556" s="31" t="s">
        <v>1119</v>
      </c>
      <c r="N556" s="29" t="s">
        <v>683</v>
      </c>
      <c r="O556" s="26"/>
    </row>
    <row r="557" spans="1:15" s="7" customFormat="1" ht="31.5" x14ac:dyDescent="0.25">
      <c r="A557" s="24" t="s">
        <v>6</v>
      </c>
      <c r="B557" s="82" t="s">
        <v>1336</v>
      </c>
      <c r="C557" s="24" t="s">
        <v>102</v>
      </c>
      <c r="D557" s="24" t="s">
        <v>102</v>
      </c>
      <c r="E557" s="41" t="s">
        <v>1682</v>
      </c>
      <c r="F557" s="41" t="s">
        <v>13</v>
      </c>
      <c r="G557" s="27" t="s">
        <v>217</v>
      </c>
      <c r="H557" s="75">
        <v>11</v>
      </c>
      <c r="I557" s="27">
        <v>2006</v>
      </c>
      <c r="J557" s="38">
        <f t="shared" si="8"/>
        <v>71692.270499999999</v>
      </c>
      <c r="K557" s="29" t="s">
        <v>844</v>
      </c>
      <c r="L557" s="31" t="s">
        <v>733</v>
      </c>
      <c r="M557" s="31" t="s">
        <v>1119</v>
      </c>
      <c r="N557" s="51" t="s">
        <v>14</v>
      </c>
      <c r="O557" s="26"/>
    </row>
    <row r="558" spans="1:15" s="7" customFormat="1" ht="31.5" x14ac:dyDescent="0.25">
      <c r="A558" s="24" t="s">
        <v>6</v>
      </c>
      <c r="B558" s="82" t="s">
        <v>1334</v>
      </c>
      <c r="C558" s="24" t="s">
        <v>102</v>
      </c>
      <c r="D558" s="24" t="s">
        <v>102</v>
      </c>
      <c r="E558" s="41" t="s">
        <v>1141</v>
      </c>
      <c r="F558" s="27" t="s">
        <v>1141</v>
      </c>
      <c r="G558" s="27" t="s">
        <v>410</v>
      </c>
      <c r="H558" s="75">
        <v>484</v>
      </c>
      <c r="I558" s="27">
        <v>2008</v>
      </c>
      <c r="J558" s="38">
        <f t="shared" si="8"/>
        <v>72176.270499999999</v>
      </c>
      <c r="K558" s="29" t="s">
        <v>1681</v>
      </c>
      <c r="L558" s="31" t="s">
        <v>733</v>
      </c>
      <c r="M558" s="31" t="s">
        <v>1119</v>
      </c>
      <c r="N558" s="26" t="s">
        <v>15</v>
      </c>
      <c r="O558" s="26"/>
    </row>
    <row r="559" spans="1:15" s="10" customFormat="1" x14ac:dyDescent="0.25">
      <c r="A559" s="46" t="s">
        <v>506</v>
      </c>
      <c r="B559" s="86" t="s">
        <v>7</v>
      </c>
      <c r="C559" s="54" t="s">
        <v>102</v>
      </c>
      <c r="D559" s="55" t="s">
        <v>102</v>
      </c>
      <c r="E559" s="55" t="s">
        <v>1396</v>
      </c>
      <c r="F559" s="56" t="s">
        <v>425</v>
      </c>
      <c r="G559" s="57" t="s">
        <v>217</v>
      </c>
      <c r="H559" s="122">
        <v>195</v>
      </c>
      <c r="I559" s="56">
        <v>2012</v>
      </c>
      <c r="J559" s="38">
        <f t="shared" si="8"/>
        <v>72371.270499999999</v>
      </c>
      <c r="K559" s="59" t="s">
        <v>631</v>
      </c>
      <c r="L559" s="30">
        <v>1</v>
      </c>
      <c r="M559" s="31" t="s">
        <v>1119</v>
      </c>
      <c r="N559" s="49" t="s">
        <v>1329</v>
      </c>
      <c r="O559" s="59" t="s">
        <v>1331</v>
      </c>
    </row>
    <row r="560" spans="1:15" s="7" customFormat="1" ht="31.5" x14ac:dyDescent="0.25">
      <c r="A560" s="24" t="s">
        <v>6</v>
      </c>
      <c r="B560" s="82" t="s">
        <v>1333</v>
      </c>
      <c r="C560" s="24" t="s">
        <v>102</v>
      </c>
      <c r="D560" s="24" t="s">
        <v>102</v>
      </c>
      <c r="E560" s="41" t="s">
        <v>1395</v>
      </c>
      <c r="F560" s="27" t="s">
        <v>425</v>
      </c>
      <c r="G560" s="27" t="s">
        <v>217</v>
      </c>
      <c r="H560" s="75">
        <v>196.3</v>
      </c>
      <c r="I560" s="27">
        <v>2014</v>
      </c>
      <c r="J560" s="38">
        <f t="shared" si="8"/>
        <v>72567.570500000002</v>
      </c>
      <c r="K560" s="29" t="s">
        <v>370</v>
      </c>
      <c r="L560" s="31" t="s">
        <v>733</v>
      </c>
      <c r="M560" s="31" t="s">
        <v>1119</v>
      </c>
      <c r="N560" s="51" t="s">
        <v>371</v>
      </c>
      <c r="O560" s="26" t="s">
        <v>372</v>
      </c>
    </row>
    <row r="561" spans="1:15" s="7" customFormat="1" ht="47.25" x14ac:dyDescent="0.25">
      <c r="A561" s="24" t="s">
        <v>65</v>
      </c>
      <c r="B561" s="82" t="s">
        <v>1334</v>
      </c>
      <c r="C561" s="24" t="s">
        <v>102</v>
      </c>
      <c r="D561" s="24" t="s">
        <v>102</v>
      </c>
      <c r="E561" s="41" t="s">
        <v>1295</v>
      </c>
      <c r="F561" s="27" t="s">
        <v>425</v>
      </c>
      <c r="G561" s="27" t="s">
        <v>217</v>
      </c>
      <c r="H561" s="75">
        <v>14</v>
      </c>
      <c r="I561" s="27">
        <v>2020</v>
      </c>
      <c r="J561" s="38">
        <f t="shared" si="8"/>
        <v>72581.570500000002</v>
      </c>
      <c r="K561" s="29" t="s">
        <v>1016</v>
      </c>
      <c r="L561" s="31" t="s">
        <v>733</v>
      </c>
      <c r="M561" s="31" t="s">
        <v>1119</v>
      </c>
      <c r="N561" s="26" t="s">
        <v>400</v>
      </c>
      <c r="O561" s="26" t="s">
        <v>1717</v>
      </c>
    </row>
    <row r="562" spans="1:15" s="7" customFormat="1" ht="31.5" x14ac:dyDescent="0.25">
      <c r="A562" s="24" t="s">
        <v>6</v>
      </c>
      <c r="B562" s="83" t="s">
        <v>7</v>
      </c>
      <c r="C562" s="24" t="s">
        <v>102</v>
      </c>
      <c r="D562" s="24" t="s">
        <v>102</v>
      </c>
      <c r="E562" s="41" t="s">
        <v>1296</v>
      </c>
      <c r="F562" s="27" t="s">
        <v>838</v>
      </c>
      <c r="G562" s="27" t="s">
        <v>217</v>
      </c>
      <c r="H562" s="121">
        <v>5</v>
      </c>
      <c r="I562" s="27"/>
      <c r="J562" s="38">
        <f t="shared" si="8"/>
        <v>72586.570500000002</v>
      </c>
      <c r="K562" s="29" t="s">
        <v>839</v>
      </c>
      <c r="L562" s="30">
        <v>1</v>
      </c>
      <c r="M562" s="31" t="s">
        <v>1119</v>
      </c>
      <c r="N562" s="26"/>
      <c r="O562" s="26"/>
    </row>
    <row r="563" spans="1:15" s="7" customFormat="1" ht="78.75" x14ac:dyDescent="0.25">
      <c r="A563" s="24" t="s">
        <v>59</v>
      </c>
      <c r="B563" s="87" t="s">
        <v>1337</v>
      </c>
      <c r="C563" s="24" t="s">
        <v>102</v>
      </c>
      <c r="D563" s="24" t="s">
        <v>102</v>
      </c>
      <c r="E563" s="41" t="s">
        <v>851</v>
      </c>
      <c r="F563" s="27" t="s">
        <v>626</v>
      </c>
      <c r="G563" s="27" t="s">
        <v>217</v>
      </c>
      <c r="H563" s="75">
        <v>570</v>
      </c>
      <c r="I563" s="27">
        <v>2013</v>
      </c>
      <c r="J563" s="38">
        <f t="shared" si="8"/>
        <v>73156.570500000002</v>
      </c>
      <c r="K563" s="29" t="s">
        <v>627</v>
      </c>
      <c r="L563" s="31" t="s">
        <v>733</v>
      </c>
      <c r="M563" s="31" t="s">
        <v>1119</v>
      </c>
      <c r="N563" s="26"/>
      <c r="O563" s="26"/>
    </row>
    <row r="564" spans="1:15" s="7" customFormat="1" ht="31.5" x14ac:dyDescent="0.25">
      <c r="A564" s="24" t="s">
        <v>59</v>
      </c>
      <c r="B564" s="83" t="s">
        <v>7</v>
      </c>
      <c r="C564" s="24" t="s">
        <v>102</v>
      </c>
      <c r="D564" s="24" t="s">
        <v>102</v>
      </c>
      <c r="E564" s="41" t="s">
        <v>1297</v>
      </c>
      <c r="F564" s="27" t="s">
        <v>425</v>
      </c>
      <c r="G564" s="27" t="s">
        <v>217</v>
      </c>
      <c r="H564" s="121">
        <v>20</v>
      </c>
      <c r="I564" s="27"/>
      <c r="J564" s="38">
        <f t="shared" si="8"/>
        <v>73176.570500000002</v>
      </c>
      <c r="K564" s="29" t="s">
        <v>870</v>
      </c>
      <c r="L564" s="30">
        <v>1</v>
      </c>
      <c r="M564" s="31" t="s">
        <v>1119</v>
      </c>
      <c r="N564" s="26"/>
      <c r="O564" s="26"/>
    </row>
    <row r="565" spans="1:15" s="7" customFormat="1" x14ac:dyDescent="0.25">
      <c r="A565" s="24" t="s">
        <v>65</v>
      </c>
      <c r="B565" s="83" t="s">
        <v>7</v>
      </c>
      <c r="C565" s="62" t="s">
        <v>77</v>
      </c>
      <c r="D565" s="62" t="s">
        <v>176</v>
      </c>
      <c r="E565" s="62" t="s">
        <v>1298</v>
      </c>
      <c r="F565" s="63" t="s">
        <v>1112</v>
      </c>
      <c r="G565" s="27" t="s">
        <v>217</v>
      </c>
      <c r="H565" s="67">
        <v>35</v>
      </c>
      <c r="I565" s="64"/>
      <c r="J565" s="38">
        <f t="shared" si="8"/>
        <v>73211.570500000002</v>
      </c>
      <c r="K565" s="65" t="s">
        <v>1113</v>
      </c>
      <c r="L565" s="30">
        <v>1</v>
      </c>
      <c r="M565" s="31" t="s">
        <v>1119</v>
      </c>
      <c r="N565" s="41"/>
      <c r="O565" s="65"/>
    </row>
    <row r="566" spans="1:15" s="7" customFormat="1" x14ac:dyDescent="0.25">
      <c r="A566" s="24" t="s">
        <v>6</v>
      </c>
      <c r="B566" s="82" t="s">
        <v>1333</v>
      </c>
      <c r="C566" s="62" t="s">
        <v>77</v>
      </c>
      <c r="D566" s="62" t="s">
        <v>203</v>
      </c>
      <c r="E566" s="62" t="s">
        <v>498</v>
      </c>
      <c r="F566" s="63" t="s">
        <v>487</v>
      </c>
      <c r="G566" s="63" t="s">
        <v>410</v>
      </c>
      <c r="H566" s="67">
        <v>10.6</v>
      </c>
      <c r="I566" s="64">
        <v>2004</v>
      </c>
      <c r="J566" s="38">
        <f t="shared" si="8"/>
        <v>73222.170500000007</v>
      </c>
      <c r="K566" s="65" t="s">
        <v>543</v>
      </c>
      <c r="L566" s="30">
        <v>1</v>
      </c>
      <c r="M566" s="31" t="s">
        <v>1119</v>
      </c>
      <c r="N566" s="41" t="s">
        <v>1329</v>
      </c>
      <c r="O566" s="65" t="s">
        <v>647</v>
      </c>
    </row>
    <row r="567" spans="1:15" s="7" customFormat="1" x14ac:dyDescent="0.25">
      <c r="A567" s="24" t="s">
        <v>6</v>
      </c>
      <c r="B567" s="82" t="s">
        <v>1334</v>
      </c>
      <c r="C567" s="62" t="s">
        <v>77</v>
      </c>
      <c r="D567" s="24" t="s">
        <v>208</v>
      </c>
      <c r="E567" s="41" t="s">
        <v>1299</v>
      </c>
      <c r="F567" s="27" t="s">
        <v>918</v>
      </c>
      <c r="G567" s="27" t="s">
        <v>217</v>
      </c>
      <c r="H567" s="121">
        <v>10</v>
      </c>
      <c r="I567" s="27">
        <v>2006</v>
      </c>
      <c r="J567" s="38">
        <f t="shared" si="8"/>
        <v>73232.170500000007</v>
      </c>
      <c r="K567" s="29" t="s">
        <v>933</v>
      </c>
      <c r="L567" s="30">
        <v>1</v>
      </c>
      <c r="M567" s="31" t="s">
        <v>1119</v>
      </c>
      <c r="N567" s="26"/>
      <c r="O567" s="26"/>
    </row>
    <row r="568" spans="1:15" s="7" customFormat="1" x14ac:dyDescent="0.25">
      <c r="A568" s="24" t="s">
        <v>6</v>
      </c>
      <c r="B568" s="83" t="s">
        <v>7</v>
      </c>
      <c r="C568" s="62" t="s">
        <v>77</v>
      </c>
      <c r="D568" s="24" t="s">
        <v>77</v>
      </c>
      <c r="E568" s="41" t="s">
        <v>1394</v>
      </c>
      <c r="F568" s="27" t="s">
        <v>456</v>
      </c>
      <c r="G568" s="27" t="s">
        <v>217</v>
      </c>
      <c r="H568" s="121">
        <v>2</v>
      </c>
      <c r="I568" s="64">
        <v>2012</v>
      </c>
      <c r="J568" s="38">
        <f t="shared" si="8"/>
        <v>73234.170500000007</v>
      </c>
      <c r="K568" s="29" t="s">
        <v>1135</v>
      </c>
      <c r="L568" s="30">
        <v>1</v>
      </c>
      <c r="M568" s="31" t="s">
        <v>1119</v>
      </c>
      <c r="N568" s="26"/>
      <c r="O568" s="26"/>
    </row>
    <row r="569" spans="1:15" s="7" customFormat="1" x14ac:dyDescent="0.25">
      <c r="A569" s="24" t="s">
        <v>6</v>
      </c>
      <c r="B569" s="82" t="s">
        <v>1333</v>
      </c>
      <c r="C569" s="53" t="s">
        <v>80</v>
      </c>
      <c r="D569" s="62" t="s">
        <v>170</v>
      </c>
      <c r="E569" s="62" t="s">
        <v>497</v>
      </c>
      <c r="F569" s="63" t="s">
        <v>488</v>
      </c>
      <c r="G569" s="63" t="s">
        <v>410</v>
      </c>
      <c r="H569" s="67">
        <v>37</v>
      </c>
      <c r="I569" s="64">
        <v>2012</v>
      </c>
      <c r="J569" s="38">
        <f t="shared" si="8"/>
        <v>73271.170500000007</v>
      </c>
      <c r="K569" s="65" t="s">
        <v>533</v>
      </c>
      <c r="L569" s="30">
        <v>1</v>
      </c>
      <c r="M569" s="31" t="s">
        <v>1119</v>
      </c>
      <c r="N569" s="41" t="s">
        <v>1329</v>
      </c>
      <c r="O569" s="65" t="s">
        <v>534</v>
      </c>
    </row>
    <row r="570" spans="1:15" s="7" customFormat="1" x14ac:dyDescent="0.25">
      <c r="A570" s="24" t="s">
        <v>6</v>
      </c>
      <c r="B570" s="82" t="s">
        <v>1333</v>
      </c>
      <c r="C570" s="53" t="s">
        <v>80</v>
      </c>
      <c r="D570" s="62" t="s">
        <v>201</v>
      </c>
      <c r="E570" s="62" t="s">
        <v>507</v>
      </c>
      <c r="F570" s="63" t="s">
        <v>457</v>
      </c>
      <c r="G570" s="63" t="s">
        <v>411</v>
      </c>
      <c r="H570" s="67">
        <v>76</v>
      </c>
      <c r="I570" s="64">
        <v>2015</v>
      </c>
      <c r="J570" s="38">
        <f t="shared" si="8"/>
        <v>73347.170500000007</v>
      </c>
      <c r="K570" s="65" t="s">
        <v>535</v>
      </c>
      <c r="L570" s="30">
        <v>1</v>
      </c>
      <c r="M570" s="31" t="s">
        <v>1119</v>
      </c>
      <c r="N570" s="41" t="s">
        <v>1329</v>
      </c>
      <c r="O570" s="65" t="s">
        <v>536</v>
      </c>
    </row>
    <row r="571" spans="1:15" s="7" customFormat="1" ht="31.5" x14ac:dyDescent="0.25">
      <c r="A571" s="24" t="s">
        <v>6</v>
      </c>
      <c r="B571" s="82" t="s">
        <v>1336</v>
      </c>
      <c r="C571" s="24" t="s">
        <v>80</v>
      </c>
      <c r="D571" s="24" t="s">
        <v>96</v>
      </c>
      <c r="E571" s="62" t="s">
        <v>1300</v>
      </c>
      <c r="F571" s="63" t="s">
        <v>831</v>
      </c>
      <c r="G571" s="27" t="s">
        <v>217</v>
      </c>
      <c r="H571" s="80">
        <v>20</v>
      </c>
      <c r="I571" s="64"/>
      <c r="J571" s="38">
        <f t="shared" si="8"/>
        <v>73367.170500000007</v>
      </c>
      <c r="K571" s="88" t="s">
        <v>832</v>
      </c>
      <c r="L571" s="30">
        <v>1</v>
      </c>
      <c r="M571" s="31" t="s">
        <v>1119</v>
      </c>
      <c r="N571" s="41"/>
      <c r="O571" s="65"/>
    </row>
    <row r="572" spans="1:15" s="7" customFormat="1" ht="31.5" x14ac:dyDescent="0.25">
      <c r="A572" s="24" t="s">
        <v>6</v>
      </c>
      <c r="B572" s="82" t="s">
        <v>1335</v>
      </c>
      <c r="C572" s="24" t="s">
        <v>80</v>
      </c>
      <c r="D572" s="24" t="s">
        <v>96</v>
      </c>
      <c r="E572" s="62" t="s">
        <v>1301</v>
      </c>
      <c r="F572" s="63" t="s">
        <v>454</v>
      </c>
      <c r="G572" s="27" t="s">
        <v>217</v>
      </c>
      <c r="H572" s="67">
        <v>15</v>
      </c>
      <c r="I572" s="64"/>
      <c r="J572" s="38">
        <f t="shared" si="8"/>
        <v>73382.170500000007</v>
      </c>
      <c r="K572" s="71" t="s">
        <v>827</v>
      </c>
      <c r="L572" s="30">
        <v>1</v>
      </c>
      <c r="M572" s="31" t="s">
        <v>1119</v>
      </c>
      <c r="N572" s="41"/>
      <c r="O572" s="65"/>
    </row>
    <row r="573" spans="1:15" s="6" customFormat="1" ht="31.5" x14ac:dyDescent="0.25">
      <c r="A573" s="24" t="s">
        <v>6</v>
      </c>
      <c r="B573" s="82" t="s">
        <v>1334</v>
      </c>
      <c r="C573" s="24" t="s">
        <v>80</v>
      </c>
      <c r="D573" s="24" t="s">
        <v>96</v>
      </c>
      <c r="E573" s="41" t="s">
        <v>9</v>
      </c>
      <c r="F573" s="27" t="s">
        <v>454</v>
      </c>
      <c r="G573" s="27" t="s">
        <v>217</v>
      </c>
      <c r="H573" s="75">
        <v>6</v>
      </c>
      <c r="I573" s="27">
        <v>1997</v>
      </c>
      <c r="J573" s="38">
        <f t="shared" si="8"/>
        <v>73388.170500000007</v>
      </c>
      <c r="K573" s="29" t="s">
        <v>1017</v>
      </c>
      <c r="L573" s="31" t="s">
        <v>733</v>
      </c>
      <c r="M573" s="31" t="s">
        <v>1119</v>
      </c>
      <c r="N573" s="26" t="s">
        <v>1017</v>
      </c>
      <c r="O573" s="26"/>
    </row>
    <row r="574" spans="1:15" s="7" customFormat="1" x14ac:dyDescent="0.25">
      <c r="A574" s="24" t="s">
        <v>6</v>
      </c>
      <c r="B574" s="82" t="s">
        <v>1333</v>
      </c>
      <c r="C574" s="53" t="s">
        <v>80</v>
      </c>
      <c r="D574" s="62" t="s">
        <v>207</v>
      </c>
      <c r="E574" s="62" t="s">
        <v>537</v>
      </c>
      <c r="F574" s="63" t="s">
        <v>489</v>
      </c>
      <c r="G574" s="63" t="s">
        <v>217</v>
      </c>
      <c r="H574" s="67">
        <v>15</v>
      </c>
      <c r="I574" s="64">
        <v>2000</v>
      </c>
      <c r="J574" s="38">
        <f t="shared" si="8"/>
        <v>73403.170500000007</v>
      </c>
      <c r="K574" s="65" t="s">
        <v>633</v>
      </c>
      <c r="L574" s="30">
        <v>1</v>
      </c>
      <c r="M574" s="31" t="s">
        <v>1119</v>
      </c>
      <c r="N574" s="41" t="s">
        <v>1329</v>
      </c>
      <c r="O574" s="65" t="s">
        <v>1331</v>
      </c>
    </row>
    <row r="575" spans="1:15" s="7" customFormat="1" ht="31.5" x14ac:dyDescent="0.25">
      <c r="A575" s="24" t="s">
        <v>6</v>
      </c>
      <c r="B575" s="82" t="s">
        <v>1335</v>
      </c>
      <c r="C575" s="53" t="s">
        <v>84</v>
      </c>
      <c r="D575" s="62" t="s">
        <v>85</v>
      </c>
      <c r="E575" s="41" t="s">
        <v>1302</v>
      </c>
      <c r="F575" s="27" t="s">
        <v>833</v>
      </c>
      <c r="G575" s="63" t="s">
        <v>217</v>
      </c>
      <c r="H575" s="67">
        <v>6</v>
      </c>
      <c r="I575" s="27">
        <v>2006</v>
      </c>
      <c r="J575" s="38">
        <f t="shared" si="8"/>
        <v>73409.170500000007</v>
      </c>
      <c r="K575" s="29" t="s">
        <v>834</v>
      </c>
      <c r="L575" s="30">
        <v>1</v>
      </c>
      <c r="M575" s="31" t="s">
        <v>1119</v>
      </c>
      <c r="N575" s="40"/>
      <c r="O575" s="40"/>
    </row>
    <row r="576" spans="1:15" s="7" customFormat="1" ht="63" x14ac:dyDescent="0.25">
      <c r="A576" s="34" t="s">
        <v>6</v>
      </c>
      <c r="B576" s="89" t="s">
        <v>7</v>
      </c>
      <c r="C576" s="34" t="s">
        <v>117</v>
      </c>
      <c r="D576" s="34" t="s">
        <v>178</v>
      </c>
      <c r="E576" s="36" t="s">
        <v>12</v>
      </c>
      <c r="F576" s="37" t="s">
        <v>1639</v>
      </c>
      <c r="G576" s="37" t="s">
        <v>217</v>
      </c>
      <c r="H576" s="116">
        <v>1</v>
      </c>
      <c r="I576" s="37">
        <v>2001</v>
      </c>
      <c r="J576" s="38">
        <f t="shared" si="8"/>
        <v>73410.170500000007</v>
      </c>
      <c r="K576" s="39"/>
      <c r="L576" s="31" t="s">
        <v>733</v>
      </c>
      <c r="M576" s="31" t="s">
        <v>1119</v>
      </c>
      <c r="N576" s="40"/>
      <c r="O576" s="40" t="s">
        <v>562</v>
      </c>
    </row>
    <row r="577" spans="1:15" s="7" customFormat="1" ht="63" x14ac:dyDescent="0.25">
      <c r="A577" s="24" t="s">
        <v>65</v>
      </c>
      <c r="B577" s="83" t="s">
        <v>7</v>
      </c>
      <c r="C577" s="24" t="s">
        <v>117</v>
      </c>
      <c r="D577" s="24"/>
      <c r="E577" s="41" t="s">
        <v>1107</v>
      </c>
      <c r="F577" s="27" t="s">
        <v>1091</v>
      </c>
      <c r="G577" s="27" t="s">
        <v>217</v>
      </c>
      <c r="H577" s="75">
        <v>2.4</v>
      </c>
      <c r="I577" s="44">
        <v>2019</v>
      </c>
      <c r="J577" s="38">
        <f t="shared" si="8"/>
        <v>73412.570500000002</v>
      </c>
      <c r="K577" s="29" t="s">
        <v>1324</v>
      </c>
      <c r="L577" s="30">
        <v>1</v>
      </c>
      <c r="M577" s="31" t="s">
        <v>1119</v>
      </c>
      <c r="N577" s="26"/>
      <c r="O577" s="26"/>
    </row>
    <row r="578" spans="1:15" s="7" customFormat="1" ht="63" x14ac:dyDescent="0.25">
      <c r="A578" s="24" t="s">
        <v>65</v>
      </c>
      <c r="B578" s="83" t="s">
        <v>7</v>
      </c>
      <c r="C578" s="24" t="s">
        <v>117</v>
      </c>
      <c r="D578" s="24"/>
      <c r="E578" s="41" t="s">
        <v>1108</v>
      </c>
      <c r="F578" s="27" t="s">
        <v>1091</v>
      </c>
      <c r="G578" s="27" t="s">
        <v>217</v>
      </c>
      <c r="H578" s="75">
        <v>6.4</v>
      </c>
      <c r="I578" s="27">
        <v>2020</v>
      </c>
      <c r="J578" s="38">
        <f t="shared" si="8"/>
        <v>73418.970499999996</v>
      </c>
      <c r="K578" s="29" t="s">
        <v>1324</v>
      </c>
      <c r="L578" s="30">
        <v>1</v>
      </c>
      <c r="M578" s="31" t="s">
        <v>1119</v>
      </c>
      <c r="N578" s="26"/>
      <c r="O578" s="26"/>
    </row>
    <row r="579" spans="1:15" s="7" customFormat="1" ht="63" x14ac:dyDescent="0.25">
      <c r="A579" s="24" t="s">
        <v>65</v>
      </c>
      <c r="B579" s="83" t="s">
        <v>7</v>
      </c>
      <c r="C579" s="24" t="s">
        <v>117</v>
      </c>
      <c r="D579" s="24"/>
      <c r="E579" s="41" t="s">
        <v>1109</v>
      </c>
      <c r="F579" s="27" t="s">
        <v>1091</v>
      </c>
      <c r="G579" s="27" t="s">
        <v>217</v>
      </c>
      <c r="H579" s="75">
        <v>2.2000000000000002</v>
      </c>
      <c r="I579" s="44">
        <v>2019</v>
      </c>
      <c r="J579" s="38">
        <f t="shared" si="8"/>
        <v>73421.170499999993</v>
      </c>
      <c r="K579" s="29" t="s">
        <v>1324</v>
      </c>
      <c r="L579" s="30">
        <v>1</v>
      </c>
      <c r="M579" s="31" t="s">
        <v>1119</v>
      </c>
      <c r="N579" s="26"/>
      <c r="O579" s="26"/>
    </row>
    <row r="580" spans="1:15" s="7" customFormat="1" ht="63" x14ac:dyDescent="0.25">
      <c r="A580" s="24" t="s">
        <v>65</v>
      </c>
      <c r="B580" s="83" t="s">
        <v>1333</v>
      </c>
      <c r="C580" s="24" t="s">
        <v>117</v>
      </c>
      <c r="D580" s="24"/>
      <c r="E580" s="41" t="s">
        <v>1105</v>
      </c>
      <c r="F580" s="27" t="s">
        <v>1091</v>
      </c>
      <c r="G580" s="27" t="s">
        <v>217</v>
      </c>
      <c r="H580" s="75">
        <v>3.3</v>
      </c>
      <c r="I580" s="27">
        <v>2023</v>
      </c>
      <c r="J580" s="38">
        <f t="shared" si="8"/>
        <v>73424.470499999996</v>
      </c>
      <c r="K580" s="29" t="s">
        <v>1324</v>
      </c>
      <c r="L580" s="30">
        <v>1</v>
      </c>
      <c r="M580" s="31" t="s">
        <v>1119</v>
      </c>
      <c r="N580" s="26"/>
      <c r="O580" s="26"/>
    </row>
    <row r="581" spans="1:15" s="7" customFormat="1" ht="63" x14ac:dyDescent="0.25">
      <c r="A581" s="24" t="s">
        <v>65</v>
      </c>
      <c r="B581" s="83" t="s">
        <v>7</v>
      </c>
      <c r="C581" s="24" t="s">
        <v>117</v>
      </c>
      <c r="D581" s="24"/>
      <c r="E581" s="41" t="s">
        <v>1106</v>
      </c>
      <c r="F581" s="27" t="s">
        <v>1091</v>
      </c>
      <c r="G581" s="27"/>
      <c r="H581" s="75">
        <v>0.65</v>
      </c>
      <c r="I581" s="27">
        <v>2021</v>
      </c>
      <c r="J581" s="38">
        <f t="shared" si="8"/>
        <v>73425.12049999999</v>
      </c>
      <c r="K581" s="29" t="s">
        <v>1324</v>
      </c>
      <c r="L581" s="30">
        <v>1</v>
      </c>
      <c r="M581" s="31" t="s">
        <v>1119</v>
      </c>
      <c r="N581" s="26"/>
      <c r="O581" s="26"/>
    </row>
    <row r="582" spans="1:15" s="7" customFormat="1" x14ac:dyDescent="0.25">
      <c r="A582" s="24" t="s">
        <v>6</v>
      </c>
      <c r="B582" s="90" t="s">
        <v>1338</v>
      </c>
      <c r="C582" s="24"/>
      <c r="D582" s="24"/>
      <c r="E582" s="41" t="s">
        <v>620</v>
      </c>
      <c r="F582" s="27" t="s">
        <v>438</v>
      </c>
      <c r="G582" s="27" t="s">
        <v>410</v>
      </c>
      <c r="H582" s="75">
        <f>2540</f>
        <v>2540</v>
      </c>
      <c r="I582" s="27">
        <v>2010</v>
      </c>
      <c r="J582" s="38">
        <f t="shared" si="8"/>
        <v>75965.12049999999</v>
      </c>
      <c r="K582" s="29" t="s">
        <v>616</v>
      </c>
      <c r="L582" s="30">
        <v>1</v>
      </c>
      <c r="M582" s="31" t="s">
        <v>1129</v>
      </c>
      <c r="N582" s="29" t="s">
        <v>1569</v>
      </c>
      <c r="O582" s="26"/>
    </row>
    <row r="583" spans="1:15" s="7" customFormat="1" ht="31.5" x14ac:dyDescent="0.25">
      <c r="A583" s="24" t="s">
        <v>6</v>
      </c>
      <c r="B583" s="90" t="s">
        <v>1338</v>
      </c>
      <c r="C583" s="24"/>
      <c r="D583" s="24"/>
      <c r="E583" s="41" t="s">
        <v>621</v>
      </c>
      <c r="F583" s="27" t="s">
        <v>438</v>
      </c>
      <c r="G583" s="27" t="s">
        <v>410</v>
      </c>
      <c r="H583" s="75">
        <v>225</v>
      </c>
      <c r="I583" s="31">
        <v>2011</v>
      </c>
      <c r="J583" s="38">
        <f t="shared" si="8"/>
        <v>76190.12049999999</v>
      </c>
      <c r="K583" s="29" t="s">
        <v>623</v>
      </c>
      <c r="L583" s="30">
        <v>1</v>
      </c>
      <c r="M583" s="31" t="s">
        <v>1129</v>
      </c>
      <c r="N583" s="29" t="s">
        <v>623</v>
      </c>
      <c r="O583" s="26"/>
    </row>
    <row r="584" spans="1:15" s="7" customFormat="1" ht="31.5" x14ac:dyDescent="0.25">
      <c r="A584" s="24" t="s">
        <v>6</v>
      </c>
      <c r="B584" s="90" t="s">
        <v>1338</v>
      </c>
      <c r="C584" s="24"/>
      <c r="D584" s="24"/>
      <c r="E584" s="41" t="s">
        <v>622</v>
      </c>
      <c r="F584" s="27" t="s">
        <v>438</v>
      </c>
      <c r="G584" s="27" t="s">
        <v>410</v>
      </c>
      <c r="H584" s="75">
        <v>300</v>
      </c>
      <c r="I584" s="31">
        <v>2011</v>
      </c>
      <c r="J584" s="38">
        <f t="shared" si="8"/>
        <v>76490.12049999999</v>
      </c>
      <c r="K584" s="29" t="s">
        <v>623</v>
      </c>
      <c r="L584" s="30">
        <v>1</v>
      </c>
      <c r="M584" s="31" t="s">
        <v>1129</v>
      </c>
      <c r="N584" s="29" t="s">
        <v>623</v>
      </c>
      <c r="O584" s="26"/>
    </row>
    <row r="585" spans="1:15" s="7" customFormat="1" x14ac:dyDescent="0.25">
      <c r="A585" s="24" t="s">
        <v>6</v>
      </c>
      <c r="B585" s="91" t="s">
        <v>688</v>
      </c>
      <c r="C585" s="24" t="s">
        <v>82</v>
      </c>
      <c r="D585" s="24" t="s">
        <v>82</v>
      </c>
      <c r="E585" s="41" t="s">
        <v>38</v>
      </c>
      <c r="F585" s="27" t="s">
        <v>458</v>
      </c>
      <c r="G585" s="27" t="s">
        <v>217</v>
      </c>
      <c r="H585" s="75">
        <v>7.7</v>
      </c>
      <c r="I585" s="27">
        <v>1997</v>
      </c>
      <c r="J585" s="38">
        <f t="shared" si="8"/>
        <v>76497.820499999987</v>
      </c>
      <c r="K585" s="29" t="s">
        <v>39</v>
      </c>
      <c r="L585" s="30">
        <v>1</v>
      </c>
      <c r="M585" s="31" t="s">
        <v>1129</v>
      </c>
      <c r="N585" s="26" t="s">
        <v>39</v>
      </c>
      <c r="O585" s="26"/>
    </row>
    <row r="586" spans="1:15" s="7" customFormat="1" ht="31.5" x14ac:dyDescent="0.25">
      <c r="A586" s="24" t="s">
        <v>6</v>
      </c>
      <c r="B586" s="91" t="s">
        <v>688</v>
      </c>
      <c r="C586" s="24" t="s">
        <v>82</v>
      </c>
      <c r="D586" s="24" t="s">
        <v>83</v>
      </c>
      <c r="E586" s="41" t="s">
        <v>1393</v>
      </c>
      <c r="F586" s="27" t="s">
        <v>431</v>
      </c>
      <c r="G586" s="27" t="s">
        <v>217</v>
      </c>
      <c r="H586" s="121">
        <v>10</v>
      </c>
      <c r="I586" s="27">
        <v>1995</v>
      </c>
      <c r="J586" s="38">
        <f t="shared" si="8"/>
        <v>76507.820499999987</v>
      </c>
      <c r="K586" s="29" t="s">
        <v>1069</v>
      </c>
      <c r="L586" s="30">
        <v>1</v>
      </c>
      <c r="M586" s="31" t="s">
        <v>1129</v>
      </c>
      <c r="N586" s="26" t="s">
        <v>22</v>
      </c>
      <c r="O586" s="26"/>
    </row>
    <row r="587" spans="1:15" s="7" customFormat="1" ht="47.25" x14ac:dyDescent="0.25">
      <c r="A587" s="24" t="s">
        <v>6</v>
      </c>
      <c r="B587" s="91" t="s">
        <v>688</v>
      </c>
      <c r="C587" s="24" t="s">
        <v>82</v>
      </c>
      <c r="D587" s="24" t="s">
        <v>83</v>
      </c>
      <c r="E587" s="41" t="s">
        <v>1392</v>
      </c>
      <c r="F587" s="27" t="s">
        <v>431</v>
      </c>
      <c r="G587" s="27" t="s">
        <v>217</v>
      </c>
      <c r="H587" s="75">
        <v>15</v>
      </c>
      <c r="I587" s="27">
        <v>2001</v>
      </c>
      <c r="J587" s="38">
        <f t="shared" si="8"/>
        <v>76522.820499999987</v>
      </c>
      <c r="K587" s="29" t="s">
        <v>271</v>
      </c>
      <c r="L587" s="30">
        <v>1</v>
      </c>
      <c r="M587" s="31" t="s">
        <v>1129</v>
      </c>
      <c r="N587" s="26" t="s">
        <v>273</v>
      </c>
      <c r="O587" s="26"/>
    </row>
    <row r="588" spans="1:15" s="7" customFormat="1" ht="31.5" x14ac:dyDescent="0.25">
      <c r="A588" s="24" t="s">
        <v>6</v>
      </c>
      <c r="B588" s="91" t="s">
        <v>688</v>
      </c>
      <c r="C588" s="24" t="s">
        <v>82</v>
      </c>
      <c r="D588" s="24" t="s">
        <v>83</v>
      </c>
      <c r="E588" s="41" t="s">
        <v>47</v>
      </c>
      <c r="F588" s="27" t="s">
        <v>431</v>
      </c>
      <c r="G588" s="27" t="s">
        <v>410</v>
      </c>
      <c r="H588" s="75">
        <v>7.8</v>
      </c>
      <c r="I588" s="27">
        <v>2012</v>
      </c>
      <c r="J588" s="38">
        <f t="shared" si="8"/>
        <v>76530.62049999999</v>
      </c>
      <c r="K588" s="29" t="s">
        <v>1073</v>
      </c>
      <c r="L588" s="30">
        <v>1</v>
      </c>
      <c r="M588" s="31" t="s">
        <v>1129</v>
      </c>
      <c r="N588" s="26" t="s">
        <v>22</v>
      </c>
      <c r="O588" s="26"/>
    </row>
    <row r="589" spans="1:15" s="7" customFormat="1" ht="47.25" x14ac:dyDescent="0.25">
      <c r="A589" s="24" t="s">
        <v>6</v>
      </c>
      <c r="B589" s="91" t="s">
        <v>688</v>
      </c>
      <c r="C589" s="24" t="s">
        <v>82</v>
      </c>
      <c r="D589" s="24" t="s">
        <v>83</v>
      </c>
      <c r="E589" s="41" t="s">
        <v>1391</v>
      </c>
      <c r="F589" s="27" t="s">
        <v>431</v>
      </c>
      <c r="G589" s="27" t="s">
        <v>217</v>
      </c>
      <c r="H589" s="75">
        <v>6</v>
      </c>
      <c r="I589" s="27">
        <v>2012</v>
      </c>
      <c r="J589" s="38">
        <f t="shared" ref="J589:J652" si="9">H589+J588</f>
        <v>76536.62049999999</v>
      </c>
      <c r="K589" s="29" t="s">
        <v>1072</v>
      </c>
      <c r="L589" s="30">
        <v>1</v>
      </c>
      <c r="M589" s="31" t="s">
        <v>1129</v>
      </c>
      <c r="N589" s="26" t="s">
        <v>22</v>
      </c>
      <c r="O589" s="26"/>
    </row>
    <row r="590" spans="1:15" s="7" customFormat="1" ht="47.25" x14ac:dyDescent="0.25">
      <c r="A590" s="24" t="s">
        <v>6</v>
      </c>
      <c r="B590" s="91" t="s">
        <v>688</v>
      </c>
      <c r="C590" s="24" t="s">
        <v>82</v>
      </c>
      <c r="D590" s="24" t="s">
        <v>83</v>
      </c>
      <c r="E590" s="41" t="s">
        <v>43</v>
      </c>
      <c r="F590" s="27" t="s">
        <v>431</v>
      </c>
      <c r="G590" s="27" t="s">
        <v>217</v>
      </c>
      <c r="H590" s="75">
        <v>2.4</v>
      </c>
      <c r="I590" s="27">
        <v>2016</v>
      </c>
      <c r="J590" s="38">
        <f t="shared" si="9"/>
        <v>76539.020499999984</v>
      </c>
      <c r="K590" s="29" t="s">
        <v>44</v>
      </c>
      <c r="L590" s="30">
        <v>1</v>
      </c>
      <c r="M590" s="31" t="s">
        <v>1129</v>
      </c>
      <c r="N590" s="26" t="s">
        <v>311</v>
      </c>
      <c r="O590" s="26" t="s">
        <v>45</v>
      </c>
    </row>
    <row r="591" spans="1:15" s="7" customFormat="1" ht="31.5" x14ac:dyDescent="0.25">
      <c r="A591" s="24" t="s">
        <v>65</v>
      </c>
      <c r="B591" s="91" t="s">
        <v>688</v>
      </c>
      <c r="C591" s="24" t="s">
        <v>82</v>
      </c>
      <c r="D591" s="24" t="s">
        <v>83</v>
      </c>
      <c r="E591" s="41" t="s">
        <v>147</v>
      </c>
      <c r="F591" s="27" t="s">
        <v>431</v>
      </c>
      <c r="G591" s="27" t="s">
        <v>410</v>
      </c>
      <c r="H591" s="75">
        <v>29</v>
      </c>
      <c r="I591" s="27" t="s">
        <v>142</v>
      </c>
      <c r="J591" s="38">
        <f t="shared" si="9"/>
        <v>76568.020499999984</v>
      </c>
      <c r="K591" s="29" t="s">
        <v>1018</v>
      </c>
      <c r="L591" s="30">
        <v>1</v>
      </c>
      <c r="M591" s="31" t="s">
        <v>1129</v>
      </c>
      <c r="N591" s="26" t="s">
        <v>22</v>
      </c>
      <c r="O591" s="26"/>
    </row>
    <row r="592" spans="1:15" s="7" customFormat="1" ht="47.25" x14ac:dyDescent="0.25">
      <c r="A592" s="24" t="s">
        <v>65</v>
      </c>
      <c r="B592" s="91" t="s">
        <v>688</v>
      </c>
      <c r="C592" s="24" t="s">
        <v>82</v>
      </c>
      <c r="D592" s="24" t="s">
        <v>83</v>
      </c>
      <c r="E592" s="41" t="s">
        <v>146</v>
      </c>
      <c r="F592" s="27" t="s">
        <v>431</v>
      </c>
      <c r="G592" s="27" t="s">
        <v>217</v>
      </c>
      <c r="H592" s="75">
        <v>27</v>
      </c>
      <c r="I592" s="27" t="s">
        <v>142</v>
      </c>
      <c r="J592" s="38">
        <f t="shared" si="9"/>
        <v>76595.020499999984</v>
      </c>
      <c r="K592" s="29" t="s">
        <v>1076</v>
      </c>
      <c r="L592" s="30">
        <v>1</v>
      </c>
      <c r="M592" s="31" t="s">
        <v>1129</v>
      </c>
      <c r="N592" s="26" t="s">
        <v>22</v>
      </c>
      <c r="O592" s="26"/>
    </row>
    <row r="593" spans="1:15" s="7" customFormat="1" ht="31.5" x14ac:dyDescent="0.25">
      <c r="A593" s="24" t="s">
        <v>65</v>
      </c>
      <c r="B593" s="91" t="s">
        <v>688</v>
      </c>
      <c r="C593" s="24" t="s">
        <v>82</v>
      </c>
      <c r="D593" s="24" t="s">
        <v>83</v>
      </c>
      <c r="E593" s="41" t="s">
        <v>145</v>
      </c>
      <c r="F593" s="27" t="s">
        <v>431</v>
      </c>
      <c r="G593" s="27" t="s">
        <v>217</v>
      </c>
      <c r="H593" s="75">
        <v>30</v>
      </c>
      <c r="I593" s="27" t="s">
        <v>144</v>
      </c>
      <c r="J593" s="38">
        <f t="shared" si="9"/>
        <v>76625.020499999984</v>
      </c>
      <c r="K593" s="29" t="s">
        <v>1019</v>
      </c>
      <c r="L593" s="30">
        <v>1</v>
      </c>
      <c r="M593" s="31" t="s">
        <v>1129</v>
      </c>
      <c r="N593" s="26" t="s">
        <v>22</v>
      </c>
      <c r="O593" s="26"/>
    </row>
    <row r="594" spans="1:15" s="7" customFormat="1" ht="31.5" x14ac:dyDescent="0.25">
      <c r="A594" s="24" t="s">
        <v>6</v>
      </c>
      <c r="B594" s="91" t="s">
        <v>688</v>
      </c>
      <c r="C594" s="24" t="s">
        <v>82</v>
      </c>
      <c r="D594" s="24" t="s">
        <v>83</v>
      </c>
      <c r="E594" s="41" t="s">
        <v>46</v>
      </c>
      <c r="F594" s="27" t="s">
        <v>431</v>
      </c>
      <c r="G594" s="27" t="s">
        <v>217</v>
      </c>
      <c r="H594" s="75">
        <v>4.5</v>
      </c>
      <c r="I594" s="27" t="s">
        <v>144</v>
      </c>
      <c r="J594" s="38">
        <f t="shared" si="9"/>
        <v>76629.520499999984</v>
      </c>
      <c r="K594" s="29" t="s">
        <v>1020</v>
      </c>
      <c r="L594" s="30">
        <v>1</v>
      </c>
      <c r="M594" s="31" t="s">
        <v>1129</v>
      </c>
      <c r="N594" s="26" t="s">
        <v>22</v>
      </c>
      <c r="O594" s="26"/>
    </row>
    <row r="595" spans="1:15" s="7" customFormat="1" ht="31.5" x14ac:dyDescent="0.25">
      <c r="A595" s="24" t="s">
        <v>6</v>
      </c>
      <c r="B595" s="91" t="s">
        <v>688</v>
      </c>
      <c r="C595" s="24" t="s">
        <v>82</v>
      </c>
      <c r="D595" s="24" t="s">
        <v>83</v>
      </c>
      <c r="E595" s="41" t="s">
        <v>798</v>
      </c>
      <c r="F595" s="27" t="s">
        <v>1640</v>
      </c>
      <c r="G595" s="27" t="s">
        <v>217</v>
      </c>
      <c r="H595" s="75">
        <v>12.76</v>
      </c>
      <c r="I595" s="27">
        <v>2010</v>
      </c>
      <c r="J595" s="38">
        <f t="shared" si="9"/>
        <v>76642.280499999979</v>
      </c>
      <c r="K595" s="29" t="s">
        <v>797</v>
      </c>
      <c r="L595" s="30">
        <v>1</v>
      </c>
      <c r="M595" s="31" t="s">
        <v>1119</v>
      </c>
      <c r="N595" s="26"/>
      <c r="O595" s="26"/>
    </row>
    <row r="596" spans="1:15" s="7" customFormat="1" x14ac:dyDescent="0.25">
      <c r="A596" s="24" t="s">
        <v>6</v>
      </c>
      <c r="B596" s="91" t="s">
        <v>688</v>
      </c>
      <c r="C596" s="24" t="s">
        <v>82</v>
      </c>
      <c r="D596" s="24" t="s">
        <v>179</v>
      </c>
      <c r="E596" s="41" t="s">
        <v>869</v>
      </c>
      <c r="F596" s="27" t="s">
        <v>1021</v>
      </c>
      <c r="G596" s="27"/>
      <c r="H596" s="75"/>
      <c r="I596" s="27"/>
      <c r="J596" s="38">
        <f t="shared" si="9"/>
        <v>76642.280499999979</v>
      </c>
      <c r="K596" s="29"/>
      <c r="L596" s="30">
        <v>1</v>
      </c>
      <c r="M596" s="31" t="s">
        <v>1119</v>
      </c>
      <c r="N596" s="26"/>
      <c r="O596" s="26"/>
    </row>
    <row r="597" spans="1:15" s="7" customFormat="1" ht="47.25" x14ac:dyDescent="0.25">
      <c r="A597" s="24" t="s">
        <v>6</v>
      </c>
      <c r="B597" s="91" t="s">
        <v>688</v>
      </c>
      <c r="C597" s="24" t="s">
        <v>82</v>
      </c>
      <c r="D597" s="24" t="s">
        <v>100</v>
      </c>
      <c r="E597" s="41" t="s">
        <v>35</v>
      </c>
      <c r="F597" s="27" t="s">
        <v>449</v>
      </c>
      <c r="G597" s="27" t="s">
        <v>410</v>
      </c>
      <c r="H597" s="75">
        <v>2.5</v>
      </c>
      <c r="I597" s="27">
        <v>1993</v>
      </c>
      <c r="J597" s="38">
        <f t="shared" si="9"/>
        <v>76644.780499999979</v>
      </c>
      <c r="K597" s="29" t="s">
        <v>635</v>
      </c>
      <c r="L597" s="30">
        <v>1</v>
      </c>
      <c r="M597" s="31" t="s">
        <v>1129</v>
      </c>
      <c r="N597" s="26"/>
      <c r="O597" s="26" t="s">
        <v>36</v>
      </c>
    </row>
    <row r="598" spans="1:15" s="7" customFormat="1" ht="31.5" x14ac:dyDescent="0.25">
      <c r="A598" s="24" t="s">
        <v>6</v>
      </c>
      <c r="B598" s="91" t="s">
        <v>688</v>
      </c>
      <c r="C598" s="24" t="s">
        <v>82</v>
      </c>
      <c r="D598" s="24" t="s">
        <v>87</v>
      </c>
      <c r="E598" s="41" t="s">
        <v>1303</v>
      </c>
      <c r="F598" s="27" t="s">
        <v>450</v>
      </c>
      <c r="G598" s="27" t="s">
        <v>410</v>
      </c>
      <c r="H598" s="75">
        <v>29</v>
      </c>
      <c r="I598" s="27">
        <v>1998</v>
      </c>
      <c r="J598" s="38">
        <f t="shared" si="9"/>
        <v>76673.780499999979</v>
      </c>
      <c r="K598" s="29" t="s">
        <v>40</v>
      </c>
      <c r="L598" s="30">
        <v>1</v>
      </c>
      <c r="M598" s="31" t="s">
        <v>1129</v>
      </c>
      <c r="N598" s="26" t="s">
        <v>40</v>
      </c>
      <c r="O598" s="26" t="s">
        <v>36</v>
      </c>
    </row>
    <row r="599" spans="1:15" s="7" customFormat="1" ht="31.5" x14ac:dyDescent="0.25">
      <c r="A599" s="24" t="s">
        <v>6</v>
      </c>
      <c r="B599" s="91" t="s">
        <v>688</v>
      </c>
      <c r="C599" s="24" t="s">
        <v>82</v>
      </c>
      <c r="D599" s="24" t="s">
        <v>190</v>
      </c>
      <c r="E599" s="41" t="s">
        <v>1304</v>
      </c>
      <c r="F599" s="27" t="s">
        <v>1116</v>
      </c>
      <c r="G599" s="27" t="s">
        <v>410</v>
      </c>
      <c r="H599" s="75">
        <v>8.1</v>
      </c>
      <c r="I599" s="27">
        <v>2018</v>
      </c>
      <c r="J599" s="38">
        <f t="shared" si="9"/>
        <v>76681.880499999985</v>
      </c>
      <c r="K599" s="29" t="s">
        <v>1325</v>
      </c>
      <c r="L599" s="30">
        <v>1</v>
      </c>
      <c r="M599" s="31" t="s">
        <v>1119</v>
      </c>
      <c r="N599" s="26"/>
      <c r="O599" s="26"/>
    </row>
    <row r="600" spans="1:15" s="7" customFormat="1" ht="31.5" x14ac:dyDescent="0.25">
      <c r="A600" s="24" t="s">
        <v>65</v>
      </c>
      <c r="B600" s="91" t="s">
        <v>688</v>
      </c>
      <c r="C600" s="24" t="s">
        <v>82</v>
      </c>
      <c r="D600" s="24" t="s">
        <v>190</v>
      </c>
      <c r="E600" s="41" t="s">
        <v>1390</v>
      </c>
      <c r="F600" s="27" t="s">
        <v>1116</v>
      </c>
      <c r="G600" s="27" t="s">
        <v>217</v>
      </c>
      <c r="H600" s="75">
        <v>0.18</v>
      </c>
      <c r="I600" s="44">
        <v>2021</v>
      </c>
      <c r="J600" s="38">
        <f t="shared" si="9"/>
        <v>76682.060499999978</v>
      </c>
      <c r="K600" s="29" t="s">
        <v>1325</v>
      </c>
      <c r="L600" s="30">
        <v>1</v>
      </c>
      <c r="M600" s="31" t="s">
        <v>1119</v>
      </c>
      <c r="N600" s="26"/>
      <c r="O600" s="26"/>
    </row>
    <row r="601" spans="1:15" s="7" customFormat="1" ht="31.5" x14ac:dyDescent="0.25">
      <c r="A601" s="24" t="s">
        <v>59</v>
      </c>
      <c r="B601" s="91" t="s">
        <v>688</v>
      </c>
      <c r="C601" s="24" t="s">
        <v>82</v>
      </c>
      <c r="D601" s="24" t="s">
        <v>193</v>
      </c>
      <c r="E601" s="41" t="s">
        <v>1389</v>
      </c>
      <c r="F601" s="27" t="s">
        <v>459</v>
      </c>
      <c r="G601" s="27" t="s">
        <v>217</v>
      </c>
      <c r="H601" s="75">
        <v>64</v>
      </c>
      <c r="I601" s="27">
        <v>2041</v>
      </c>
      <c r="J601" s="38">
        <f t="shared" si="9"/>
        <v>76746.060499999978</v>
      </c>
      <c r="K601" s="29" t="s">
        <v>467</v>
      </c>
      <c r="L601" s="30">
        <v>1</v>
      </c>
      <c r="M601" s="31" t="s">
        <v>1129</v>
      </c>
      <c r="N601" s="26" t="s">
        <v>1698</v>
      </c>
      <c r="O601" s="26"/>
    </row>
    <row r="602" spans="1:15" s="7" customFormat="1" x14ac:dyDescent="0.25">
      <c r="A602" s="24" t="s">
        <v>6</v>
      </c>
      <c r="B602" s="91" t="s">
        <v>688</v>
      </c>
      <c r="C602" s="24" t="s">
        <v>82</v>
      </c>
      <c r="D602" s="24" t="s">
        <v>104</v>
      </c>
      <c r="E602" s="41" t="s">
        <v>1305</v>
      </c>
      <c r="F602" s="27" t="s">
        <v>444</v>
      </c>
      <c r="G602" s="27" t="s">
        <v>217</v>
      </c>
      <c r="H602" s="75">
        <v>85</v>
      </c>
      <c r="I602" s="27">
        <v>2009</v>
      </c>
      <c r="J602" s="38">
        <f t="shared" si="9"/>
        <v>76831.060499999978</v>
      </c>
      <c r="K602" s="29" t="s">
        <v>34</v>
      </c>
      <c r="L602" s="30">
        <v>1</v>
      </c>
      <c r="M602" s="31" t="s">
        <v>1129</v>
      </c>
      <c r="N602" s="26" t="s">
        <v>381</v>
      </c>
      <c r="O602" s="26"/>
    </row>
    <row r="603" spans="1:15" s="7" customFormat="1" x14ac:dyDescent="0.25">
      <c r="A603" s="24" t="s">
        <v>6</v>
      </c>
      <c r="B603" s="91" t="s">
        <v>688</v>
      </c>
      <c r="C603" s="24" t="s">
        <v>1089</v>
      </c>
      <c r="D603" s="29" t="s">
        <v>210</v>
      </c>
      <c r="E603" s="41" t="s">
        <v>1388</v>
      </c>
      <c r="F603" s="27" t="s">
        <v>667</v>
      </c>
      <c r="G603" s="27" t="s">
        <v>217</v>
      </c>
      <c r="H603" s="75">
        <v>78</v>
      </c>
      <c r="I603" s="27">
        <v>2009</v>
      </c>
      <c r="J603" s="38">
        <f t="shared" si="9"/>
        <v>76909.060499999978</v>
      </c>
      <c r="K603" s="29" t="s">
        <v>668</v>
      </c>
      <c r="L603" s="30">
        <v>1</v>
      </c>
      <c r="M603" s="31" t="s">
        <v>1129</v>
      </c>
      <c r="N603" s="26" t="s">
        <v>668</v>
      </c>
      <c r="O603" s="26"/>
    </row>
    <row r="604" spans="1:15" s="10" customFormat="1" x14ac:dyDescent="0.25">
      <c r="A604" s="24" t="s">
        <v>6</v>
      </c>
      <c r="B604" s="91" t="s">
        <v>688</v>
      </c>
      <c r="C604" s="54" t="s">
        <v>114</v>
      </c>
      <c r="D604" s="54" t="s">
        <v>168</v>
      </c>
      <c r="E604" s="54" t="s">
        <v>1387</v>
      </c>
      <c r="F604" s="57" t="s">
        <v>499</v>
      </c>
      <c r="G604" s="57" t="s">
        <v>217</v>
      </c>
      <c r="H604" s="122">
        <v>6.83</v>
      </c>
      <c r="I604" s="61">
        <v>1999</v>
      </c>
      <c r="J604" s="38">
        <f t="shared" si="9"/>
        <v>76915.89049999998</v>
      </c>
      <c r="K604" s="59" t="s">
        <v>542</v>
      </c>
      <c r="L604" s="30">
        <v>1</v>
      </c>
      <c r="M604" s="31" t="s">
        <v>1130</v>
      </c>
      <c r="N604" s="49" t="s">
        <v>1329</v>
      </c>
      <c r="O604" s="59" t="s">
        <v>1331</v>
      </c>
    </row>
    <row r="605" spans="1:15" s="7" customFormat="1" ht="27.75" customHeight="1" x14ac:dyDescent="0.25">
      <c r="A605" s="24" t="s">
        <v>6</v>
      </c>
      <c r="B605" s="91" t="s">
        <v>688</v>
      </c>
      <c r="C605" s="24" t="s">
        <v>114</v>
      </c>
      <c r="D605" s="24" t="s">
        <v>216</v>
      </c>
      <c r="E605" s="41" t="s">
        <v>1386</v>
      </c>
      <c r="F605" s="27" t="s">
        <v>433</v>
      </c>
      <c r="G605" s="27" t="s">
        <v>217</v>
      </c>
      <c r="H605" s="75">
        <v>28</v>
      </c>
      <c r="I605" s="27" t="s">
        <v>25</v>
      </c>
      <c r="J605" s="38">
        <f t="shared" si="9"/>
        <v>76943.89049999998</v>
      </c>
      <c r="K605" s="29" t="s">
        <v>58</v>
      </c>
      <c r="L605" s="30">
        <v>1</v>
      </c>
      <c r="M605" s="31" t="s">
        <v>1129</v>
      </c>
      <c r="N605" s="51" t="s">
        <v>58</v>
      </c>
      <c r="O605" s="26"/>
    </row>
    <row r="606" spans="1:15" s="7" customFormat="1" ht="31.5" x14ac:dyDescent="0.25">
      <c r="A606" s="24" t="s">
        <v>6</v>
      </c>
      <c r="B606" s="91" t="s">
        <v>688</v>
      </c>
      <c r="C606" s="24" t="s">
        <v>114</v>
      </c>
      <c r="D606" s="24" t="s">
        <v>216</v>
      </c>
      <c r="E606" s="41" t="s">
        <v>1385</v>
      </c>
      <c r="F606" s="27" t="s">
        <v>433</v>
      </c>
      <c r="G606" s="27" t="s">
        <v>217</v>
      </c>
      <c r="H606" s="75">
        <v>3</v>
      </c>
      <c r="I606" s="27" t="s">
        <v>25</v>
      </c>
      <c r="J606" s="38">
        <f t="shared" si="9"/>
        <v>76946.89049999998</v>
      </c>
      <c r="K606" s="29" t="s">
        <v>57</v>
      </c>
      <c r="L606" s="30">
        <v>1</v>
      </c>
      <c r="M606" s="31" t="s">
        <v>1129</v>
      </c>
      <c r="N606" s="51" t="s">
        <v>57</v>
      </c>
      <c r="O606" s="26"/>
    </row>
    <row r="607" spans="1:15" s="7" customFormat="1" x14ac:dyDescent="0.25">
      <c r="A607" s="24" t="s">
        <v>6</v>
      </c>
      <c r="B607" s="91" t="s">
        <v>688</v>
      </c>
      <c r="C607" s="24" t="s">
        <v>114</v>
      </c>
      <c r="D607" s="24" t="s">
        <v>195</v>
      </c>
      <c r="E607" s="41" t="s">
        <v>24</v>
      </c>
      <c r="F607" s="27" t="s">
        <v>432</v>
      </c>
      <c r="G607" s="27" t="s">
        <v>217</v>
      </c>
      <c r="H607" s="75">
        <v>24</v>
      </c>
      <c r="I607" s="27">
        <v>2003</v>
      </c>
      <c r="J607" s="38">
        <f t="shared" si="9"/>
        <v>76970.89049999998</v>
      </c>
      <c r="K607" s="29" t="s">
        <v>26</v>
      </c>
      <c r="L607" s="30">
        <v>1</v>
      </c>
      <c r="M607" s="31" t="s">
        <v>1129</v>
      </c>
      <c r="N607" s="26" t="s">
        <v>26</v>
      </c>
      <c r="O607" s="26"/>
    </row>
    <row r="608" spans="1:15" s="7" customFormat="1" ht="31.5" x14ac:dyDescent="0.25">
      <c r="A608" s="24" t="s">
        <v>6</v>
      </c>
      <c r="B608" s="91" t="s">
        <v>688</v>
      </c>
      <c r="C608" s="24" t="s">
        <v>160</v>
      </c>
      <c r="D608" s="24" t="s">
        <v>160</v>
      </c>
      <c r="E608" s="41" t="s">
        <v>48</v>
      </c>
      <c r="F608" s="27" t="s">
        <v>434</v>
      </c>
      <c r="G608" s="27" t="s">
        <v>217</v>
      </c>
      <c r="H608" s="75">
        <v>1.2</v>
      </c>
      <c r="I608" s="27">
        <v>2004</v>
      </c>
      <c r="J608" s="38">
        <f t="shared" si="9"/>
        <v>76972.090499999977</v>
      </c>
      <c r="K608" s="29" t="s">
        <v>1022</v>
      </c>
      <c r="L608" s="30">
        <v>1</v>
      </c>
      <c r="M608" s="31" t="s">
        <v>1129</v>
      </c>
      <c r="N608" s="26" t="s">
        <v>1022</v>
      </c>
      <c r="O608" s="26"/>
    </row>
    <row r="609" spans="1:15" s="7" customFormat="1" ht="47.25" x14ac:dyDescent="0.25">
      <c r="A609" s="24" t="s">
        <v>6</v>
      </c>
      <c r="B609" s="91" t="s">
        <v>688</v>
      </c>
      <c r="C609" s="24" t="s">
        <v>160</v>
      </c>
      <c r="D609" s="24" t="s">
        <v>160</v>
      </c>
      <c r="E609" s="41" t="s">
        <v>50</v>
      </c>
      <c r="F609" s="27" t="s">
        <v>434</v>
      </c>
      <c r="G609" s="27" t="s">
        <v>217</v>
      </c>
      <c r="H609" s="75">
        <v>18</v>
      </c>
      <c r="I609" s="27">
        <v>2018</v>
      </c>
      <c r="J609" s="38">
        <f t="shared" si="9"/>
        <v>76990.090499999977</v>
      </c>
      <c r="K609" s="29" t="s">
        <v>51</v>
      </c>
      <c r="L609" s="30">
        <v>1</v>
      </c>
      <c r="M609" s="31" t="s">
        <v>1129</v>
      </c>
      <c r="N609" s="26" t="s">
        <v>52</v>
      </c>
      <c r="O609" s="26"/>
    </row>
    <row r="610" spans="1:15" s="7" customFormat="1" ht="31.5" x14ac:dyDescent="0.25">
      <c r="A610" s="24" t="s">
        <v>6</v>
      </c>
      <c r="B610" s="91" t="s">
        <v>688</v>
      </c>
      <c r="C610" s="24" t="s">
        <v>160</v>
      </c>
      <c r="D610" s="24" t="s">
        <v>160</v>
      </c>
      <c r="E610" s="41" t="s">
        <v>1023</v>
      </c>
      <c r="F610" s="27" t="s">
        <v>434</v>
      </c>
      <c r="G610" s="27" t="s">
        <v>217</v>
      </c>
      <c r="H610" s="75">
        <v>1.95</v>
      </c>
      <c r="I610" s="27">
        <v>2018</v>
      </c>
      <c r="J610" s="38">
        <f t="shared" si="9"/>
        <v>76992.040499999974</v>
      </c>
      <c r="K610" s="29" t="s">
        <v>49</v>
      </c>
      <c r="L610" s="30">
        <v>1</v>
      </c>
      <c r="M610" s="31" t="s">
        <v>1129</v>
      </c>
      <c r="N610" s="26" t="s">
        <v>49</v>
      </c>
      <c r="O610" s="26"/>
    </row>
    <row r="611" spans="1:15" s="7" customFormat="1" ht="31.5" x14ac:dyDescent="0.25">
      <c r="A611" s="24" t="s">
        <v>6</v>
      </c>
      <c r="B611" s="91" t="s">
        <v>688</v>
      </c>
      <c r="C611" s="24" t="s">
        <v>102</v>
      </c>
      <c r="D611" s="24" t="s">
        <v>102</v>
      </c>
      <c r="E611" s="41" t="s">
        <v>1384</v>
      </c>
      <c r="F611" s="27" t="s">
        <v>1641</v>
      </c>
      <c r="G611" s="27" t="s">
        <v>217</v>
      </c>
      <c r="H611" s="75">
        <v>91</v>
      </c>
      <c r="I611" s="27">
        <v>1996</v>
      </c>
      <c r="J611" s="38">
        <f t="shared" si="9"/>
        <v>77083.040499999974</v>
      </c>
      <c r="K611" s="48" t="s">
        <v>1024</v>
      </c>
      <c r="L611" s="30">
        <v>1</v>
      </c>
      <c r="M611" s="31" t="s">
        <v>1129</v>
      </c>
      <c r="N611" s="26" t="s">
        <v>37</v>
      </c>
      <c r="O611" s="26"/>
    </row>
    <row r="612" spans="1:15" s="7" customFormat="1" x14ac:dyDescent="0.25">
      <c r="A612" s="24" t="s">
        <v>6</v>
      </c>
      <c r="B612" s="91" t="s">
        <v>688</v>
      </c>
      <c r="C612" s="24" t="s">
        <v>102</v>
      </c>
      <c r="D612" s="24" t="s">
        <v>102</v>
      </c>
      <c r="E612" s="41" t="s">
        <v>1705</v>
      </c>
      <c r="F612" s="27" t="s">
        <v>433</v>
      </c>
      <c r="G612" s="27" t="s">
        <v>217</v>
      </c>
      <c r="H612" s="75">
        <v>45</v>
      </c>
      <c r="I612" s="27">
        <v>1998</v>
      </c>
      <c r="J612" s="38">
        <f t="shared" si="9"/>
        <v>77128.040499999974</v>
      </c>
      <c r="K612" s="29" t="s">
        <v>636</v>
      </c>
      <c r="L612" s="30">
        <v>1</v>
      </c>
      <c r="M612" s="31" t="s">
        <v>1129</v>
      </c>
      <c r="N612" s="26"/>
      <c r="O612" s="26"/>
    </row>
    <row r="613" spans="1:15" s="7" customFormat="1" ht="31.5" x14ac:dyDescent="0.25">
      <c r="A613" s="24" t="s">
        <v>6</v>
      </c>
      <c r="B613" s="91" t="s">
        <v>688</v>
      </c>
      <c r="C613" s="24" t="s">
        <v>102</v>
      </c>
      <c r="D613" s="24" t="s">
        <v>102</v>
      </c>
      <c r="E613" s="41" t="s">
        <v>1383</v>
      </c>
      <c r="F613" s="27" t="s">
        <v>425</v>
      </c>
      <c r="G613" s="27" t="s">
        <v>410</v>
      </c>
      <c r="H613" s="75">
        <v>265</v>
      </c>
      <c r="I613" s="27">
        <v>1998</v>
      </c>
      <c r="J613" s="38">
        <f t="shared" si="9"/>
        <v>77393.040499999974</v>
      </c>
      <c r="K613" s="48" t="s">
        <v>1025</v>
      </c>
      <c r="L613" s="30">
        <v>1</v>
      </c>
      <c r="M613" s="31" t="s">
        <v>1129</v>
      </c>
      <c r="N613" s="26" t="s">
        <v>33</v>
      </c>
      <c r="O613" s="26"/>
    </row>
    <row r="614" spans="1:15" s="7" customFormat="1" ht="47.25" x14ac:dyDescent="0.25">
      <c r="A614" s="24" t="s">
        <v>65</v>
      </c>
      <c r="B614" s="91" t="s">
        <v>688</v>
      </c>
      <c r="C614" s="24" t="s">
        <v>102</v>
      </c>
      <c r="D614" s="24" t="s">
        <v>102</v>
      </c>
      <c r="E614" s="41" t="s">
        <v>1382</v>
      </c>
      <c r="F614" s="27" t="s">
        <v>425</v>
      </c>
      <c r="G614" s="27" t="s">
        <v>217</v>
      </c>
      <c r="H614" s="75">
        <v>90</v>
      </c>
      <c r="I614" s="27" t="s">
        <v>142</v>
      </c>
      <c r="J614" s="38">
        <f t="shared" si="9"/>
        <v>77483.040499999974</v>
      </c>
      <c r="K614" s="48" t="s">
        <v>1059</v>
      </c>
      <c r="L614" s="30">
        <v>1</v>
      </c>
      <c r="M614" s="31" t="s">
        <v>1119</v>
      </c>
      <c r="N614" s="26"/>
      <c r="O614" s="26"/>
    </row>
    <row r="615" spans="1:15" s="7" customFormat="1" x14ac:dyDescent="0.25">
      <c r="A615" s="24" t="s">
        <v>6</v>
      </c>
      <c r="B615" s="91" t="s">
        <v>688</v>
      </c>
      <c r="C615" s="24" t="s">
        <v>102</v>
      </c>
      <c r="D615" s="24" t="s">
        <v>102</v>
      </c>
      <c r="E615" s="41" t="s">
        <v>1306</v>
      </c>
      <c r="F615" s="27" t="s">
        <v>425</v>
      </c>
      <c r="G615" s="27" t="s">
        <v>217</v>
      </c>
      <c r="H615" s="75">
        <v>293</v>
      </c>
      <c r="I615" s="27">
        <v>1999</v>
      </c>
      <c r="J615" s="38">
        <f t="shared" si="9"/>
        <v>77776.040499999974</v>
      </c>
      <c r="K615" s="48" t="s">
        <v>1027</v>
      </c>
      <c r="L615" s="30">
        <v>1</v>
      </c>
      <c r="M615" s="31" t="s">
        <v>1129</v>
      </c>
      <c r="N615" s="26" t="s">
        <v>41</v>
      </c>
      <c r="O615" s="26"/>
    </row>
    <row r="616" spans="1:15" s="7" customFormat="1" x14ac:dyDescent="0.25">
      <c r="A616" s="24" t="s">
        <v>6</v>
      </c>
      <c r="B616" s="91" t="s">
        <v>688</v>
      </c>
      <c r="C616" s="24" t="s">
        <v>102</v>
      </c>
      <c r="D616" s="24" t="s">
        <v>102</v>
      </c>
      <c r="E616" s="41" t="s">
        <v>739</v>
      </c>
      <c r="F616" s="27" t="s">
        <v>425</v>
      </c>
      <c r="G616" s="27" t="s">
        <v>410</v>
      </c>
      <c r="H616" s="75">
        <v>201.6</v>
      </c>
      <c r="I616" s="27">
        <v>2018</v>
      </c>
      <c r="J616" s="38">
        <f t="shared" si="9"/>
        <v>77977.64049999998</v>
      </c>
      <c r="K616" s="29" t="s">
        <v>740</v>
      </c>
      <c r="L616" s="30">
        <v>1</v>
      </c>
      <c r="M616" s="31" t="s">
        <v>1130</v>
      </c>
      <c r="N616" s="26"/>
      <c r="O616" s="26"/>
    </row>
    <row r="617" spans="1:15" s="7" customFormat="1" ht="47.25" x14ac:dyDescent="0.25">
      <c r="A617" s="24" t="s">
        <v>65</v>
      </c>
      <c r="B617" s="91" t="s">
        <v>688</v>
      </c>
      <c r="C617" s="24" t="s">
        <v>102</v>
      </c>
      <c r="D617" s="24" t="s">
        <v>102</v>
      </c>
      <c r="E617" s="41" t="s">
        <v>1067</v>
      </c>
      <c r="F617" s="27" t="s">
        <v>425</v>
      </c>
      <c r="G617" s="27" t="s">
        <v>217</v>
      </c>
      <c r="H617" s="75">
        <v>65</v>
      </c>
      <c r="I617" s="27">
        <v>2020</v>
      </c>
      <c r="J617" s="38">
        <f t="shared" si="9"/>
        <v>78042.64049999998</v>
      </c>
      <c r="K617" s="48" t="s">
        <v>1059</v>
      </c>
      <c r="L617" s="30">
        <v>1</v>
      </c>
      <c r="M617" s="31" t="s">
        <v>1119</v>
      </c>
      <c r="N617" s="26"/>
      <c r="O617" s="26"/>
    </row>
    <row r="618" spans="1:15" s="7" customFormat="1" x14ac:dyDescent="0.25">
      <c r="A618" s="24" t="s">
        <v>6</v>
      </c>
      <c r="B618" s="91" t="s">
        <v>688</v>
      </c>
      <c r="C618" s="24" t="s">
        <v>77</v>
      </c>
      <c r="D618" s="24" t="s">
        <v>208</v>
      </c>
      <c r="E618" s="41" t="s">
        <v>27</v>
      </c>
      <c r="F618" s="27" t="s">
        <v>460</v>
      </c>
      <c r="G618" s="27" t="s">
        <v>217</v>
      </c>
      <c r="H618" s="75">
        <v>12</v>
      </c>
      <c r="I618" s="27">
        <v>2008</v>
      </c>
      <c r="J618" s="38">
        <f t="shared" si="9"/>
        <v>78054.64049999998</v>
      </c>
      <c r="K618" s="48" t="s">
        <v>28</v>
      </c>
      <c r="L618" s="30">
        <v>1</v>
      </c>
      <c r="M618" s="31" t="s">
        <v>1129</v>
      </c>
      <c r="N618" s="26" t="s">
        <v>28</v>
      </c>
      <c r="O618" s="26"/>
    </row>
    <row r="619" spans="1:15" s="7" customFormat="1" ht="31.5" x14ac:dyDescent="0.25">
      <c r="A619" s="24" t="s">
        <v>65</v>
      </c>
      <c r="B619" s="91" t="s">
        <v>688</v>
      </c>
      <c r="C619" s="24" t="s">
        <v>77</v>
      </c>
      <c r="D619" s="24" t="s">
        <v>208</v>
      </c>
      <c r="E619" s="41" t="s">
        <v>669</v>
      </c>
      <c r="F619" s="27" t="s">
        <v>460</v>
      </c>
      <c r="G619" s="27" t="s">
        <v>410</v>
      </c>
      <c r="H619" s="75">
        <v>152</v>
      </c>
      <c r="I619" s="27">
        <v>2020</v>
      </c>
      <c r="J619" s="38">
        <f t="shared" si="9"/>
        <v>78206.64049999998</v>
      </c>
      <c r="K619" s="29" t="s">
        <v>671</v>
      </c>
      <c r="L619" s="30">
        <v>1</v>
      </c>
      <c r="M619" s="31" t="s">
        <v>1129</v>
      </c>
      <c r="N619" s="26" t="s">
        <v>670</v>
      </c>
      <c r="O619" s="26"/>
    </row>
    <row r="620" spans="1:15" s="7" customFormat="1" ht="31.5" x14ac:dyDescent="0.25">
      <c r="A620" s="24" t="s">
        <v>6</v>
      </c>
      <c r="B620" s="91" t="s">
        <v>688</v>
      </c>
      <c r="C620" s="24" t="s">
        <v>80</v>
      </c>
      <c r="D620" s="24" t="s">
        <v>96</v>
      </c>
      <c r="E620" s="41" t="s">
        <v>1381</v>
      </c>
      <c r="F620" s="27" t="s">
        <v>454</v>
      </c>
      <c r="G620" s="27" t="s">
        <v>217</v>
      </c>
      <c r="H620" s="121">
        <v>5</v>
      </c>
      <c r="I620" s="27">
        <v>2004</v>
      </c>
      <c r="J620" s="38">
        <f t="shared" si="9"/>
        <v>78211.64049999998</v>
      </c>
      <c r="K620" s="29" t="s">
        <v>932</v>
      </c>
      <c r="L620" s="30">
        <v>1</v>
      </c>
      <c r="M620" s="31" t="s">
        <v>1119</v>
      </c>
      <c r="N620" s="26"/>
      <c r="O620" s="26"/>
    </row>
    <row r="621" spans="1:15" s="7" customFormat="1" x14ac:dyDescent="0.25">
      <c r="A621" s="24" t="s">
        <v>6</v>
      </c>
      <c r="B621" s="91" t="s">
        <v>688</v>
      </c>
      <c r="C621" s="24" t="s">
        <v>80</v>
      </c>
      <c r="D621" s="24" t="s">
        <v>96</v>
      </c>
      <c r="E621" s="41" t="s">
        <v>1380</v>
      </c>
      <c r="F621" s="27" t="s">
        <v>454</v>
      </c>
      <c r="G621" s="27" t="s">
        <v>217</v>
      </c>
      <c r="H621" s="121">
        <v>10</v>
      </c>
      <c r="I621" s="27">
        <v>2004</v>
      </c>
      <c r="J621" s="38">
        <f t="shared" si="9"/>
        <v>78221.64049999998</v>
      </c>
      <c r="K621" s="29" t="s">
        <v>903</v>
      </c>
      <c r="L621" s="30">
        <v>1</v>
      </c>
      <c r="M621" s="31" t="s">
        <v>1119</v>
      </c>
      <c r="N621" s="26"/>
      <c r="O621" s="26"/>
    </row>
    <row r="622" spans="1:15" s="7" customFormat="1" x14ac:dyDescent="0.25">
      <c r="A622" s="24" t="s">
        <v>6</v>
      </c>
      <c r="B622" s="91" t="s">
        <v>688</v>
      </c>
      <c r="C622" s="24" t="s">
        <v>80</v>
      </c>
      <c r="D622" s="24" t="s">
        <v>96</v>
      </c>
      <c r="E622" s="41" t="s">
        <v>53</v>
      </c>
      <c r="F622" s="27" t="s">
        <v>454</v>
      </c>
      <c r="G622" s="27" t="s">
        <v>410</v>
      </c>
      <c r="H622" s="75">
        <v>345.6</v>
      </c>
      <c r="I622" s="27">
        <v>2005</v>
      </c>
      <c r="J622" s="38">
        <f t="shared" si="9"/>
        <v>78567.240499999985</v>
      </c>
      <c r="K622" s="29" t="s">
        <v>615</v>
      </c>
      <c r="L622" s="30">
        <v>1</v>
      </c>
      <c r="M622" s="31" t="s">
        <v>1129</v>
      </c>
      <c r="N622" s="26" t="s">
        <v>54</v>
      </c>
      <c r="O622" s="26" t="s">
        <v>383</v>
      </c>
    </row>
    <row r="623" spans="1:15" s="7" customFormat="1" x14ac:dyDescent="0.25">
      <c r="A623" s="24" t="s">
        <v>6</v>
      </c>
      <c r="B623" s="91" t="s">
        <v>688</v>
      </c>
      <c r="C623" s="24" t="s">
        <v>80</v>
      </c>
      <c r="D623" s="24" t="s">
        <v>96</v>
      </c>
      <c r="E623" s="41" t="s">
        <v>29</v>
      </c>
      <c r="F623" s="27" t="s">
        <v>461</v>
      </c>
      <c r="G623" s="27" t="s">
        <v>217</v>
      </c>
      <c r="H623" s="75">
        <v>3.5</v>
      </c>
      <c r="I623" s="27">
        <v>1994</v>
      </c>
      <c r="J623" s="38">
        <f t="shared" si="9"/>
        <v>78570.740499999985</v>
      </c>
      <c r="K623" s="48" t="s">
        <v>30</v>
      </c>
      <c r="L623" s="30">
        <v>1</v>
      </c>
      <c r="M623" s="31" t="s">
        <v>1130</v>
      </c>
      <c r="N623" s="26" t="s">
        <v>30</v>
      </c>
      <c r="O623" s="26"/>
    </row>
    <row r="624" spans="1:15" s="7" customFormat="1" ht="31.5" x14ac:dyDescent="0.25">
      <c r="A624" s="24" t="s">
        <v>6</v>
      </c>
      <c r="B624" s="91" t="s">
        <v>688</v>
      </c>
      <c r="C624" s="24" t="s">
        <v>80</v>
      </c>
      <c r="D624" s="24" t="s">
        <v>96</v>
      </c>
      <c r="E624" s="41" t="s">
        <v>277</v>
      </c>
      <c r="F624" s="27" t="s">
        <v>461</v>
      </c>
      <c r="G624" s="27" t="s">
        <v>217</v>
      </c>
      <c r="H624" s="75">
        <v>22.13</v>
      </c>
      <c r="I624" s="27">
        <v>2008</v>
      </c>
      <c r="J624" s="38">
        <f t="shared" si="9"/>
        <v>78592.87049999999</v>
      </c>
      <c r="K624" s="29" t="s">
        <v>281</v>
      </c>
      <c r="L624" s="30">
        <v>1</v>
      </c>
      <c r="M624" s="31" t="s">
        <v>1129</v>
      </c>
      <c r="N624" s="26" t="s">
        <v>278</v>
      </c>
      <c r="O624" s="26" t="s">
        <v>279</v>
      </c>
    </row>
    <row r="625" spans="1:15" s="7" customFormat="1" ht="31.5" x14ac:dyDescent="0.25">
      <c r="A625" s="24" t="s">
        <v>6</v>
      </c>
      <c r="B625" s="91" t="s">
        <v>688</v>
      </c>
      <c r="C625" s="24" t="s">
        <v>80</v>
      </c>
      <c r="D625" s="24" t="s">
        <v>96</v>
      </c>
      <c r="E625" s="41" t="s">
        <v>1664</v>
      </c>
      <c r="F625" s="27" t="s">
        <v>461</v>
      </c>
      <c r="G625" s="27" t="s">
        <v>217</v>
      </c>
      <c r="H625" s="75">
        <v>15</v>
      </c>
      <c r="I625" s="27">
        <v>2018</v>
      </c>
      <c r="J625" s="38">
        <f t="shared" si="9"/>
        <v>78607.87049999999</v>
      </c>
      <c r="K625" s="29" t="s">
        <v>285</v>
      </c>
      <c r="L625" s="30">
        <v>1</v>
      </c>
      <c r="M625" s="31" t="s">
        <v>1129</v>
      </c>
      <c r="N625" s="26" t="s">
        <v>284</v>
      </c>
      <c r="O625" s="26"/>
    </row>
    <row r="626" spans="1:15" s="7" customFormat="1" ht="31.5" x14ac:dyDescent="0.25">
      <c r="A626" s="24" t="s">
        <v>6</v>
      </c>
      <c r="B626" s="91" t="s">
        <v>688</v>
      </c>
      <c r="C626" s="24" t="s">
        <v>84</v>
      </c>
      <c r="D626" s="24" t="s">
        <v>171</v>
      </c>
      <c r="E626" s="41" t="s">
        <v>852</v>
      </c>
      <c r="F626" s="27" t="s">
        <v>433</v>
      </c>
      <c r="G626" s="27" t="s">
        <v>217</v>
      </c>
      <c r="H626" s="121">
        <v>20</v>
      </c>
      <c r="I626" s="27"/>
      <c r="J626" s="38">
        <f t="shared" si="9"/>
        <v>78627.87049999999</v>
      </c>
      <c r="K626" s="29" t="s">
        <v>853</v>
      </c>
      <c r="L626" s="30">
        <v>1</v>
      </c>
      <c r="M626" s="31" t="s">
        <v>1119</v>
      </c>
      <c r="N626" s="26"/>
      <c r="O626" s="26"/>
    </row>
    <row r="627" spans="1:15" s="7" customFormat="1" ht="63" x14ac:dyDescent="0.25">
      <c r="A627" s="24" t="s">
        <v>65</v>
      </c>
      <c r="B627" s="91" t="s">
        <v>688</v>
      </c>
      <c r="C627" s="24" t="s">
        <v>117</v>
      </c>
      <c r="D627" s="24"/>
      <c r="E627" s="41" t="s">
        <v>1110</v>
      </c>
      <c r="F627" s="27" t="s">
        <v>1091</v>
      </c>
      <c r="G627" s="27" t="s">
        <v>217</v>
      </c>
      <c r="H627" s="122">
        <v>43.5</v>
      </c>
      <c r="I627" s="27">
        <v>2020</v>
      </c>
      <c r="J627" s="38">
        <f t="shared" si="9"/>
        <v>78671.37049999999</v>
      </c>
      <c r="K627" s="29" t="s">
        <v>1324</v>
      </c>
      <c r="L627" s="30">
        <v>1</v>
      </c>
      <c r="M627" s="31" t="s">
        <v>1119</v>
      </c>
      <c r="N627" s="26"/>
      <c r="O627" s="26"/>
    </row>
    <row r="628" spans="1:15" s="7" customFormat="1" ht="63" x14ac:dyDescent="0.25">
      <c r="A628" s="24" t="s">
        <v>65</v>
      </c>
      <c r="B628" s="91" t="s">
        <v>688</v>
      </c>
      <c r="C628" s="24" t="s">
        <v>117</v>
      </c>
      <c r="D628" s="24"/>
      <c r="E628" s="41" t="s">
        <v>1111</v>
      </c>
      <c r="F628" s="27" t="s">
        <v>1091</v>
      </c>
      <c r="G628" s="27" t="s">
        <v>217</v>
      </c>
      <c r="H628" s="122">
        <v>51.2</v>
      </c>
      <c r="I628" s="44">
        <v>2021</v>
      </c>
      <c r="J628" s="38">
        <f t="shared" si="9"/>
        <v>78722.570499999987</v>
      </c>
      <c r="K628" s="29" t="s">
        <v>1324</v>
      </c>
      <c r="L628" s="30">
        <v>1</v>
      </c>
      <c r="M628" s="31" t="s">
        <v>1119</v>
      </c>
      <c r="N628" s="26"/>
      <c r="O628" s="26"/>
    </row>
    <row r="629" spans="1:15" s="10" customFormat="1" x14ac:dyDescent="0.25">
      <c r="A629" s="46" t="s">
        <v>6</v>
      </c>
      <c r="B629" s="92" t="s">
        <v>1339</v>
      </c>
      <c r="C629" s="54" t="s">
        <v>82</v>
      </c>
      <c r="D629" s="54" t="s">
        <v>82</v>
      </c>
      <c r="E629" s="54" t="s">
        <v>680</v>
      </c>
      <c r="F629" s="57" t="s">
        <v>458</v>
      </c>
      <c r="G629" s="57" t="s">
        <v>410</v>
      </c>
      <c r="H629" s="122">
        <v>8.66</v>
      </c>
      <c r="I629" s="27">
        <v>2017</v>
      </c>
      <c r="J629" s="38">
        <f t="shared" si="9"/>
        <v>78731.230499999991</v>
      </c>
      <c r="K629" s="59" t="s">
        <v>681</v>
      </c>
      <c r="L629" s="30">
        <v>1</v>
      </c>
      <c r="M629" s="31" t="s">
        <v>1130</v>
      </c>
      <c r="N629" s="49" t="s">
        <v>681</v>
      </c>
      <c r="O629" s="59"/>
    </row>
    <row r="630" spans="1:15" s="10" customFormat="1" ht="31.5" x14ac:dyDescent="0.25">
      <c r="A630" s="46" t="s">
        <v>6</v>
      </c>
      <c r="B630" s="92" t="s">
        <v>1339</v>
      </c>
      <c r="C630" s="54" t="s">
        <v>82</v>
      </c>
      <c r="D630" s="54" t="s">
        <v>82</v>
      </c>
      <c r="E630" s="93" t="s">
        <v>1379</v>
      </c>
      <c r="F630" s="57" t="s">
        <v>783</v>
      </c>
      <c r="G630" s="57" t="s">
        <v>217</v>
      </c>
      <c r="H630" s="122">
        <v>20.5</v>
      </c>
      <c r="I630" s="27">
        <v>2013</v>
      </c>
      <c r="J630" s="38">
        <f t="shared" si="9"/>
        <v>78751.730499999991</v>
      </c>
      <c r="K630" s="58" t="s">
        <v>784</v>
      </c>
      <c r="L630" s="30">
        <v>1</v>
      </c>
      <c r="M630" s="31" t="s">
        <v>1130</v>
      </c>
      <c r="N630" s="49"/>
      <c r="O630" s="59"/>
    </row>
    <row r="631" spans="1:15" s="10" customFormat="1" ht="31.5" x14ac:dyDescent="0.25">
      <c r="A631" s="46" t="s">
        <v>6</v>
      </c>
      <c r="B631" s="92" t="s">
        <v>1339</v>
      </c>
      <c r="C631" s="54" t="s">
        <v>82</v>
      </c>
      <c r="D631" s="54" t="s">
        <v>91</v>
      </c>
      <c r="E631" s="54" t="s">
        <v>1378</v>
      </c>
      <c r="F631" s="57" t="s">
        <v>455</v>
      </c>
      <c r="G631" s="57" t="s">
        <v>217</v>
      </c>
      <c r="H631" s="122">
        <v>14.5</v>
      </c>
      <c r="I631" s="61">
        <v>2009</v>
      </c>
      <c r="J631" s="38">
        <f t="shared" si="9"/>
        <v>78766.230499999991</v>
      </c>
      <c r="K631" s="59" t="s">
        <v>632</v>
      </c>
      <c r="L631" s="31" t="s">
        <v>504</v>
      </c>
      <c r="M631" s="31" t="s">
        <v>1130</v>
      </c>
      <c r="N631" s="49" t="s">
        <v>1329</v>
      </c>
      <c r="O631" s="58" t="s">
        <v>1706</v>
      </c>
    </row>
    <row r="632" spans="1:15" s="7" customFormat="1" ht="47.25" x14ac:dyDescent="0.25">
      <c r="A632" s="24" t="s">
        <v>6</v>
      </c>
      <c r="B632" s="92" t="s">
        <v>1339</v>
      </c>
      <c r="C632" s="24" t="s">
        <v>82</v>
      </c>
      <c r="D632" s="24" t="s">
        <v>83</v>
      </c>
      <c r="E632" s="41" t="s">
        <v>1377</v>
      </c>
      <c r="F632" s="27" t="s">
        <v>431</v>
      </c>
      <c r="G632" s="27" t="s">
        <v>410</v>
      </c>
      <c r="H632" s="75">
        <v>55</v>
      </c>
      <c r="I632" s="27">
        <v>2000</v>
      </c>
      <c r="J632" s="38">
        <f t="shared" si="9"/>
        <v>78821.230499999991</v>
      </c>
      <c r="K632" s="29" t="s">
        <v>466</v>
      </c>
      <c r="L632" s="30">
        <v>1</v>
      </c>
      <c r="M632" s="31" t="s">
        <v>1130</v>
      </c>
      <c r="N632" s="26" t="s">
        <v>391</v>
      </c>
      <c r="O632" s="26" t="s">
        <v>1718</v>
      </c>
    </row>
    <row r="633" spans="1:15" s="7" customFormat="1" x14ac:dyDescent="0.25">
      <c r="A633" s="24" t="s">
        <v>6</v>
      </c>
      <c r="B633" s="92" t="s">
        <v>1339</v>
      </c>
      <c r="C633" s="24" t="s">
        <v>82</v>
      </c>
      <c r="D633" s="24" t="s">
        <v>83</v>
      </c>
      <c r="E633" s="41" t="s">
        <v>1376</v>
      </c>
      <c r="F633" s="27" t="s">
        <v>431</v>
      </c>
      <c r="G633" s="57" t="s">
        <v>217</v>
      </c>
      <c r="H633" s="75"/>
      <c r="I633" s="27"/>
      <c r="J633" s="38">
        <f t="shared" si="9"/>
        <v>78821.230499999991</v>
      </c>
      <c r="K633" s="29" t="s">
        <v>1069</v>
      </c>
      <c r="L633" s="30">
        <v>1</v>
      </c>
      <c r="M633" s="31" t="s">
        <v>1130</v>
      </c>
      <c r="N633" s="26"/>
      <c r="O633" s="26"/>
    </row>
    <row r="634" spans="1:15" s="10" customFormat="1" x14ac:dyDescent="0.25">
      <c r="A634" s="46" t="s">
        <v>6</v>
      </c>
      <c r="B634" s="92" t="s">
        <v>1339</v>
      </c>
      <c r="C634" s="94" t="s">
        <v>82</v>
      </c>
      <c r="D634" s="54" t="s">
        <v>100</v>
      </c>
      <c r="E634" s="54" t="s">
        <v>1375</v>
      </c>
      <c r="F634" s="57" t="s">
        <v>449</v>
      </c>
      <c r="G634" s="57" t="s">
        <v>411</v>
      </c>
      <c r="H634" s="122">
        <v>51</v>
      </c>
      <c r="I634" s="61">
        <v>2012</v>
      </c>
      <c r="J634" s="38">
        <f t="shared" si="9"/>
        <v>78872.230499999991</v>
      </c>
      <c r="K634" s="59" t="s">
        <v>538</v>
      </c>
      <c r="L634" s="30">
        <v>1</v>
      </c>
      <c r="M634" s="31" t="s">
        <v>1130</v>
      </c>
      <c r="N634" s="49" t="s">
        <v>1330</v>
      </c>
      <c r="O634" s="59" t="s">
        <v>539</v>
      </c>
    </row>
    <row r="635" spans="1:15" s="7" customFormat="1" ht="31.5" x14ac:dyDescent="0.25">
      <c r="A635" s="34" t="s">
        <v>6</v>
      </c>
      <c r="B635" s="92" t="s">
        <v>1339</v>
      </c>
      <c r="C635" s="34" t="s">
        <v>82</v>
      </c>
      <c r="D635" s="34" t="s">
        <v>100</v>
      </c>
      <c r="E635" s="36" t="s">
        <v>1374</v>
      </c>
      <c r="F635" s="37" t="s">
        <v>449</v>
      </c>
      <c r="G635" s="37" t="s">
        <v>217</v>
      </c>
      <c r="H635" s="116">
        <v>13.4</v>
      </c>
      <c r="I635" s="37">
        <v>2005</v>
      </c>
      <c r="J635" s="38">
        <f t="shared" si="9"/>
        <v>78885.630499999985</v>
      </c>
      <c r="K635" s="39"/>
      <c r="L635" s="30">
        <v>1</v>
      </c>
      <c r="M635" s="31" t="s">
        <v>1130</v>
      </c>
      <c r="N635" s="40" t="s">
        <v>101</v>
      </c>
      <c r="O635" s="40"/>
    </row>
    <row r="636" spans="1:15" s="7" customFormat="1" x14ac:dyDescent="0.25">
      <c r="A636" s="24" t="s">
        <v>6</v>
      </c>
      <c r="B636" s="92" t="s">
        <v>1339</v>
      </c>
      <c r="C636" s="24" t="s">
        <v>82</v>
      </c>
      <c r="D636" s="24" t="s">
        <v>100</v>
      </c>
      <c r="E636" s="41" t="s">
        <v>1373</v>
      </c>
      <c r="F636" s="27" t="s">
        <v>449</v>
      </c>
      <c r="G636" s="27" t="s">
        <v>217</v>
      </c>
      <c r="H636" s="75">
        <v>8.5</v>
      </c>
      <c r="I636" s="27">
        <v>2012</v>
      </c>
      <c r="J636" s="38">
        <f t="shared" si="9"/>
        <v>78894.130499999985</v>
      </c>
      <c r="K636" s="29" t="s">
        <v>25</v>
      </c>
      <c r="L636" s="30">
        <v>1</v>
      </c>
      <c r="M636" s="31" t="s">
        <v>1129</v>
      </c>
      <c r="N636" s="26" t="s">
        <v>31</v>
      </c>
      <c r="O636" s="26"/>
    </row>
    <row r="637" spans="1:15" s="10" customFormat="1" ht="31.5" x14ac:dyDescent="0.25">
      <c r="A637" s="46" t="s">
        <v>6</v>
      </c>
      <c r="B637" s="92" t="s">
        <v>1339</v>
      </c>
      <c r="C637" s="46" t="s">
        <v>82</v>
      </c>
      <c r="D637" s="46" t="s">
        <v>87</v>
      </c>
      <c r="E637" s="49" t="s">
        <v>1372</v>
      </c>
      <c r="F637" s="44" t="s">
        <v>450</v>
      </c>
      <c r="G637" s="44" t="s">
        <v>217</v>
      </c>
      <c r="H637" s="43">
        <v>10.5</v>
      </c>
      <c r="I637" s="44">
        <v>2018</v>
      </c>
      <c r="J637" s="38">
        <f t="shared" si="9"/>
        <v>78904.630499999985</v>
      </c>
      <c r="K637" s="48" t="s">
        <v>103</v>
      </c>
      <c r="L637" s="30">
        <v>1</v>
      </c>
      <c r="M637" s="31" t="s">
        <v>1130</v>
      </c>
      <c r="N637" s="50" t="s">
        <v>103</v>
      </c>
      <c r="O637" s="50"/>
    </row>
    <row r="638" spans="1:15" s="10" customFormat="1" ht="31.5" x14ac:dyDescent="0.25">
      <c r="A638" s="46" t="s">
        <v>6</v>
      </c>
      <c r="B638" s="92" t="s">
        <v>1339</v>
      </c>
      <c r="C638" s="46" t="s">
        <v>82</v>
      </c>
      <c r="D638" s="46" t="s">
        <v>190</v>
      </c>
      <c r="E638" s="49" t="s">
        <v>1115</v>
      </c>
      <c r="F638" s="44" t="s">
        <v>1116</v>
      </c>
      <c r="G638" s="56" t="s">
        <v>410</v>
      </c>
      <c r="H638" s="43">
        <v>5.0199999999999996</v>
      </c>
      <c r="I638" s="27">
        <v>2016</v>
      </c>
      <c r="J638" s="38">
        <f t="shared" si="9"/>
        <v>78909.650499999989</v>
      </c>
      <c r="K638" s="48" t="s">
        <v>1325</v>
      </c>
      <c r="L638" s="30">
        <v>1</v>
      </c>
      <c r="M638" s="31" t="s">
        <v>1130</v>
      </c>
      <c r="N638" s="50" t="s">
        <v>103</v>
      </c>
      <c r="O638" s="50"/>
    </row>
    <row r="639" spans="1:15" s="10" customFormat="1" ht="63" x14ac:dyDescent="0.25">
      <c r="A639" s="46" t="s">
        <v>65</v>
      </c>
      <c r="B639" s="92" t="s">
        <v>1339</v>
      </c>
      <c r="C639" s="46" t="s">
        <v>82</v>
      </c>
      <c r="D639" s="46" t="s">
        <v>104</v>
      </c>
      <c r="E639" s="49" t="s">
        <v>1371</v>
      </c>
      <c r="F639" s="44" t="s">
        <v>444</v>
      </c>
      <c r="G639" s="56" t="s">
        <v>410</v>
      </c>
      <c r="H639" s="43">
        <v>40</v>
      </c>
      <c r="I639" s="27">
        <v>2020</v>
      </c>
      <c r="J639" s="38">
        <f t="shared" si="9"/>
        <v>78949.650499999989</v>
      </c>
      <c r="K639" s="50" t="s">
        <v>1120</v>
      </c>
      <c r="L639" s="30">
        <v>1</v>
      </c>
      <c r="M639" s="31" t="s">
        <v>1130</v>
      </c>
      <c r="N639" s="50"/>
      <c r="O639" s="50"/>
    </row>
    <row r="640" spans="1:15" s="7" customFormat="1" x14ac:dyDescent="0.25">
      <c r="A640" s="34" t="s">
        <v>6</v>
      </c>
      <c r="B640" s="92" t="s">
        <v>1339</v>
      </c>
      <c r="C640" s="34" t="s">
        <v>82</v>
      </c>
      <c r="D640" s="34" t="s">
        <v>104</v>
      </c>
      <c r="E640" s="36" t="s">
        <v>105</v>
      </c>
      <c r="F640" s="37" t="s">
        <v>444</v>
      </c>
      <c r="G640" s="37" t="s">
        <v>217</v>
      </c>
      <c r="H640" s="116"/>
      <c r="I640" s="37"/>
      <c r="J640" s="38">
        <f t="shared" si="9"/>
        <v>78949.650499999989</v>
      </c>
      <c r="K640" s="39"/>
      <c r="L640" s="30">
        <v>1</v>
      </c>
      <c r="M640" s="31" t="s">
        <v>1130</v>
      </c>
      <c r="N640" s="40"/>
      <c r="O640" s="40"/>
    </row>
    <row r="641" spans="1:15" s="7" customFormat="1" x14ac:dyDescent="0.25">
      <c r="A641" s="34" t="s">
        <v>6</v>
      </c>
      <c r="B641" s="92" t="s">
        <v>1339</v>
      </c>
      <c r="C641" s="34" t="s">
        <v>82</v>
      </c>
      <c r="D641" s="34" t="s">
        <v>97</v>
      </c>
      <c r="E641" s="36" t="s">
        <v>98</v>
      </c>
      <c r="F641" s="37" t="s">
        <v>451</v>
      </c>
      <c r="G641" s="37" t="s">
        <v>217</v>
      </c>
      <c r="H641" s="116">
        <v>18</v>
      </c>
      <c r="I641" s="37">
        <v>1999</v>
      </c>
      <c r="J641" s="38">
        <f t="shared" si="9"/>
        <v>78967.650499999989</v>
      </c>
      <c r="K641" s="39"/>
      <c r="L641" s="30">
        <v>1</v>
      </c>
      <c r="M641" s="31" t="s">
        <v>1130</v>
      </c>
      <c r="N641" s="40" t="s">
        <v>470</v>
      </c>
      <c r="O641" s="24"/>
    </row>
    <row r="642" spans="1:15" s="10" customFormat="1" x14ac:dyDescent="0.25">
      <c r="A642" s="46" t="s">
        <v>6</v>
      </c>
      <c r="B642" s="92" t="s">
        <v>1339</v>
      </c>
      <c r="C642" s="55" t="s">
        <v>1089</v>
      </c>
      <c r="D642" s="54" t="s">
        <v>182</v>
      </c>
      <c r="E642" s="54" t="s">
        <v>505</v>
      </c>
      <c r="F642" s="57" t="s">
        <v>491</v>
      </c>
      <c r="G642" s="57" t="s">
        <v>217</v>
      </c>
      <c r="H642" s="122"/>
      <c r="I642" s="61">
        <v>2010</v>
      </c>
      <c r="J642" s="38">
        <f t="shared" si="9"/>
        <v>78967.650499999989</v>
      </c>
      <c r="K642" s="58" t="s">
        <v>502</v>
      </c>
      <c r="L642" s="30">
        <v>1</v>
      </c>
      <c r="M642" s="31" t="s">
        <v>1130</v>
      </c>
      <c r="N642" s="49" t="s">
        <v>1329</v>
      </c>
      <c r="O642" s="59" t="s">
        <v>1331</v>
      </c>
    </row>
    <row r="643" spans="1:15" s="10" customFormat="1" x14ac:dyDescent="0.25">
      <c r="A643" s="46" t="s">
        <v>65</v>
      </c>
      <c r="B643" s="92" t="s">
        <v>1339</v>
      </c>
      <c r="C643" s="55" t="s">
        <v>114</v>
      </c>
      <c r="D643" s="55" t="s">
        <v>114</v>
      </c>
      <c r="E643" s="55" t="s">
        <v>501</v>
      </c>
      <c r="F643" s="56" t="s">
        <v>432</v>
      </c>
      <c r="G643" s="56" t="s">
        <v>410</v>
      </c>
      <c r="H643" s="122"/>
      <c r="I643" s="95">
        <v>2014</v>
      </c>
      <c r="J643" s="38">
        <f t="shared" si="9"/>
        <v>78967.650499999989</v>
      </c>
      <c r="K643" s="96" t="s">
        <v>503</v>
      </c>
      <c r="L643" s="30">
        <v>1</v>
      </c>
      <c r="M643" s="31" t="s">
        <v>1130</v>
      </c>
      <c r="N643" s="49" t="s">
        <v>1329</v>
      </c>
      <c r="O643" s="59" t="s">
        <v>1331</v>
      </c>
    </row>
    <row r="644" spans="1:15" s="7" customFormat="1" ht="31.5" x14ac:dyDescent="0.25">
      <c r="A644" s="24" t="s">
        <v>59</v>
      </c>
      <c r="B644" s="92" t="s">
        <v>1339</v>
      </c>
      <c r="C644" s="24" t="s">
        <v>114</v>
      </c>
      <c r="D644" s="24" t="s">
        <v>195</v>
      </c>
      <c r="E644" s="41" t="s">
        <v>1370</v>
      </c>
      <c r="F644" s="27" t="s">
        <v>452</v>
      </c>
      <c r="G644" s="27" t="s">
        <v>411</v>
      </c>
      <c r="H644" s="75">
        <v>65.2</v>
      </c>
      <c r="I644" s="27"/>
      <c r="J644" s="38">
        <f t="shared" si="9"/>
        <v>79032.850499999986</v>
      </c>
      <c r="K644" s="26" t="s">
        <v>332</v>
      </c>
      <c r="L644" s="30">
        <v>1</v>
      </c>
      <c r="M644" s="31" t="s">
        <v>1130</v>
      </c>
      <c r="N644" s="26" t="s">
        <v>331</v>
      </c>
      <c r="O644" s="26" t="s">
        <v>333</v>
      </c>
    </row>
    <row r="645" spans="1:15" s="7" customFormat="1" ht="31.5" x14ac:dyDescent="0.25">
      <c r="A645" s="24" t="s">
        <v>6</v>
      </c>
      <c r="B645" s="92" t="s">
        <v>1339</v>
      </c>
      <c r="C645" s="24" t="s">
        <v>114</v>
      </c>
      <c r="D645" s="24" t="s">
        <v>198</v>
      </c>
      <c r="E645" s="41" t="s">
        <v>1369</v>
      </c>
      <c r="F645" s="27" t="s">
        <v>453</v>
      </c>
      <c r="G645" s="27" t="s">
        <v>410</v>
      </c>
      <c r="H645" s="75">
        <v>15.5</v>
      </c>
      <c r="I645" s="27">
        <v>2010</v>
      </c>
      <c r="J645" s="38">
        <f t="shared" si="9"/>
        <v>79048.350499999986</v>
      </c>
      <c r="K645" s="29" t="s">
        <v>1028</v>
      </c>
      <c r="L645" s="30">
        <v>1</v>
      </c>
      <c r="M645" s="31" t="s">
        <v>1130</v>
      </c>
      <c r="N645" s="29" t="s">
        <v>1028</v>
      </c>
      <c r="O645" s="26"/>
    </row>
    <row r="646" spans="1:15" s="7" customFormat="1" ht="31.5" x14ac:dyDescent="0.25">
      <c r="A646" s="24" t="s">
        <v>6</v>
      </c>
      <c r="B646" s="92" t="s">
        <v>1339</v>
      </c>
      <c r="C646" s="24" t="s">
        <v>102</v>
      </c>
      <c r="D646" s="24" t="s">
        <v>102</v>
      </c>
      <c r="E646" s="41" t="s">
        <v>1307</v>
      </c>
      <c r="F646" s="27" t="s">
        <v>425</v>
      </c>
      <c r="G646" s="27" t="s">
        <v>410</v>
      </c>
      <c r="H646" s="121">
        <v>50</v>
      </c>
      <c r="I646" s="27">
        <v>1999</v>
      </c>
      <c r="J646" s="38">
        <f t="shared" si="9"/>
        <v>79098.350499999986</v>
      </c>
      <c r="K646" s="29"/>
      <c r="L646" s="30">
        <v>1</v>
      </c>
      <c r="M646" s="31" t="s">
        <v>1130</v>
      </c>
      <c r="N646" s="29"/>
      <c r="O646" s="26"/>
    </row>
    <row r="647" spans="1:15" s="7" customFormat="1" ht="204.75" x14ac:dyDescent="0.25">
      <c r="A647" s="24" t="s">
        <v>59</v>
      </c>
      <c r="B647" s="92" t="s">
        <v>1339</v>
      </c>
      <c r="C647" s="24" t="s">
        <v>102</v>
      </c>
      <c r="D647" s="24" t="s">
        <v>102</v>
      </c>
      <c r="E647" s="41" t="s">
        <v>1368</v>
      </c>
      <c r="F647" s="27" t="s">
        <v>425</v>
      </c>
      <c r="G647" s="27" t="s">
        <v>411</v>
      </c>
      <c r="H647" s="75">
        <v>825.4</v>
      </c>
      <c r="I647" s="27">
        <v>2021</v>
      </c>
      <c r="J647" s="38">
        <f t="shared" si="9"/>
        <v>79923.75049999998</v>
      </c>
      <c r="K647" s="26" t="s">
        <v>1052</v>
      </c>
      <c r="L647" s="30">
        <v>1</v>
      </c>
      <c r="M647" s="31" t="s">
        <v>1130</v>
      </c>
      <c r="N647" s="26" t="s">
        <v>360</v>
      </c>
      <c r="O647" s="26" t="s">
        <v>1332</v>
      </c>
    </row>
    <row r="648" spans="1:15" s="6" customFormat="1" ht="63" x14ac:dyDescent="0.25">
      <c r="A648" s="24" t="s">
        <v>59</v>
      </c>
      <c r="B648" s="92" t="s">
        <v>1339</v>
      </c>
      <c r="C648" s="24" t="s">
        <v>102</v>
      </c>
      <c r="D648" s="24" t="s">
        <v>102</v>
      </c>
      <c r="E648" s="41" t="s">
        <v>1308</v>
      </c>
      <c r="F648" s="27" t="s">
        <v>425</v>
      </c>
      <c r="G648" s="27" t="s">
        <v>217</v>
      </c>
      <c r="H648" s="75">
        <f>67+81</f>
        <v>148</v>
      </c>
      <c r="I648" s="27">
        <v>2020</v>
      </c>
      <c r="J648" s="38">
        <f t="shared" si="9"/>
        <v>80071.75049999998</v>
      </c>
      <c r="K648" s="26" t="s">
        <v>1053</v>
      </c>
      <c r="L648" s="30">
        <v>1</v>
      </c>
      <c r="M648" s="31" t="s">
        <v>1130</v>
      </c>
      <c r="N648" s="26" t="s">
        <v>286</v>
      </c>
      <c r="O648" s="26" t="s">
        <v>469</v>
      </c>
    </row>
    <row r="649" spans="1:15" s="7" customFormat="1" x14ac:dyDescent="0.25">
      <c r="A649" s="24" t="s">
        <v>6</v>
      </c>
      <c r="B649" s="92" t="s">
        <v>1339</v>
      </c>
      <c r="C649" s="24" t="s">
        <v>77</v>
      </c>
      <c r="D649" s="24" t="s">
        <v>77</v>
      </c>
      <c r="E649" s="41" t="s">
        <v>99</v>
      </c>
      <c r="F649" s="27" t="s">
        <v>456</v>
      </c>
      <c r="G649" s="27" t="s">
        <v>217</v>
      </c>
      <c r="H649" s="75">
        <v>4</v>
      </c>
      <c r="I649" s="27">
        <v>2003</v>
      </c>
      <c r="J649" s="38">
        <f t="shared" si="9"/>
        <v>80075.75049999998</v>
      </c>
      <c r="K649" s="29" t="s">
        <v>1700</v>
      </c>
      <c r="L649" s="30">
        <v>1</v>
      </c>
      <c r="M649" s="31" t="s">
        <v>1130</v>
      </c>
      <c r="N649" s="26" t="s">
        <v>1700</v>
      </c>
      <c r="O649" s="40"/>
    </row>
    <row r="650" spans="1:15" s="7" customFormat="1" ht="31.5" x14ac:dyDescent="0.25">
      <c r="A650" s="24" t="s">
        <v>541</v>
      </c>
      <c r="B650" s="92" t="s">
        <v>1339</v>
      </c>
      <c r="C650" s="53" t="s">
        <v>77</v>
      </c>
      <c r="D650" s="53" t="s">
        <v>214</v>
      </c>
      <c r="E650" s="53" t="s">
        <v>500</v>
      </c>
      <c r="F650" s="68" t="s">
        <v>490</v>
      </c>
      <c r="G650" s="68" t="s">
        <v>410</v>
      </c>
      <c r="H650" s="67">
        <v>150</v>
      </c>
      <c r="I650" s="97">
        <v>2021</v>
      </c>
      <c r="J650" s="38">
        <f t="shared" si="9"/>
        <v>80225.75049999998</v>
      </c>
      <c r="K650" s="71" t="s">
        <v>634</v>
      </c>
      <c r="L650" s="30">
        <v>1</v>
      </c>
      <c r="M650" s="31" t="s">
        <v>1130</v>
      </c>
      <c r="N650" s="41" t="s">
        <v>1699</v>
      </c>
      <c r="O650" s="71" t="s">
        <v>540</v>
      </c>
    </row>
    <row r="651" spans="1:15" s="7" customFormat="1" ht="31.5" x14ac:dyDescent="0.25">
      <c r="A651" s="24" t="s">
        <v>6</v>
      </c>
      <c r="B651" s="92" t="s">
        <v>1339</v>
      </c>
      <c r="C651" s="24" t="s">
        <v>77</v>
      </c>
      <c r="D651" s="24" t="s">
        <v>215</v>
      </c>
      <c r="E651" s="41" t="s">
        <v>672</v>
      </c>
      <c r="F651" s="27" t="s">
        <v>460</v>
      </c>
      <c r="G651" s="68" t="s">
        <v>410</v>
      </c>
      <c r="H651" s="75">
        <v>41</v>
      </c>
      <c r="I651" s="27">
        <v>2021</v>
      </c>
      <c r="J651" s="38">
        <f t="shared" si="9"/>
        <v>80266.75049999998</v>
      </c>
      <c r="K651" s="29" t="s">
        <v>671</v>
      </c>
      <c r="L651" s="30">
        <v>1</v>
      </c>
      <c r="M651" s="31" t="s">
        <v>1130</v>
      </c>
      <c r="N651" s="26" t="s">
        <v>671</v>
      </c>
      <c r="O651" s="40"/>
    </row>
    <row r="652" spans="1:15" s="7" customFormat="1" ht="47.25" x14ac:dyDescent="0.25">
      <c r="A652" s="24" t="s">
        <v>65</v>
      </c>
      <c r="B652" s="92" t="s">
        <v>1339</v>
      </c>
      <c r="C652" s="24" t="s">
        <v>80</v>
      </c>
      <c r="D652" s="24" t="s">
        <v>201</v>
      </c>
      <c r="E652" s="41" t="s">
        <v>312</v>
      </c>
      <c r="F652" s="27" t="s">
        <v>457</v>
      </c>
      <c r="G652" s="27" t="s">
        <v>410</v>
      </c>
      <c r="H652" s="75">
        <v>92.2</v>
      </c>
      <c r="I652" s="27">
        <v>2021</v>
      </c>
      <c r="J652" s="38">
        <f t="shared" si="9"/>
        <v>80358.950499999977</v>
      </c>
      <c r="K652" s="26" t="s">
        <v>314</v>
      </c>
      <c r="L652" s="30">
        <v>1</v>
      </c>
      <c r="M652" s="31" t="s">
        <v>1130</v>
      </c>
      <c r="N652" s="26" t="s">
        <v>313</v>
      </c>
      <c r="O652" s="26"/>
    </row>
    <row r="653" spans="1:15" s="7" customFormat="1" x14ac:dyDescent="0.25">
      <c r="A653" s="24" t="s">
        <v>65</v>
      </c>
      <c r="B653" s="92" t="s">
        <v>1339</v>
      </c>
      <c r="C653" s="24" t="s">
        <v>80</v>
      </c>
      <c r="D653" s="24" t="s">
        <v>96</v>
      </c>
      <c r="E653" s="41" t="s">
        <v>905</v>
      </c>
      <c r="F653" s="27" t="s">
        <v>454</v>
      </c>
      <c r="G653" s="27" t="s">
        <v>217</v>
      </c>
      <c r="H653" s="121">
        <v>10</v>
      </c>
      <c r="I653" s="27"/>
      <c r="J653" s="38">
        <f t="shared" ref="J653:J706" si="10">H653+J652</f>
        <v>80368.950499999977</v>
      </c>
      <c r="K653" s="26" t="s">
        <v>1029</v>
      </c>
      <c r="L653" s="30">
        <v>1</v>
      </c>
      <c r="M653" s="31" t="s">
        <v>1130</v>
      </c>
      <c r="N653" s="26"/>
      <c r="O653" s="26"/>
    </row>
    <row r="654" spans="1:15" s="7" customFormat="1" ht="63" x14ac:dyDescent="0.25">
      <c r="A654" s="24" t="s">
        <v>65</v>
      </c>
      <c r="B654" s="92" t="s">
        <v>1339</v>
      </c>
      <c r="C654" s="24" t="s">
        <v>117</v>
      </c>
      <c r="D654" s="24" t="s">
        <v>186</v>
      </c>
      <c r="E654" s="41" t="s">
        <v>1309</v>
      </c>
      <c r="F654" s="27" t="s">
        <v>1091</v>
      </c>
      <c r="G654" s="27" t="s">
        <v>217</v>
      </c>
      <c r="H654" s="67">
        <v>6.3</v>
      </c>
      <c r="I654" s="27">
        <v>2030</v>
      </c>
      <c r="J654" s="38">
        <f t="shared" si="10"/>
        <v>80375.25049999998</v>
      </c>
      <c r="K654" s="29" t="s">
        <v>1324</v>
      </c>
      <c r="L654" s="30">
        <v>1</v>
      </c>
      <c r="M654" s="31" t="s">
        <v>1130</v>
      </c>
      <c r="N654" s="26"/>
      <c r="O654" s="26"/>
    </row>
    <row r="655" spans="1:15" ht="31.5" x14ac:dyDescent="0.25">
      <c r="A655" s="24" t="s">
        <v>59</v>
      </c>
      <c r="B655" s="98" t="s">
        <v>1340</v>
      </c>
      <c r="C655" s="24" t="s">
        <v>82</v>
      </c>
      <c r="D655" s="24" t="s">
        <v>82</v>
      </c>
      <c r="E655" s="41" t="s">
        <v>1310</v>
      </c>
      <c r="F655" s="27" t="s">
        <v>689</v>
      </c>
      <c r="G655" s="27" t="s">
        <v>217</v>
      </c>
      <c r="H655" s="67">
        <f>100*0.25</f>
        <v>25</v>
      </c>
      <c r="I655" s="27">
        <v>2012</v>
      </c>
      <c r="J655" s="38">
        <f t="shared" si="10"/>
        <v>80400.25049999998</v>
      </c>
      <c r="K655" s="29" t="s">
        <v>1032</v>
      </c>
      <c r="L655" s="30">
        <v>1</v>
      </c>
      <c r="M655" s="31" t="s">
        <v>1119</v>
      </c>
      <c r="N655" s="29"/>
      <c r="O655" s="26"/>
    </row>
    <row r="656" spans="1:15" ht="31.5" x14ac:dyDescent="0.25">
      <c r="A656" s="24" t="s">
        <v>59</v>
      </c>
      <c r="B656" s="98" t="s">
        <v>1340</v>
      </c>
      <c r="C656" s="24" t="s">
        <v>82</v>
      </c>
      <c r="D656" s="24" t="s">
        <v>83</v>
      </c>
      <c r="E656" s="41" t="s">
        <v>1311</v>
      </c>
      <c r="F656" s="27" t="s">
        <v>689</v>
      </c>
      <c r="G656" s="27" t="s">
        <v>217</v>
      </c>
      <c r="H656" s="67">
        <f>270*0.25</f>
        <v>67.5</v>
      </c>
      <c r="I656" s="27">
        <v>2020</v>
      </c>
      <c r="J656" s="38">
        <f t="shared" si="10"/>
        <v>80467.75049999998</v>
      </c>
      <c r="K656" s="29" t="s">
        <v>1031</v>
      </c>
      <c r="L656" s="30">
        <v>1</v>
      </c>
      <c r="M656" s="31" t="s">
        <v>1119</v>
      </c>
      <c r="N656" s="29" t="s">
        <v>1030</v>
      </c>
      <c r="O656" s="26"/>
    </row>
    <row r="657" spans="1:15" ht="31.5" x14ac:dyDescent="0.25">
      <c r="A657" s="24" t="s">
        <v>59</v>
      </c>
      <c r="B657" s="98" t="s">
        <v>1340</v>
      </c>
      <c r="C657" s="24" t="s">
        <v>82</v>
      </c>
      <c r="D657" s="24" t="s">
        <v>100</v>
      </c>
      <c r="E657" s="41" t="s">
        <v>1312</v>
      </c>
      <c r="F657" s="27" t="s">
        <v>689</v>
      </c>
      <c r="G657" s="27" t="s">
        <v>217</v>
      </c>
      <c r="H657" s="67">
        <f>22*0.25</f>
        <v>5.5</v>
      </c>
      <c r="I657" s="27">
        <v>2012</v>
      </c>
      <c r="J657" s="38">
        <f t="shared" si="10"/>
        <v>80473.25049999998</v>
      </c>
      <c r="K657" s="50" t="s">
        <v>1033</v>
      </c>
      <c r="L657" s="30">
        <v>1</v>
      </c>
      <c r="M657" s="31" t="s">
        <v>1119</v>
      </c>
      <c r="N657" s="29"/>
      <c r="O657" s="26"/>
    </row>
    <row r="658" spans="1:15" ht="47.25" x14ac:dyDescent="0.25">
      <c r="A658" s="24" t="s">
        <v>59</v>
      </c>
      <c r="B658" s="98" t="s">
        <v>1340</v>
      </c>
      <c r="C658" s="24" t="s">
        <v>82</v>
      </c>
      <c r="D658" s="24" t="s">
        <v>104</v>
      </c>
      <c r="E658" s="41" t="s">
        <v>825</v>
      </c>
      <c r="F658" s="27" t="s">
        <v>689</v>
      </c>
      <c r="G658" s="27" t="s">
        <v>217</v>
      </c>
      <c r="H658" s="67">
        <v>3</v>
      </c>
      <c r="I658" s="27">
        <v>2016</v>
      </c>
      <c r="J658" s="38">
        <f t="shared" si="10"/>
        <v>80476.25049999998</v>
      </c>
      <c r="K658" s="29" t="s">
        <v>824</v>
      </c>
      <c r="L658" s="30">
        <v>1</v>
      </c>
      <c r="M658" s="31" t="s">
        <v>1119</v>
      </c>
      <c r="N658" s="29"/>
      <c r="O658" s="26"/>
    </row>
    <row r="659" spans="1:15" ht="47.25" x14ac:dyDescent="0.25">
      <c r="A659" s="24" t="s">
        <v>59</v>
      </c>
      <c r="B659" s="98" t="s">
        <v>1340</v>
      </c>
      <c r="C659" s="24" t="s">
        <v>102</v>
      </c>
      <c r="D659" s="24" t="s">
        <v>102</v>
      </c>
      <c r="E659" s="41" t="s">
        <v>1367</v>
      </c>
      <c r="F659" s="27" t="s">
        <v>689</v>
      </c>
      <c r="G659" s="27" t="s">
        <v>217</v>
      </c>
      <c r="H659" s="67">
        <f>0.7*4400*0.1</f>
        <v>308</v>
      </c>
      <c r="I659" s="27">
        <v>2020</v>
      </c>
      <c r="J659" s="38">
        <f t="shared" si="10"/>
        <v>80784.25049999998</v>
      </c>
      <c r="K659" s="29" t="s">
        <v>1687</v>
      </c>
      <c r="L659" s="30">
        <v>1</v>
      </c>
      <c r="M659" s="31" t="s">
        <v>1119</v>
      </c>
      <c r="N659" s="29" t="s">
        <v>1687</v>
      </c>
      <c r="O659" s="26"/>
    </row>
    <row r="660" spans="1:15" ht="47.25" x14ac:dyDescent="0.25">
      <c r="A660" s="24" t="s">
        <v>59</v>
      </c>
      <c r="B660" s="98" t="s">
        <v>1340</v>
      </c>
      <c r="C660" s="24" t="s">
        <v>102</v>
      </c>
      <c r="D660" s="24" t="s">
        <v>102</v>
      </c>
      <c r="E660" s="41" t="s">
        <v>1366</v>
      </c>
      <c r="F660" s="27" t="s">
        <v>689</v>
      </c>
      <c r="G660" s="27" t="s">
        <v>217</v>
      </c>
      <c r="H660" s="67">
        <f>0.2*4400*0.4</f>
        <v>352</v>
      </c>
      <c r="I660" s="27">
        <v>2020</v>
      </c>
      <c r="J660" s="38">
        <f t="shared" si="10"/>
        <v>81136.25049999998</v>
      </c>
      <c r="K660" s="29" t="s">
        <v>1687</v>
      </c>
      <c r="L660" s="30">
        <v>1</v>
      </c>
      <c r="M660" s="31" t="s">
        <v>1119</v>
      </c>
      <c r="N660" s="29" t="s">
        <v>1687</v>
      </c>
      <c r="O660" s="26"/>
    </row>
    <row r="661" spans="1:15" ht="47.25" x14ac:dyDescent="0.25">
      <c r="A661" s="24" t="s">
        <v>59</v>
      </c>
      <c r="B661" s="98" t="s">
        <v>1340</v>
      </c>
      <c r="C661" s="24" t="s">
        <v>102</v>
      </c>
      <c r="D661" s="24" t="s">
        <v>102</v>
      </c>
      <c r="E661" s="41" t="s">
        <v>1365</v>
      </c>
      <c r="F661" s="27" t="s">
        <v>689</v>
      </c>
      <c r="G661" s="27" t="s">
        <v>217</v>
      </c>
      <c r="H661" s="67">
        <f>0.1*4400*1</f>
        <v>440</v>
      </c>
      <c r="I661" s="27">
        <v>2020</v>
      </c>
      <c r="J661" s="38">
        <f t="shared" si="10"/>
        <v>81576.25049999998</v>
      </c>
      <c r="K661" s="29" t="s">
        <v>1687</v>
      </c>
      <c r="L661" s="30">
        <v>1</v>
      </c>
      <c r="M661" s="31" t="s">
        <v>1119</v>
      </c>
      <c r="N661" s="29" t="s">
        <v>1687</v>
      </c>
      <c r="O661" s="26"/>
    </row>
    <row r="662" spans="1:15" s="10" customFormat="1" ht="47.25" x14ac:dyDescent="0.25">
      <c r="A662" s="46" t="s">
        <v>6</v>
      </c>
      <c r="B662" s="99" t="s">
        <v>113</v>
      </c>
      <c r="C662" s="46"/>
      <c r="D662" s="46"/>
      <c r="E662" s="49" t="s">
        <v>1364</v>
      </c>
      <c r="F662" s="44" t="s">
        <v>446</v>
      </c>
      <c r="G662" s="44" t="s">
        <v>217</v>
      </c>
      <c r="H662" s="43"/>
      <c r="I662" s="44"/>
      <c r="J662" s="38">
        <f t="shared" si="10"/>
        <v>81576.25049999998</v>
      </c>
      <c r="K662" s="48" t="s">
        <v>686</v>
      </c>
      <c r="L662" s="30">
        <v>0.05</v>
      </c>
      <c r="M662" s="31" t="s">
        <v>1129</v>
      </c>
      <c r="N662" s="50" t="s">
        <v>686</v>
      </c>
      <c r="O662" s="50" t="s">
        <v>399</v>
      </c>
    </row>
    <row r="663" spans="1:15" s="10" customFormat="1" ht="31.5" x14ac:dyDescent="0.25">
      <c r="A663" s="46" t="s">
        <v>6</v>
      </c>
      <c r="B663" s="99" t="s">
        <v>113</v>
      </c>
      <c r="C663" s="46"/>
      <c r="D663" s="46"/>
      <c r="E663" s="49" t="s">
        <v>1363</v>
      </c>
      <c r="F663" s="44" t="s">
        <v>447</v>
      </c>
      <c r="G663" s="44" t="s">
        <v>217</v>
      </c>
      <c r="H663" s="43"/>
      <c r="I663" s="44"/>
      <c r="J663" s="38">
        <f t="shared" si="10"/>
        <v>81576.25049999998</v>
      </c>
      <c r="K663" s="48" t="s">
        <v>686</v>
      </c>
      <c r="L663" s="30">
        <v>1</v>
      </c>
      <c r="M663" s="31" t="s">
        <v>1129</v>
      </c>
      <c r="N663" s="50"/>
      <c r="O663" s="50" t="s">
        <v>399</v>
      </c>
    </row>
    <row r="664" spans="1:15" s="10" customFormat="1" x14ac:dyDescent="0.25">
      <c r="A664" s="46" t="s">
        <v>6</v>
      </c>
      <c r="B664" s="99" t="s">
        <v>113</v>
      </c>
      <c r="C664" s="24" t="s">
        <v>82</v>
      </c>
      <c r="D664" s="24" t="s">
        <v>104</v>
      </c>
      <c r="E664" s="49" t="s">
        <v>1313</v>
      </c>
      <c r="F664" s="44" t="s">
        <v>862</v>
      </c>
      <c r="G664" s="44" t="s">
        <v>217</v>
      </c>
      <c r="H664" s="117">
        <v>10</v>
      </c>
      <c r="I664" s="44"/>
      <c r="J664" s="38">
        <f t="shared" si="10"/>
        <v>81586.25049999998</v>
      </c>
      <c r="K664" s="48" t="s">
        <v>863</v>
      </c>
      <c r="L664" s="30">
        <v>1</v>
      </c>
      <c r="M664" s="31" t="s">
        <v>1131</v>
      </c>
      <c r="N664" s="50"/>
      <c r="O664" s="50"/>
    </row>
    <row r="665" spans="1:15" s="10" customFormat="1" ht="31.5" x14ac:dyDescent="0.25">
      <c r="A665" s="46" t="s">
        <v>6</v>
      </c>
      <c r="B665" s="99" t="s">
        <v>113</v>
      </c>
      <c r="C665" s="24" t="s">
        <v>102</v>
      </c>
      <c r="D665" s="24" t="s">
        <v>102</v>
      </c>
      <c r="E665" s="49" t="s">
        <v>1362</v>
      </c>
      <c r="F665" s="44" t="s">
        <v>879</v>
      </c>
      <c r="G665" s="44" t="s">
        <v>217</v>
      </c>
      <c r="H665" s="117">
        <v>5</v>
      </c>
      <c r="I665" s="27">
        <v>2013</v>
      </c>
      <c r="J665" s="38">
        <f t="shared" si="10"/>
        <v>81591.25049999998</v>
      </c>
      <c r="K665" s="48" t="s">
        <v>880</v>
      </c>
      <c r="L665" s="30">
        <v>1</v>
      </c>
      <c r="M665" s="31" t="s">
        <v>1131</v>
      </c>
      <c r="N665" s="50"/>
      <c r="O665" s="50"/>
    </row>
    <row r="666" spans="1:15" s="10" customFormat="1" ht="47.25" x14ac:dyDescent="0.25">
      <c r="A666" s="46" t="s">
        <v>6</v>
      </c>
      <c r="B666" s="99" t="s">
        <v>113</v>
      </c>
      <c r="C666" s="24" t="s">
        <v>102</v>
      </c>
      <c r="D666" s="24" t="s">
        <v>102</v>
      </c>
      <c r="E666" s="49" t="s">
        <v>1361</v>
      </c>
      <c r="F666" s="44" t="s">
        <v>862</v>
      </c>
      <c r="G666" s="44" t="s">
        <v>217</v>
      </c>
      <c r="H666" s="117">
        <v>50</v>
      </c>
      <c r="I666" s="27">
        <v>2001</v>
      </c>
      <c r="J666" s="38">
        <f t="shared" si="10"/>
        <v>81641.25049999998</v>
      </c>
      <c r="K666" s="48" t="s">
        <v>868</v>
      </c>
      <c r="L666" s="30">
        <v>1</v>
      </c>
      <c r="M666" s="31" t="s">
        <v>1131</v>
      </c>
      <c r="N666" s="50"/>
      <c r="O666" s="50"/>
    </row>
    <row r="667" spans="1:15" s="10" customFormat="1" ht="31.5" x14ac:dyDescent="0.25">
      <c r="A667" s="46" t="s">
        <v>6</v>
      </c>
      <c r="B667" s="99" t="s">
        <v>113</v>
      </c>
      <c r="C667" s="24" t="s">
        <v>102</v>
      </c>
      <c r="D667" s="24" t="s">
        <v>102</v>
      </c>
      <c r="E667" s="49" t="s">
        <v>1360</v>
      </c>
      <c r="F667" s="44" t="s">
        <v>873</v>
      </c>
      <c r="G667" s="44" t="s">
        <v>217</v>
      </c>
      <c r="H667" s="117">
        <v>50</v>
      </c>
      <c r="I667" s="27">
        <v>2016</v>
      </c>
      <c r="J667" s="38">
        <f t="shared" si="10"/>
        <v>81691.25049999998</v>
      </c>
      <c r="K667" s="48" t="s">
        <v>874</v>
      </c>
      <c r="L667" s="30">
        <v>1</v>
      </c>
      <c r="M667" s="31" t="s">
        <v>1131</v>
      </c>
      <c r="N667" s="50"/>
      <c r="O667" s="50"/>
    </row>
    <row r="668" spans="1:15" s="10" customFormat="1" ht="31.5" x14ac:dyDescent="0.25">
      <c r="A668" s="46" t="s">
        <v>6</v>
      </c>
      <c r="B668" s="99" t="s">
        <v>113</v>
      </c>
      <c r="C668" s="24" t="s">
        <v>102</v>
      </c>
      <c r="D668" s="24" t="s">
        <v>102</v>
      </c>
      <c r="E668" s="49" t="s">
        <v>1359</v>
      </c>
      <c r="F668" s="44" t="s">
        <v>873</v>
      </c>
      <c r="G668" s="44" t="s">
        <v>217</v>
      </c>
      <c r="H668" s="43">
        <v>30</v>
      </c>
      <c r="I668" s="27">
        <v>2001</v>
      </c>
      <c r="J668" s="38">
        <f t="shared" si="10"/>
        <v>81721.25049999998</v>
      </c>
      <c r="K668" s="48" t="s">
        <v>877</v>
      </c>
      <c r="L668" s="30">
        <v>1</v>
      </c>
      <c r="M668" s="31" t="s">
        <v>1131</v>
      </c>
      <c r="N668" s="50"/>
      <c r="O668" s="50"/>
    </row>
    <row r="669" spans="1:15" s="10" customFormat="1" ht="31.5" x14ac:dyDescent="0.25">
      <c r="A669" s="46" t="s">
        <v>6</v>
      </c>
      <c r="B669" s="99" t="s">
        <v>113</v>
      </c>
      <c r="C669" s="24" t="s">
        <v>102</v>
      </c>
      <c r="D669" s="24" t="s">
        <v>102</v>
      </c>
      <c r="E669" s="49" t="s">
        <v>1358</v>
      </c>
      <c r="F669" s="44" t="s">
        <v>776</v>
      </c>
      <c r="G669" s="44" t="s">
        <v>217</v>
      </c>
      <c r="H669" s="117">
        <v>2</v>
      </c>
      <c r="I669" s="27">
        <v>2003</v>
      </c>
      <c r="J669" s="38">
        <f t="shared" si="10"/>
        <v>81723.25049999998</v>
      </c>
      <c r="K669" s="48" t="s">
        <v>777</v>
      </c>
      <c r="L669" s="30">
        <v>1</v>
      </c>
      <c r="M669" s="31" t="s">
        <v>1131</v>
      </c>
      <c r="N669" s="50"/>
      <c r="O669" s="50"/>
    </row>
    <row r="670" spans="1:15" s="10" customFormat="1" ht="31.5" x14ac:dyDescent="0.25">
      <c r="A670" s="46" t="s">
        <v>6</v>
      </c>
      <c r="B670" s="99" t="s">
        <v>113</v>
      </c>
      <c r="C670" s="24" t="s">
        <v>77</v>
      </c>
      <c r="D670" s="24" t="s">
        <v>208</v>
      </c>
      <c r="E670" s="49" t="s">
        <v>1357</v>
      </c>
      <c r="F670" s="44" t="s">
        <v>446</v>
      </c>
      <c r="G670" s="44" t="s">
        <v>217</v>
      </c>
      <c r="H670" s="117">
        <v>50</v>
      </c>
      <c r="I670" s="27">
        <v>2013</v>
      </c>
      <c r="J670" s="38">
        <f t="shared" si="10"/>
        <v>81773.25049999998</v>
      </c>
      <c r="K670" s="48" t="s">
        <v>878</v>
      </c>
      <c r="L670" s="30">
        <v>1</v>
      </c>
      <c r="M670" s="31" t="s">
        <v>1131</v>
      </c>
      <c r="N670" s="50"/>
      <c r="O670" s="50"/>
    </row>
    <row r="671" spans="1:15" s="10" customFormat="1" ht="31.5" x14ac:dyDescent="0.25">
      <c r="A671" s="46" t="s">
        <v>6</v>
      </c>
      <c r="B671" s="99" t="s">
        <v>113</v>
      </c>
      <c r="C671" s="24" t="s">
        <v>80</v>
      </c>
      <c r="D671" s="24" t="s">
        <v>201</v>
      </c>
      <c r="E671" s="49" t="s">
        <v>1356</v>
      </c>
      <c r="F671" s="44" t="s">
        <v>875</v>
      </c>
      <c r="G671" s="44" t="s">
        <v>217</v>
      </c>
      <c r="H671" s="117">
        <v>50</v>
      </c>
      <c r="I671" s="27"/>
      <c r="J671" s="38">
        <f t="shared" si="10"/>
        <v>81823.25049999998</v>
      </c>
      <c r="K671" s="48" t="s">
        <v>876</v>
      </c>
      <c r="L671" s="30">
        <v>1</v>
      </c>
      <c r="M671" s="31" t="s">
        <v>1131</v>
      </c>
      <c r="N671" s="50"/>
      <c r="O671" s="50"/>
    </row>
    <row r="672" spans="1:15" s="10" customFormat="1" ht="31.5" x14ac:dyDescent="0.25">
      <c r="A672" s="46" t="s">
        <v>6</v>
      </c>
      <c r="B672" s="99" t="s">
        <v>113</v>
      </c>
      <c r="C672" s="24" t="s">
        <v>80</v>
      </c>
      <c r="D672" s="24" t="s">
        <v>96</v>
      </c>
      <c r="E672" s="49" t="s">
        <v>1314</v>
      </c>
      <c r="F672" s="44" t="s">
        <v>882</v>
      </c>
      <c r="G672" s="44" t="s">
        <v>217</v>
      </c>
      <c r="H672" s="117">
        <v>50</v>
      </c>
      <c r="I672" s="27"/>
      <c r="J672" s="38">
        <f t="shared" si="10"/>
        <v>81873.25049999998</v>
      </c>
      <c r="K672" s="48" t="s">
        <v>883</v>
      </c>
      <c r="L672" s="30">
        <v>1</v>
      </c>
      <c r="M672" s="31" t="s">
        <v>1131</v>
      </c>
      <c r="N672" s="50"/>
      <c r="O672" s="50"/>
    </row>
    <row r="673" spans="1:15" s="10" customFormat="1" ht="31.5" x14ac:dyDescent="0.25">
      <c r="A673" s="46" t="s">
        <v>6</v>
      </c>
      <c r="B673" s="99" t="s">
        <v>113</v>
      </c>
      <c r="C673" s="24" t="s">
        <v>80</v>
      </c>
      <c r="D673" s="24" t="s">
        <v>96</v>
      </c>
      <c r="E673" s="49" t="s">
        <v>1355</v>
      </c>
      <c r="F673" s="44" t="s">
        <v>446</v>
      </c>
      <c r="G673" s="44" t="s">
        <v>217</v>
      </c>
      <c r="H673" s="117">
        <v>50</v>
      </c>
      <c r="I673" s="27">
        <v>2005</v>
      </c>
      <c r="J673" s="38">
        <f t="shared" si="10"/>
        <v>81923.25049999998</v>
      </c>
      <c r="K673" s="48" t="s">
        <v>878</v>
      </c>
      <c r="L673" s="30">
        <v>1</v>
      </c>
      <c r="M673" s="31" t="s">
        <v>1131</v>
      </c>
      <c r="N673" s="50"/>
      <c r="O673" s="50"/>
    </row>
    <row r="674" spans="1:15" s="10" customFormat="1" ht="31.5" x14ac:dyDescent="0.25">
      <c r="A674" s="46" t="s">
        <v>6</v>
      </c>
      <c r="B674" s="99" t="s">
        <v>113</v>
      </c>
      <c r="C674" s="24" t="s">
        <v>80</v>
      </c>
      <c r="D674" s="24" t="s">
        <v>80</v>
      </c>
      <c r="E674" s="49" t="s">
        <v>1315</v>
      </c>
      <c r="F674" s="44" t="s">
        <v>881</v>
      </c>
      <c r="G674" s="44" t="s">
        <v>217</v>
      </c>
      <c r="H674" s="117">
        <v>50</v>
      </c>
      <c r="I674" s="31">
        <v>2011</v>
      </c>
      <c r="J674" s="38">
        <f t="shared" si="10"/>
        <v>81973.25049999998</v>
      </c>
      <c r="K674" s="48" t="s">
        <v>1136</v>
      </c>
      <c r="L674" s="30">
        <v>1</v>
      </c>
      <c r="M674" s="31" t="s">
        <v>1131</v>
      </c>
      <c r="N674" s="50"/>
      <c r="O674" s="50"/>
    </row>
    <row r="675" spans="1:15" s="7" customFormat="1" x14ac:dyDescent="0.25">
      <c r="A675" s="46" t="s">
        <v>6</v>
      </c>
      <c r="B675" s="99" t="s">
        <v>113</v>
      </c>
      <c r="C675" s="24" t="s">
        <v>80</v>
      </c>
      <c r="D675" s="24" t="s">
        <v>80</v>
      </c>
      <c r="E675" s="41" t="s">
        <v>860</v>
      </c>
      <c r="F675" s="27" t="s">
        <v>860</v>
      </c>
      <c r="G675" s="27" t="s">
        <v>217</v>
      </c>
      <c r="H675" s="121">
        <v>50</v>
      </c>
      <c r="I675" s="27">
        <v>2016</v>
      </c>
      <c r="J675" s="38">
        <f t="shared" si="10"/>
        <v>82023.25049999998</v>
      </c>
      <c r="K675" s="29" t="s">
        <v>861</v>
      </c>
      <c r="L675" s="30">
        <v>1</v>
      </c>
      <c r="M675" s="31" t="s">
        <v>1131</v>
      </c>
      <c r="N675" s="26"/>
      <c r="O675" s="26"/>
    </row>
    <row r="676" spans="1:15" s="10" customFormat="1" ht="31.5" x14ac:dyDescent="0.25">
      <c r="A676" s="46" t="s">
        <v>6</v>
      </c>
      <c r="B676" s="99" t="s">
        <v>113</v>
      </c>
      <c r="C676" s="46"/>
      <c r="D676" s="46"/>
      <c r="E676" s="49" t="s">
        <v>1316</v>
      </c>
      <c r="F676" s="44" t="s">
        <v>448</v>
      </c>
      <c r="G676" s="44" t="s">
        <v>411</v>
      </c>
      <c r="H676" s="43">
        <v>641</v>
      </c>
      <c r="I676" s="44"/>
      <c r="J676" s="38">
        <f t="shared" si="10"/>
        <v>82664.25049999998</v>
      </c>
      <c r="K676" s="48" t="s">
        <v>686</v>
      </c>
      <c r="L676" s="30">
        <v>1</v>
      </c>
      <c r="M676" s="31" t="s">
        <v>1129</v>
      </c>
      <c r="N676" s="50" t="s">
        <v>686</v>
      </c>
      <c r="O676" s="50"/>
    </row>
    <row r="677" spans="1:15" s="7" customFormat="1" ht="78.75" x14ac:dyDescent="0.25">
      <c r="A677" s="24" t="s">
        <v>59</v>
      </c>
      <c r="B677" s="100" t="s">
        <v>1341</v>
      </c>
      <c r="C677" s="24" t="s">
        <v>82</v>
      </c>
      <c r="D677" s="24"/>
      <c r="E677" s="41" t="s">
        <v>1665</v>
      </c>
      <c r="F677" s="27" t="s">
        <v>871</v>
      </c>
      <c r="G677" s="27" t="s">
        <v>410</v>
      </c>
      <c r="H677" s="75">
        <v>80</v>
      </c>
      <c r="I677" s="44">
        <v>2018</v>
      </c>
      <c r="J677" s="38">
        <f t="shared" si="10"/>
        <v>82744.25049999998</v>
      </c>
      <c r="K677" s="26" t="s">
        <v>872</v>
      </c>
      <c r="L677" s="30">
        <v>1</v>
      </c>
      <c r="M677" s="31" t="s">
        <v>1130</v>
      </c>
      <c r="N677" s="26"/>
      <c r="O677" s="26"/>
    </row>
    <row r="678" spans="1:15" ht="47.25" x14ac:dyDescent="0.25">
      <c r="A678" s="24" t="s">
        <v>59</v>
      </c>
      <c r="B678" s="100" t="s">
        <v>1341</v>
      </c>
      <c r="C678" s="24" t="s">
        <v>102</v>
      </c>
      <c r="D678" s="24" t="s">
        <v>102</v>
      </c>
      <c r="E678" s="41" t="s">
        <v>1354</v>
      </c>
      <c r="F678" s="27" t="s">
        <v>429</v>
      </c>
      <c r="G678" s="27" t="s">
        <v>217</v>
      </c>
      <c r="H678" s="118">
        <v>291</v>
      </c>
      <c r="I678" s="27">
        <v>2025</v>
      </c>
      <c r="J678" s="38">
        <f t="shared" si="10"/>
        <v>83035.25049999998</v>
      </c>
      <c r="K678" s="29" t="s">
        <v>666</v>
      </c>
      <c r="L678" s="31" t="s">
        <v>504</v>
      </c>
      <c r="M678" s="31" t="s">
        <v>1129</v>
      </c>
      <c r="N678" s="26" t="s">
        <v>245</v>
      </c>
      <c r="O678" s="26" t="s">
        <v>219</v>
      </c>
    </row>
    <row r="679" spans="1:15" ht="47.25" x14ac:dyDescent="0.25">
      <c r="A679" s="24" t="s">
        <v>65</v>
      </c>
      <c r="B679" s="100" t="s">
        <v>1341</v>
      </c>
      <c r="C679" s="24" t="s">
        <v>102</v>
      </c>
      <c r="D679" s="24" t="s">
        <v>102</v>
      </c>
      <c r="E679" s="41" t="s">
        <v>1353</v>
      </c>
      <c r="F679" s="27" t="s">
        <v>429</v>
      </c>
      <c r="G679" s="27" t="s">
        <v>217</v>
      </c>
      <c r="H679" s="118">
        <v>314</v>
      </c>
      <c r="I679" s="27">
        <v>2030</v>
      </c>
      <c r="J679" s="38">
        <f t="shared" si="10"/>
        <v>83349.25049999998</v>
      </c>
      <c r="K679" s="29" t="s">
        <v>666</v>
      </c>
      <c r="L679" s="31" t="s">
        <v>504</v>
      </c>
      <c r="M679" s="31" t="s">
        <v>1129</v>
      </c>
      <c r="N679" s="26" t="s">
        <v>244</v>
      </c>
      <c r="O679" s="26" t="s">
        <v>246</v>
      </c>
    </row>
    <row r="680" spans="1:15" ht="47.25" x14ac:dyDescent="0.25">
      <c r="A680" s="24" t="s">
        <v>65</v>
      </c>
      <c r="B680" s="100" t="s">
        <v>1341</v>
      </c>
      <c r="C680" s="24" t="s">
        <v>102</v>
      </c>
      <c r="D680" s="24" t="s">
        <v>102</v>
      </c>
      <c r="E680" s="41" t="s">
        <v>1352</v>
      </c>
      <c r="F680" s="27" t="s">
        <v>429</v>
      </c>
      <c r="G680" s="27" t="s">
        <v>217</v>
      </c>
      <c r="H680" s="118">
        <v>92.6</v>
      </c>
      <c r="I680" s="27">
        <v>2033</v>
      </c>
      <c r="J680" s="38">
        <f t="shared" si="10"/>
        <v>83441.850499999986</v>
      </c>
      <c r="K680" s="29" t="s">
        <v>666</v>
      </c>
      <c r="L680" s="31" t="s">
        <v>504</v>
      </c>
      <c r="M680" s="31" t="s">
        <v>1129</v>
      </c>
      <c r="N680" s="26" t="s">
        <v>244</v>
      </c>
      <c r="O680" s="26" t="s">
        <v>247</v>
      </c>
    </row>
    <row r="681" spans="1:15" x14ac:dyDescent="0.25">
      <c r="A681" s="24" t="s">
        <v>65</v>
      </c>
      <c r="B681" s="100" t="s">
        <v>1341</v>
      </c>
      <c r="C681" s="24" t="s">
        <v>77</v>
      </c>
      <c r="D681" s="24" t="s">
        <v>176</v>
      </c>
      <c r="E681" s="41" t="s">
        <v>1114</v>
      </c>
      <c r="F681" s="27" t="s">
        <v>1112</v>
      </c>
      <c r="G681" s="27" t="s">
        <v>217</v>
      </c>
      <c r="H681" s="118">
        <v>0.69</v>
      </c>
      <c r="I681" s="27">
        <v>2022</v>
      </c>
      <c r="J681" s="38">
        <f t="shared" si="10"/>
        <v>83442.540499999988</v>
      </c>
      <c r="K681" s="101" t="s">
        <v>1113</v>
      </c>
      <c r="L681" s="30">
        <v>1</v>
      </c>
      <c r="M681" s="31" t="s">
        <v>1129</v>
      </c>
      <c r="N681" s="26"/>
      <c r="O681" s="26"/>
    </row>
    <row r="682" spans="1:15" ht="31.5" x14ac:dyDescent="0.25">
      <c r="A682" s="24" t="s">
        <v>59</v>
      </c>
      <c r="B682" s="100" t="s">
        <v>1341</v>
      </c>
      <c r="C682" s="24" t="s">
        <v>80</v>
      </c>
      <c r="D682" s="24" t="s">
        <v>96</v>
      </c>
      <c r="E682" s="41" t="s">
        <v>1351</v>
      </c>
      <c r="F682" s="27" t="s">
        <v>454</v>
      </c>
      <c r="G682" s="27" t="s">
        <v>217</v>
      </c>
      <c r="H682" s="118">
        <v>22</v>
      </c>
      <c r="I682" s="27">
        <v>2024</v>
      </c>
      <c r="J682" s="38">
        <f t="shared" si="10"/>
        <v>83464.540499999988</v>
      </c>
      <c r="K682" s="29" t="s">
        <v>1090</v>
      </c>
      <c r="L682" s="30">
        <v>1</v>
      </c>
      <c r="M682" s="31" t="s">
        <v>1130</v>
      </c>
      <c r="N682" s="26"/>
      <c r="O682" s="26"/>
    </row>
    <row r="683" spans="1:15" ht="63" x14ac:dyDescent="0.25">
      <c r="A683" s="24" t="s">
        <v>65</v>
      </c>
      <c r="B683" s="100" t="s">
        <v>1341</v>
      </c>
      <c r="C683" s="24" t="s">
        <v>117</v>
      </c>
      <c r="D683" s="24"/>
      <c r="E683" s="41" t="s">
        <v>1350</v>
      </c>
      <c r="F683" s="27" t="s">
        <v>445</v>
      </c>
      <c r="G683" s="27" t="s">
        <v>217</v>
      </c>
      <c r="H683" s="118">
        <v>3.5</v>
      </c>
      <c r="I683" s="45">
        <v>2021</v>
      </c>
      <c r="J683" s="38">
        <f t="shared" si="10"/>
        <v>83468.040499999988</v>
      </c>
      <c r="K683" s="29" t="s">
        <v>1324</v>
      </c>
      <c r="L683" s="30">
        <v>1</v>
      </c>
      <c r="M683" s="31" t="s">
        <v>1130</v>
      </c>
      <c r="N683" s="26"/>
      <c r="O683" s="26"/>
    </row>
    <row r="684" spans="1:15" ht="63" x14ac:dyDescent="0.25">
      <c r="A684" s="24" t="s">
        <v>65</v>
      </c>
      <c r="B684" s="100" t="s">
        <v>1341</v>
      </c>
      <c r="C684" s="24" t="s">
        <v>117</v>
      </c>
      <c r="D684" s="24"/>
      <c r="E684" s="41" t="s">
        <v>1349</v>
      </c>
      <c r="F684" s="27" t="s">
        <v>445</v>
      </c>
      <c r="G684" s="27" t="s">
        <v>217</v>
      </c>
      <c r="H684" s="118">
        <v>3.7</v>
      </c>
      <c r="I684" s="56">
        <v>2020</v>
      </c>
      <c r="J684" s="38">
        <f t="shared" si="10"/>
        <v>83471.740499999985</v>
      </c>
      <c r="K684" s="29" t="s">
        <v>1324</v>
      </c>
      <c r="L684" s="30">
        <v>1</v>
      </c>
      <c r="M684" s="31" t="s">
        <v>1130</v>
      </c>
      <c r="N684" s="26"/>
      <c r="O684" s="26"/>
    </row>
    <row r="685" spans="1:15" ht="63" x14ac:dyDescent="0.25">
      <c r="A685" s="24" t="s">
        <v>65</v>
      </c>
      <c r="B685" s="100" t="s">
        <v>1341</v>
      </c>
      <c r="C685" s="24" t="s">
        <v>117</v>
      </c>
      <c r="D685" s="24"/>
      <c r="E685" s="41" t="s">
        <v>1348</v>
      </c>
      <c r="F685" s="27" t="s">
        <v>445</v>
      </c>
      <c r="G685" s="27" t="s">
        <v>217</v>
      </c>
      <c r="H685" s="118">
        <v>1.75</v>
      </c>
      <c r="I685" s="27">
        <v>2023</v>
      </c>
      <c r="J685" s="38">
        <f t="shared" si="10"/>
        <v>83473.490499999985</v>
      </c>
      <c r="K685" s="29" t="s">
        <v>1324</v>
      </c>
      <c r="L685" s="30">
        <v>1</v>
      </c>
      <c r="M685" s="31" t="s">
        <v>1130</v>
      </c>
      <c r="N685" s="26"/>
      <c r="O685" s="26"/>
    </row>
    <row r="686" spans="1:15" s="7" customFormat="1" ht="35.25" customHeight="1" x14ac:dyDescent="0.25">
      <c r="A686" s="24" t="s">
        <v>6</v>
      </c>
      <c r="B686" s="102" t="s">
        <v>1570</v>
      </c>
      <c r="C686" s="24" t="s">
        <v>82</v>
      </c>
      <c r="D686" s="24" t="s">
        <v>104</v>
      </c>
      <c r="E686" s="41" t="s">
        <v>1347</v>
      </c>
      <c r="F686" s="27" t="s">
        <v>822</v>
      </c>
      <c r="G686" s="27" t="s">
        <v>217</v>
      </c>
      <c r="H686" s="75">
        <v>43</v>
      </c>
      <c r="I686" s="27">
        <v>2014</v>
      </c>
      <c r="J686" s="38">
        <f t="shared" si="10"/>
        <v>83516.490499999985</v>
      </c>
      <c r="K686" s="29" t="s">
        <v>823</v>
      </c>
      <c r="L686" s="30">
        <v>1</v>
      </c>
      <c r="M686" s="31" t="s">
        <v>1119</v>
      </c>
      <c r="N686" s="26"/>
      <c r="O686" s="26"/>
    </row>
    <row r="687" spans="1:15" s="7" customFormat="1" ht="31.5" x14ac:dyDescent="0.25">
      <c r="A687" s="24" t="s">
        <v>6</v>
      </c>
      <c r="B687" s="102" t="s">
        <v>1570</v>
      </c>
      <c r="C687" s="24" t="s">
        <v>82</v>
      </c>
      <c r="D687" s="24" t="s">
        <v>104</v>
      </c>
      <c r="E687" s="41" t="s">
        <v>1346</v>
      </c>
      <c r="F687" s="27" t="s">
        <v>689</v>
      </c>
      <c r="G687" s="27" t="s">
        <v>217</v>
      </c>
      <c r="H687" s="75">
        <v>15</v>
      </c>
      <c r="I687" s="27">
        <v>2013</v>
      </c>
      <c r="J687" s="38">
        <f t="shared" si="10"/>
        <v>83531.490499999985</v>
      </c>
      <c r="K687" s="29" t="s">
        <v>885</v>
      </c>
      <c r="L687" s="30">
        <v>1</v>
      </c>
      <c r="M687" s="31" t="s">
        <v>1119</v>
      </c>
      <c r="N687" s="26"/>
      <c r="O687" s="26"/>
    </row>
    <row r="688" spans="1:15" s="7" customFormat="1" ht="31.5" x14ac:dyDescent="0.25">
      <c r="A688" s="24" t="s">
        <v>6</v>
      </c>
      <c r="B688" s="102" t="s">
        <v>1570</v>
      </c>
      <c r="C688" s="24" t="s">
        <v>102</v>
      </c>
      <c r="D688" s="24" t="s">
        <v>102</v>
      </c>
      <c r="E688" s="41" t="s">
        <v>1317</v>
      </c>
      <c r="F688" s="27" t="s">
        <v>439</v>
      </c>
      <c r="G688" s="27" t="s">
        <v>217</v>
      </c>
      <c r="H688" s="121">
        <v>10</v>
      </c>
      <c r="I688" s="27">
        <v>2017</v>
      </c>
      <c r="J688" s="38">
        <f t="shared" si="10"/>
        <v>83541.490499999985</v>
      </c>
      <c r="K688" s="29" t="s">
        <v>1040</v>
      </c>
      <c r="L688" s="30">
        <v>1</v>
      </c>
      <c r="M688" s="31" t="s">
        <v>1119</v>
      </c>
      <c r="N688" s="51"/>
      <c r="O688" s="26"/>
    </row>
    <row r="689" spans="1:15" s="7" customFormat="1" ht="47.25" x14ac:dyDescent="0.25">
      <c r="A689" s="24" t="s">
        <v>6</v>
      </c>
      <c r="B689" s="102" t="s">
        <v>1570</v>
      </c>
      <c r="C689" s="24" t="s">
        <v>102</v>
      </c>
      <c r="D689" s="24" t="s">
        <v>102</v>
      </c>
      <c r="E689" s="41" t="s">
        <v>1345</v>
      </c>
      <c r="F689" s="27" t="s">
        <v>439</v>
      </c>
      <c r="G689" s="27" t="s">
        <v>217</v>
      </c>
      <c r="H689" s="75">
        <v>14.5</v>
      </c>
      <c r="I689" s="27">
        <v>2005</v>
      </c>
      <c r="J689" s="38">
        <f t="shared" si="10"/>
        <v>83555.990499999985</v>
      </c>
      <c r="K689" s="29" t="s">
        <v>1035</v>
      </c>
      <c r="L689" s="30">
        <v>1</v>
      </c>
      <c r="M689" s="31" t="s">
        <v>1119</v>
      </c>
      <c r="N689" s="51" t="s">
        <v>55</v>
      </c>
      <c r="O689" s="26"/>
    </row>
    <row r="690" spans="1:15" s="7" customFormat="1" ht="47.25" x14ac:dyDescent="0.25">
      <c r="A690" s="24" t="s">
        <v>6</v>
      </c>
      <c r="B690" s="102" t="s">
        <v>1570</v>
      </c>
      <c r="C690" s="24" t="s">
        <v>102</v>
      </c>
      <c r="D690" s="24" t="s">
        <v>102</v>
      </c>
      <c r="E690" s="41" t="s">
        <v>1344</v>
      </c>
      <c r="F690" s="27" t="s">
        <v>439</v>
      </c>
      <c r="G690" s="27" t="s">
        <v>217</v>
      </c>
      <c r="H690" s="75">
        <v>2</v>
      </c>
      <c r="I690" s="27">
        <v>1993</v>
      </c>
      <c r="J690" s="38">
        <f t="shared" si="10"/>
        <v>83557.990499999985</v>
      </c>
      <c r="K690" s="29" t="s">
        <v>56</v>
      </c>
      <c r="L690" s="30">
        <v>1</v>
      </c>
      <c r="M690" s="31" t="s">
        <v>1119</v>
      </c>
      <c r="N690" s="51" t="s">
        <v>56</v>
      </c>
      <c r="O690" s="26"/>
    </row>
    <row r="691" spans="1:15" s="7" customFormat="1" ht="47.25" x14ac:dyDescent="0.25">
      <c r="A691" s="24" t="s">
        <v>6</v>
      </c>
      <c r="B691" s="102" t="s">
        <v>1570</v>
      </c>
      <c r="C691" s="24" t="s">
        <v>102</v>
      </c>
      <c r="D691" s="24" t="s">
        <v>102</v>
      </c>
      <c r="E691" s="41" t="s">
        <v>1343</v>
      </c>
      <c r="F691" s="27" t="s">
        <v>439</v>
      </c>
      <c r="G691" s="27" t="s">
        <v>217</v>
      </c>
      <c r="H691" s="75">
        <v>20</v>
      </c>
      <c r="I691" s="27">
        <v>2015</v>
      </c>
      <c r="J691" s="38">
        <f t="shared" si="10"/>
        <v>83577.990499999985</v>
      </c>
      <c r="K691" s="29" t="s">
        <v>1034</v>
      </c>
      <c r="L691" s="30">
        <v>1</v>
      </c>
      <c r="M691" s="31" t="s">
        <v>1119</v>
      </c>
      <c r="N691" s="51" t="s">
        <v>55</v>
      </c>
      <c r="O691" s="26"/>
    </row>
    <row r="692" spans="1:15" s="7" customFormat="1" x14ac:dyDescent="0.25">
      <c r="A692" s="24" t="s">
        <v>6</v>
      </c>
      <c r="B692" s="102" t="s">
        <v>1570</v>
      </c>
      <c r="C692" s="24" t="s">
        <v>102</v>
      </c>
      <c r="D692" s="24" t="s">
        <v>102</v>
      </c>
      <c r="E692" s="41" t="s">
        <v>1318</v>
      </c>
      <c r="F692" s="27" t="s">
        <v>439</v>
      </c>
      <c r="G692" s="27" t="s">
        <v>217</v>
      </c>
      <c r="H692" s="121">
        <v>5</v>
      </c>
      <c r="I692" s="27">
        <v>2004</v>
      </c>
      <c r="J692" s="38">
        <f t="shared" si="10"/>
        <v>83582.990499999985</v>
      </c>
      <c r="K692" s="29" t="s">
        <v>1043</v>
      </c>
      <c r="L692" s="30">
        <v>1</v>
      </c>
      <c r="M692" s="31" t="s">
        <v>1119</v>
      </c>
      <c r="N692" s="51"/>
      <c r="O692" s="26"/>
    </row>
    <row r="693" spans="1:15" s="7" customFormat="1" ht="31.5" x14ac:dyDescent="0.25">
      <c r="A693" s="24" t="s">
        <v>6</v>
      </c>
      <c r="B693" s="102" t="s">
        <v>1570</v>
      </c>
      <c r="C693" s="24" t="s">
        <v>102</v>
      </c>
      <c r="D693" s="24" t="s">
        <v>102</v>
      </c>
      <c r="E693" s="41" t="s">
        <v>1319</v>
      </c>
      <c r="F693" s="27" t="s">
        <v>439</v>
      </c>
      <c r="G693" s="27" t="s">
        <v>217</v>
      </c>
      <c r="H693" s="121">
        <v>5</v>
      </c>
      <c r="I693" s="27">
        <v>2016</v>
      </c>
      <c r="J693" s="38">
        <f t="shared" si="10"/>
        <v>83587.990499999985</v>
      </c>
      <c r="K693" s="29" t="s">
        <v>1042</v>
      </c>
      <c r="L693" s="30">
        <v>1</v>
      </c>
      <c r="M693" s="31" t="s">
        <v>1119</v>
      </c>
      <c r="N693" s="51"/>
      <c r="O693" s="26"/>
    </row>
    <row r="694" spans="1:15" s="7" customFormat="1" ht="31.5" x14ac:dyDescent="0.25">
      <c r="A694" s="24" t="s">
        <v>6</v>
      </c>
      <c r="B694" s="102" t="s">
        <v>1570</v>
      </c>
      <c r="C694" s="24" t="s">
        <v>102</v>
      </c>
      <c r="D694" s="24" t="s">
        <v>102</v>
      </c>
      <c r="E694" s="41" t="s">
        <v>1320</v>
      </c>
      <c r="F694" s="27" t="s">
        <v>439</v>
      </c>
      <c r="G694" s="27" t="s">
        <v>217</v>
      </c>
      <c r="H694" s="121">
        <v>5</v>
      </c>
      <c r="I694" s="27">
        <v>2003</v>
      </c>
      <c r="J694" s="38">
        <f t="shared" si="10"/>
        <v>83592.990499999985</v>
      </c>
      <c r="K694" s="29" t="s">
        <v>1045</v>
      </c>
      <c r="L694" s="30">
        <v>1</v>
      </c>
      <c r="M694" s="31" t="s">
        <v>1119</v>
      </c>
      <c r="N694" s="51"/>
      <c r="O694" s="26"/>
    </row>
    <row r="695" spans="1:15" s="7" customFormat="1" x14ac:dyDescent="0.25">
      <c r="A695" s="24" t="s">
        <v>6</v>
      </c>
      <c r="B695" s="102" t="s">
        <v>1570</v>
      </c>
      <c r="C695" s="24" t="s">
        <v>102</v>
      </c>
      <c r="D695" s="24" t="s">
        <v>102</v>
      </c>
      <c r="E695" s="41" t="s">
        <v>1321</v>
      </c>
      <c r="F695" s="27" t="s">
        <v>439</v>
      </c>
      <c r="G695" s="27" t="s">
        <v>217</v>
      </c>
      <c r="H695" s="121">
        <v>2</v>
      </c>
      <c r="I695" s="27">
        <v>2006</v>
      </c>
      <c r="J695" s="38">
        <f t="shared" si="10"/>
        <v>83594.990499999985</v>
      </c>
      <c r="K695" s="29" t="s">
        <v>1044</v>
      </c>
      <c r="L695" s="30">
        <v>1</v>
      </c>
      <c r="M695" s="31" t="s">
        <v>1119</v>
      </c>
      <c r="N695" s="51"/>
      <c r="O695" s="26"/>
    </row>
    <row r="696" spans="1:15" s="7" customFormat="1" x14ac:dyDescent="0.25">
      <c r="A696" s="24" t="s">
        <v>6</v>
      </c>
      <c r="B696" s="102" t="s">
        <v>1570</v>
      </c>
      <c r="C696" s="24" t="s">
        <v>102</v>
      </c>
      <c r="D696" s="24" t="s">
        <v>102</v>
      </c>
      <c r="E696" s="41" t="s">
        <v>1322</v>
      </c>
      <c r="F696" s="27" t="s">
        <v>439</v>
      </c>
      <c r="G696" s="27" t="s">
        <v>217</v>
      </c>
      <c r="H696" s="121">
        <v>5</v>
      </c>
      <c r="I696" s="61">
        <v>2009</v>
      </c>
      <c r="J696" s="38">
        <f t="shared" si="10"/>
        <v>83599.990499999985</v>
      </c>
      <c r="K696" s="29" t="s">
        <v>1038</v>
      </c>
      <c r="L696" s="30">
        <v>1</v>
      </c>
      <c r="M696" s="31" t="s">
        <v>1119</v>
      </c>
      <c r="N696" s="51"/>
      <c r="O696" s="26"/>
    </row>
    <row r="697" spans="1:15" s="7" customFormat="1" ht="31.5" x14ac:dyDescent="0.25">
      <c r="A697" s="24" t="s">
        <v>6</v>
      </c>
      <c r="B697" s="102" t="s">
        <v>1570</v>
      </c>
      <c r="C697" s="24" t="s">
        <v>102</v>
      </c>
      <c r="D697" s="24" t="s">
        <v>102</v>
      </c>
      <c r="E697" s="41" t="s">
        <v>1342</v>
      </c>
      <c r="F697" s="27" t="s">
        <v>439</v>
      </c>
      <c r="G697" s="27" t="s">
        <v>217</v>
      </c>
      <c r="H697" s="121">
        <v>5</v>
      </c>
      <c r="I697" s="31">
        <v>2011</v>
      </c>
      <c r="J697" s="38">
        <f t="shared" si="10"/>
        <v>83604.990499999985</v>
      </c>
      <c r="K697" s="29" t="s">
        <v>1037</v>
      </c>
      <c r="L697" s="30">
        <v>1</v>
      </c>
      <c r="M697" s="31" t="s">
        <v>1119</v>
      </c>
      <c r="N697" s="51"/>
      <c r="O697" s="26"/>
    </row>
    <row r="698" spans="1:15" s="7" customFormat="1" x14ac:dyDescent="0.25">
      <c r="A698" s="24" t="s">
        <v>6</v>
      </c>
      <c r="B698" s="102" t="s">
        <v>1570</v>
      </c>
      <c r="C698" s="24" t="s">
        <v>102</v>
      </c>
      <c r="D698" s="24" t="s">
        <v>102</v>
      </c>
      <c r="E698" s="41" t="s">
        <v>1323</v>
      </c>
      <c r="F698" s="27" t="s">
        <v>439</v>
      </c>
      <c r="G698" s="27" t="s">
        <v>217</v>
      </c>
      <c r="H698" s="121">
        <v>10</v>
      </c>
      <c r="I698" s="27">
        <v>2003</v>
      </c>
      <c r="J698" s="38">
        <f t="shared" si="10"/>
        <v>83614.990499999985</v>
      </c>
      <c r="K698" s="29" t="s">
        <v>1039</v>
      </c>
      <c r="L698" s="30">
        <v>1</v>
      </c>
      <c r="M698" s="31" t="s">
        <v>1119</v>
      </c>
      <c r="N698" s="51"/>
      <c r="O698" s="26"/>
    </row>
    <row r="699" spans="1:15" s="7" customFormat="1" ht="31.5" x14ac:dyDescent="0.25">
      <c r="A699" s="24" t="s">
        <v>6</v>
      </c>
      <c r="B699" s="102" t="s">
        <v>1570</v>
      </c>
      <c r="C699" s="24" t="s">
        <v>102</v>
      </c>
      <c r="D699" s="24" t="s">
        <v>102</v>
      </c>
      <c r="E699" s="41" t="s">
        <v>1146</v>
      </c>
      <c r="F699" s="27" t="s">
        <v>439</v>
      </c>
      <c r="G699" s="27" t="s">
        <v>217</v>
      </c>
      <c r="H699" s="121">
        <v>3</v>
      </c>
      <c r="I699" s="27">
        <v>1997</v>
      </c>
      <c r="J699" s="38">
        <f t="shared" si="10"/>
        <v>83617.990499999985</v>
      </c>
      <c r="K699" s="29" t="s">
        <v>1046</v>
      </c>
      <c r="L699" s="30">
        <v>1</v>
      </c>
      <c r="M699" s="31" t="s">
        <v>1119</v>
      </c>
      <c r="N699" s="51"/>
      <c r="O699" s="26"/>
    </row>
    <row r="700" spans="1:15" s="7" customFormat="1" x14ac:dyDescent="0.25">
      <c r="A700" s="24" t="s">
        <v>6</v>
      </c>
      <c r="B700" s="102" t="s">
        <v>1570</v>
      </c>
      <c r="C700" s="24" t="s">
        <v>102</v>
      </c>
      <c r="D700" s="24" t="s">
        <v>102</v>
      </c>
      <c r="E700" s="41" t="s">
        <v>1145</v>
      </c>
      <c r="F700" s="27" t="s">
        <v>439</v>
      </c>
      <c r="G700" s="27" t="s">
        <v>217</v>
      </c>
      <c r="H700" s="121">
        <v>5</v>
      </c>
      <c r="I700" s="27">
        <v>2004</v>
      </c>
      <c r="J700" s="38">
        <f t="shared" si="10"/>
        <v>83622.990499999985</v>
      </c>
      <c r="K700" s="29" t="s">
        <v>1041</v>
      </c>
      <c r="L700" s="30">
        <v>1</v>
      </c>
      <c r="M700" s="31" t="s">
        <v>1119</v>
      </c>
      <c r="N700" s="51"/>
      <c r="O700" s="26"/>
    </row>
    <row r="701" spans="1:15" s="7" customFormat="1" ht="31.5" x14ac:dyDescent="0.25">
      <c r="A701" s="24" t="s">
        <v>6</v>
      </c>
      <c r="B701" s="102" t="s">
        <v>1570</v>
      </c>
      <c r="C701" s="24" t="s">
        <v>102</v>
      </c>
      <c r="D701" s="24" t="s">
        <v>102</v>
      </c>
      <c r="E701" s="41" t="s">
        <v>1144</v>
      </c>
      <c r="F701" s="27" t="s">
        <v>439</v>
      </c>
      <c r="G701" s="27" t="s">
        <v>217</v>
      </c>
      <c r="H701" s="121">
        <v>5</v>
      </c>
      <c r="I701" s="27">
        <v>2004</v>
      </c>
      <c r="J701" s="38">
        <f t="shared" si="10"/>
        <v>83627.990499999985</v>
      </c>
      <c r="K701" s="29" t="s">
        <v>1036</v>
      </c>
      <c r="L701" s="30">
        <v>1</v>
      </c>
      <c r="M701" s="31" t="s">
        <v>1119</v>
      </c>
      <c r="N701" s="51"/>
      <c r="O701" s="26"/>
    </row>
    <row r="702" spans="1:15" s="7" customFormat="1" x14ac:dyDescent="0.25">
      <c r="A702" s="24" t="s">
        <v>6</v>
      </c>
      <c r="B702" s="102" t="s">
        <v>1570</v>
      </c>
      <c r="C702" s="24" t="s">
        <v>102</v>
      </c>
      <c r="D702" s="24" t="s">
        <v>102</v>
      </c>
      <c r="E702" s="41" t="s">
        <v>1143</v>
      </c>
      <c r="F702" s="27" t="s">
        <v>439</v>
      </c>
      <c r="G702" s="27" t="s">
        <v>217</v>
      </c>
      <c r="H702" s="121">
        <v>5</v>
      </c>
      <c r="I702" s="27">
        <v>2002</v>
      </c>
      <c r="J702" s="38">
        <f t="shared" si="10"/>
        <v>83632.990499999985</v>
      </c>
      <c r="K702" s="29" t="s">
        <v>1047</v>
      </c>
      <c r="L702" s="30">
        <v>1</v>
      </c>
      <c r="M702" s="31" t="s">
        <v>1119</v>
      </c>
      <c r="N702" s="51"/>
      <c r="O702" s="26"/>
    </row>
    <row r="703" spans="1:15" s="7" customFormat="1" ht="47.25" x14ac:dyDescent="0.25">
      <c r="A703" s="24" t="s">
        <v>6</v>
      </c>
      <c r="B703" s="102" t="s">
        <v>1570</v>
      </c>
      <c r="C703" s="24" t="s">
        <v>102</v>
      </c>
      <c r="D703" s="24" t="s">
        <v>102</v>
      </c>
      <c r="E703" s="41" t="s">
        <v>1142</v>
      </c>
      <c r="F703" s="27" t="s">
        <v>439</v>
      </c>
      <c r="G703" s="27" t="s">
        <v>217</v>
      </c>
      <c r="H703" s="121">
        <v>5</v>
      </c>
      <c r="I703" s="27">
        <v>2010</v>
      </c>
      <c r="J703" s="38">
        <f t="shared" si="10"/>
        <v>83637.990499999985</v>
      </c>
      <c r="K703" s="29" t="s">
        <v>1048</v>
      </c>
      <c r="L703" s="30">
        <v>1</v>
      </c>
      <c r="M703" s="31" t="s">
        <v>1119</v>
      </c>
      <c r="N703" s="51"/>
      <c r="O703" s="26"/>
    </row>
    <row r="704" spans="1:15" s="7" customFormat="1" ht="31.5" x14ac:dyDescent="0.25">
      <c r="A704" s="24" t="s">
        <v>6</v>
      </c>
      <c r="B704" s="102" t="s">
        <v>1570</v>
      </c>
      <c r="C704" s="24" t="s">
        <v>102</v>
      </c>
      <c r="D704" s="24" t="s">
        <v>102</v>
      </c>
      <c r="E704" s="41" t="s">
        <v>1148</v>
      </c>
      <c r="F704" s="27" t="s">
        <v>439</v>
      </c>
      <c r="G704" s="27" t="s">
        <v>217</v>
      </c>
      <c r="H704" s="121">
        <v>5</v>
      </c>
      <c r="I704" s="27">
        <v>2017</v>
      </c>
      <c r="J704" s="38">
        <f t="shared" si="10"/>
        <v>83642.990499999985</v>
      </c>
      <c r="K704" s="29" t="s">
        <v>1049</v>
      </c>
      <c r="L704" s="30">
        <v>1</v>
      </c>
      <c r="M704" s="31" t="s">
        <v>1119</v>
      </c>
      <c r="N704" s="51"/>
      <c r="O704" s="26"/>
    </row>
    <row r="705" spans="1:15" s="7" customFormat="1" x14ac:dyDescent="0.25">
      <c r="A705" s="24" t="s">
        <v>6</v>
      </c>
      <c r="B705" s="102" t="s">
        <v>1570</v>
      </c>
      <c r="C705" s="24" t="s">
        <v>102</v>
      </c>
      <c r="D705" s="24" t="s">
        <v>102</v>
      </c>
      <c r="E705" s="41" t="s">
        <v>1147</v>
      </c>
      <c r="F705" s="27" t="s">
        <v>804</v>
      </c>
      <c r="G705" s="27" t="s">
        <v>217</v>
      </c>
      <c r="H705" s="121">
        <v>10</v>
      </c>
      <c r="I705" s="27">
        <v>2017</v>
      </c>
      <c r="J705" s="38">
        <f t="shared" si="10"/>
        <v>83652.990499999985</v>
      </c>
      <c r="K705" s="29" t="s">
        <v>806</v>
      </c>
      <c r="L705" s="30">
        <v>1</v>
      </c>
      <c r="M705" s="31" t="s">
        <v>1119</v>
      </c>
      <c r="N705" s="51"/>
      <c r="O705" s="26"/>
    </row>
    <row r="706" spans="1:15" s="7" customFormat="1" ht="31.5" x14ac:dyDescent="0.25">
      <c r="A706" s="24" t="s">
        <v>6</v>
      </c>
      <c r="B706" s="102" t="s">
        <v>1570</v>
      </c>
      <c r="C706" s="24" t="s">
        <v>102</v>
      </c>
      <c r="D706" s="24" t="s">
        <v>102</v>
      </c>
      <c r="E706" s="41" t="s">
        <v>805</v>
      </c>
      <c r="F706" s="27" t="s">
        <v>804</v>
      </c>
      <c r="G706" s="27" t="s">
        <v>217</v>
      </c>
      <c r="H706" s="121">
        <v>10</v>
      </c>
      <c r="I706" s="44">
        <v>2018</v>
      </c>
      <c r="J706" s="38">
        <f t="shared" si="10"/>
        <v>83662.990499999985</v>
      </c>
      <c r="K706" s="29" t="s">
        <v>807</v>
      </c>
      <c r="L706" s="30">
        <v>1</v>
      </c>
      <c r="M706" s="31" t="s">
        <v>1119</v>
      </c>
      <c r="N706" s="51"/>
      <c r="O706" s="26"/>
    </row>
    <row r="707" spans="1:15" s="7" customFormat="1" x14ac:dyDescent="0.25">
      <c r="A707" s="24"/>
      <c r="B707" s="24"/>
      <c r="C707" s="24"/>
      <c r="D707" s="24"/>
      <c r="E707" s="41"/>
      <c r="F707" s="27"/>
      <c r="G707" s="27"/>
      <c r="H707" s="75"/>
      <c r="I707" s="27"/>
      <c r="J707" s="38"/>
      <c r="K707" s="29"/>
      <c r="L707" s="30"/>
      <c r="M707" s="31"/>
      <c r="N707" s="51"/>
      <c r="O707" s="26"/>
    </row>
    <row r="708" spans="1:15" s="7" customFormat="1" x14ac:dyDescent="0.25">
      <c r="A708" s="24"/>
      <c r="B708" s="24"/>
      <c r="C708" s="24"/>
      <c r="D708" s="24"/>
      <c r="E708" s="41"/>
      <c r="F708" s="27"/>
      <c r="G708" s="27"/>
      <c r="H708" s="75"/>
      <c r="I708" s="27"/>
      <c r="J708" s="38"/>
      <c r="K708" s="29"/>
      <c r="L708" s="30"/>
      <c r="M708" s="31"/>
      <c r="N708" s="51"/>
      <c r="O708" s="26"/>
    </row>
    <row r="709" spans="1:15" s="7" customFormat="1" x14ac:dyDescent="0.25">
      <c r="A709" s="24"/>
      <c r="B709" s="24"/>
      <c r="C709" s="24"/>
      <c r="D709" s="24"/>
      <c r="E709" s="41"/>
      <c r="F709" s="27"/>
      <c r="G709" s="27"/>
      <c r="H709" s="75"/>
      <c r="I709" s="27"/>
      <c r="J709" s="38"/>
      <c r="K709" s="29"/>
      <c r="L709" s="30"/>
      <c r="M709" s="31"/>
      <c r="N709" s="51"/>
      <c r="O709" s="26"/>
    </row>
    <row r="710" spans="1:15" x14ac:dyDescent="0.25">
      <c r="A710" s="103"/>
      <c r="B710" s="24"/>
      <c r="C710" s="104"/>
      <c r="D710" s="104"/>
      <c r="E710" s="41"/>
      <c r="F710" s="27"/>
      <c r="G710" s="27"/>
      <c r="H710" s="75"/>
      <c r="I710" s="27"/>
      <c r="J710" s="105"/>
      <c r="K710" s="106"/>
      <c r="L710" s="31"/>
      <c r="M710" s="31"/>
      <c r="N710" s="26"/>
      <c r="O710" s="26"/>
    </row>
    <row r="711" spans="1:15" x14ac:dyDescent="0.25">
      <c r="A711" s="103" t="s">
        <v>1132</v>
      </c>
      <c r="B711" s="24"/>
      <c r="C711" s="104"/>
      <c r="D711" s="104"/>
      <c r="E711" s="41"/>
      <c r="F711" s="27"/>
      <c r="G711" s="27"/>
      <c r="H711" s="75"/>
      <c r="I711" s="27"/>
      <c r="J711" s="105"/>
      <c r="K711" s="107"/>
      <c r="L711" s="31"/>
      <c r="M711" s="31"/>
      <c r="N711" s="26"/>
      <c r="O711" s="26"/>
    </row>
    <row r="712" spans="1:15" s="7" customFormat="1" ht="31.5" x14ac:dyDescent="0.25">
      <c r="A712" s="24" t="s">
        <v>65</v>
      </c>
      <c r="B712" s="74" t="s">
        <v>997</v>
      </c>
      <c r="C712" s="24" t="s">
        <v>84</v>
      </c>
      <c r="D712" s="24"/>
      <c r="E712" s="41" t="s">
        <v>625</v>
      </c>
      <c r="F712" s="27" t="s">
        <v>433</v>
      </c>
      <c r="G712" s="27" t="s">
        <v>217</v>
      </c>
      <c r="H712" s="75">
        <v>17000</v>
      </c>
      <c r="I712" s="27" t="s">
        <v>558</v>
      </c>
      <c r="J712" s="38"/>
      <c r="K712" s="29" t="s">
        <v>624</v>
      </c>
      <c r="L712" s="30">
        <v>1</v>
      </c>
      <c r="M712" s="31" t="s">
        <v>1129</v>
      </c>
      <c r="N712" s="26" t="s">
        <v>553</v>
      </c>
      <c r="O712" s="26" t="s">
        <v>552</v>
      </c>
    </row>
    <row r="713" spans="1:15" x14ac:dyDescent="0.25">
      <c r="A713" s="103"/>
      <c r="B713" s="46"/>
      <c r="C713" s="104"/>
      <c r="D713" s="104"/>
      <c r="E713" s="49"/>
      <c r="F713" s="44"/>
      <c r="G713" s="44"/>
      <c r="H713" s="43"/>
      <c r="I713" s="44"/>
      <c r="J713" s="105"/>
      <c r="K713" s="107"/>
      <c r="L713" s="31"/>
      <c r="M713" s="31"/>
      <c r="N713" s="50"/>
      <c r="O713" s="26"/>
    </row>
    <row r="714" spans="1:15" x14ac:dyDescent="0.25">
      <c r="A714" s="103"/>
      <c r="B714" s="46"/>
      <c r="C714" s="104"/>
      <c r="D714" s="104"/>
      <c r="E714" s="104"/>
      <c r="F714" s="104"/>
      <c r="G714" s="104"/>
      <c r="H714" s="124"/>
      <c r="I714" s="104"/>
      <c r="J714" s="105"/>
      <c r="K714" s="107"/>
      <c r="L714" s="31"/>
      <c r="M714" s="31"/>
      <c r="N714" s="50"/>
      <c r="O714" s="26"/>
    </row>
    <row r="715" spans="1:15" x14ac:dyDescent="0.25">
      <c r="A715" s="103"/>
      <c r="B715" s="46"/>
      <c r="C715" s="104"/>
      <c r="D715" s="104"/>
      <c r="E715" s="104"/>
      <c r="F715" s="104"/>
      <c r="G715" s="104"/>
      <c r="H715" s="124"/>
      <c r="I715" s="104"/>
      <c r="J715" s="105"/>
      <c r="K715" s="107"/>
      <c r="L715" s="31"/>
      <c r="M715" s="31"/>
      <c r="N715" s="50"/>
      <c r="O715" s="26"/>
    </row>
    <row r="716" spans="1:15" x14ac:dyDescent="0.25">
      <c r="A716" s="103"/>
      <c r="B716" s="46"/>
      <c r="C716" s="104"/>
      <c r="D716" s="104"/>
      <c r="E716" s="104"/>
      <c r="F716" s="104"/>
      <c r="G716" s="104"/>
      <c r="H716" s="124"/>
      <c r="I716" s="104"/>
      <c r="J716" s="105"/>
      <c r="K716" s="107"/>
      <c r="L716" s="31"/>
      <c r="M716" s="31"/>
      <c r="N716" s="50"/>
      <c r="O716" s="26"/>
    </row>
    <row r="717" spans="1:15" x14ac:dyDescent="0.25">
      <c r="A717" s="103"/>
      <c r="B717" s="46"/>
      <c r="C717" s="104"/>
      <c r="D717" s="104"/>
      <c r="E717" s="104"/>
      <c r="F717" s="104"/>
      <c r="G717" s="104"/>
      <c r="H717" s="124"/>
      <c r="I717" s="104"/>
      <c r="J717" s="105"/>
      <c r="K717" s="107"/>
      <c r="L717" s="31"/>
      <c r="M717" s="31"/>
      <c r="N717" s="50"/>
      <c r="O717" s="26"/>
    </row>
    <row r="718" spans="1:15" x14ac:dyDescent="0.25">
      <c r="A718" s="103"/>
      <c r="B718" s="46"/>
      <c r="C718" s="104"/>
      <c r="D718" s="104"/>
      <c r="E718" s="49"/>
      <c r="F718" s="44"/>
      <c r="G718" s="44"/>
      <c r="H718" s="43"/>
      <c r="I718" s="44"/>
      <c r="J718" s="105"/>
      <c r="K718" s="107"/>
      <c r="L718" s="31"/>
      <c r="M718" s="31"/>
      <c r="N718" s="50"/>
      <c r="O718" s="26"/>
    </row>
    <row r="719" spans="1:15" x14ac:dyDescent="0.25">
      <c r="A719" s="103"/>
      <c r="B719" s="46"/>
      <c r="C719" s="104"/>
      <c r="D719" s="104"/>
      <c r="E719" s="49"/>
      <c r="F719" s="44"/>
      <c r="G719" s="44"/>
      <c r="H719" s="43"/>
      <c r="I719" s="44"/>
      <c r="J719" s="105"/>
      <c r="K719" s="107"/>
      <c r="L719" s="31"/>
      <c r="M719" s="31"/>
      <c r="N719" s="50"/>
      <c r="O719" s="26"/>
    </row>
    <row r="720" spans="1:15" x14ac:dyDescent="0.25">
      <c r="A720" s="103"/>
      <c r="B720" s="46"/>
      <c r="C720" s="104"/>
      <c r="D720" s="104"/>
      <c r="E720" s="49"/>
      <c r="F720" s="44"/>
      <c r="G720" s="44"/>
      <c r="H720" s="43"/>
      <c r="I720" s="44"/>
      <c r="J720" s="105"/>
      <c r="K720" s="107"/>
      <c r="L720" s="31"/>
      <c r="M720" s="31"/>
      <c r="N720" s="50"/>
      <c r="O720" s="26"/>
    </row>
    <row r="721" spans="1:15" x14ac:dyDescent="0.25">
      <c r="A721" s="103"/>
      <c r="B721" s="46"/>
      <c r="C721" s="104"/>
      <c r="D721" s="104"/>
      <c r="E721" s="49"/>
      <c r="F721" s="44"/>
      <c r="G721" s="44"/>
      <c r="H721" s="43"/>
      <c r="I721" s="44"/>
      <c r="J721" s="105"/>
      <c r="K721" s="107"/>
      <c r="L721" s="31"/>
      <c r="M721" s="31"/>
      <c r="N721" s="50"/>
      <c r="O721" s="26"/>
    </row>
    <row r="722" spans="1:15" x14ac:dyDescent="0.25">
      <c r="A722" s="103"/>
      <c r="B722" s="46"/>
      <c r="C722" s="104"/>
      <c r="D722" s="104"/>
      <c r="E722" s="49"/>
      <c r="F722" s="44"/>
      <c r="G722" s="44"/>
      <c r="H722" s="43"/>
      <c r="I722" s="44"/>
      <c r="J722" s="105"/>
      <c r="K722" s="107"/>
      <c r="L722" s="31"/>
      <c r="M722" s="31"/>
      <c r="N722" s="50"/>
      <c r="O722" s="26"/>
    </row>
    <row r="723" spans="1:15" x14ac:dyDescent="0.25">
      <c r="A723" s="103"/>
      <c r="B723" s="46"/>
      <c r="C723" s="104"/>
      <c r="D723" s="104"/>
      <c r="E723" s="49"/>
      <c r="F723" s="44"/>
      <c r="G723" s="44"/>
      <c r="H723" s="43"/>
      <c r="I723" s="44"/>
      <c r="J723" s="105"/>
      <c r="K723" s="107"/>
      <c r="L723" s="31"/>
      <c r="M723" s="31"/>
      <c r="N723" s="50"/>
      <c r="O723" s="26"/>
    </row>
    <row r="724" spans="1:15" x14ac:dyDescent="0.25">
      <c r="A724" s="103"/>
      <c r="B724" s="46"/>
      <c r="C724" s="104"/>
      <c r="D724" s="104"/>
      <c r="E724" s="49"/>
      <c r="F724" s="44"/>
      <c r="G724" s="44"/>
      <c r="H724" s="43"/>
      <c r="I724" s="44"/>
      <c r="J724" s="105"/>
      <c r="K724" s="107"/>
      <c r="L724" s="31"/>
      <c r="M724" s="31"/>
      <c r="N724" s="50"/>
      <c r="O724" s="26"/>
    </row>
    <row r="725" spans="1:15" x14ac:dyDescent="0.25">
      <c r="A725" s="103"/>
      <c r="B725" s="46" t="s">
        <v>1341</v>
      </c>
      <c r="C725" s="104"/>
      <c r="D725" s="104"/>
      <c r="E725" s="49"/>
      <c r="F725" s="44"/>
      <c r="G725" s="44"/>
      <c r="H725" s="43"/>
      <c r="I725" s="44"/>
      <c r="J725" s="105"/>
      <c r="K725" s="107"/>
      <c r="L725" s="31"/>
      <c r="M725" s="31"/>
      <c r="N725" s="50"/>
      <c r="O725" s="26"/>
    </row>
    <row r="726" spans="1:15" x14ac:dyDescent="0.25">
      <c r="A726" s="103"/>
      <c r="B726" s="46"/>
      <c r="C726" s="104"/>
      <c r="D726" s="104"/>
      <c r="E726" s="49"/>
      <c r="F726" s="44"/>
      <c r="G726" s="44"/>
      <c r="H726" s="43"/>
      <c r="I726" s="44"/>
      <c r="J726" s="105"/>
      <c r="K726" s="107"/>
      <c r="L726" s="31"/>
      <c r="M726" s="31"/>
      <c r="N726" s="50"/>
      <c r="O726" s="26"/>
    </row>
    <row r="727" spans="1:15" x14ac:dyDescent="0.25">
      <c r="A727" s="103"/>
      <c r="B727" s="46"/>
      <c r="C727" s="104"/>
      <c r="D727" s="104"/>
      <c r="E727" s="49"/>
      <c r="F727" s="44"/>
      <c r="G727" s="44"/>
      <c r="H727" s="43"/>
      <c r="I727" s="44"/>
      <c r="J727" s="105"/>
      <c r="K727" s="107"/>
      <c r="L727" s="31"/>
      <c r="M727" s="31"/>
      <c r="N727" s="50"/>
      <c r="O727" s="26"/>
    </row>
    <row r="728" spans="1:15" x14ac:dyDescent="0.25">
      <c r="A728" s="103"/>
      <c r="B728" s="46"/>
      <c r="C728" s="104"/>
      <c r="D728" s="104"/>
      <c r="E728" s="49"/>
      <c r="F728" s="44"/>
      <c r="G728" s="44"/>
      <c r="H728" s="43"/>
      <c r="I728" s="44"/>
      <c r="J728" s="105"/>
      <c r="K728" s="107"/>
      <c r="L728" s="31"/>
      <c r="M728" s="31"/>
      <c r="N728" s="50"/>
      <c r="O728" s="26"/>
    </row>
    <row r="729" spans="1:15" x14ac:dyDescent="0.25">
      <c r="A729" s="103"/>
      <c r="B729" s="46"/>
      <c r="C729" s="104"/>
      <c r="D729" s="46"/>
      <c r="E729" s="49"/>
      <c r="F729" s="44"/>
      <c r="G729" s="44"/>
      <c r="H729" s="43"/>
      <c r="I729" s="44"/>
      <c r="J729" s="105"/>
      <c r="K729" s="107"/>
      <c r="L729" s="31"/>
      <c r="M729" s="31"/>
      <c r="N729" s="50"/>
      <c r="O729" s="26"/>
    </row>
    <row r="730" spans="1:15" x14ac:dyDescent="0.25">
      <c r="A730" s="103"/>
      <c r="B730" s="46"/>
      <c r="C730" s="104"/>
      <c r="D730" s="104"/>
      <c r="E730" s="49"/>
      <c r="F730" s="44"/>
      <c r="G730" s="44"/>
      <c r="H730" s="43"/>
      <c r="I730" s="44"/>
      <c r="J730" s="105"/>
      <c r="K730" s="107"/>
      <c r="L730" s="31"/>
      <c r="M730" s="31"/>
      <c r="N730" s="50"/>
      <c r="O730" s="26"/>
    </row>
    <row r="731" spans="1:15" x14ac:dyDescent="0.25">
      <c r="A731" s="103"/>
      <c r="B731" s="46"/>
      <c r="C731" s="104"/>
      <c r="D731" s="104"/>
      <c r="E731" s="49"/>
      <c r="F731" s="44"/>
      <c r="G731" s="44"/>
      <c r="H731" s="43"/>
      <c r="I731" s="44"/>
      <c r="J731" s="105"/>
      <c r="K731" s="107"/>
      <c r="L731" s="31"/>
      <c r="M731" s="31"/>
      <c r="N731" s="50"/>
      <c r="O731" s="26"/>
    </row>
    <row r="732" spans="1:15" x14ac:dyDescent="0.25">
      <c r="A732" s="103"/>
      <c r="B732" s="46"/>
      <c r="C732" s="104"/>
      <c r="D732" s="104"/>
      <c r="E732" s="49"/>
      <c r="F732" s="44"/>
      <c r="G732" s="46"/>
      <c r="H732" s="43"/>
      <c r="I732" s="44"/>
      <c r="J732" s="105"/>
      <c r="K732" s="107"/>
      <c r="L732" s="31"/>
      <c r="M732" s="31"/>
      <c r="N732" s="50"/>
      <c r="O732" s="26"/>
    </row>
    <row r="733" spans="1:15" x14ac:dyDescent="0.25">
      <c r="A733" s="103"/>
      <c r="B733" s="46"/>
      <c r="C733" s="104"/>
      <c r="D733" s="104"/>
      <c r="E733" s="49"/>
      <c r="F733" s="44"/>
      <c r="G733" s="44"/>
      <c r="H733" s="43"/>
      <c r="I733" s="44"/>
      <c r="J733" s="105"/>
      <c r="K733" s="107"/>
      <c r="L733" s="31"/>
      <c r="M733" s="31"/>
      <c r="N733" s="50"/>
      <c r="O733" s="26"/>
    </row>
    <row r="734" spans="1:15" x14ac:dyDescent="0.25">
      <c r="A734" s="103"/>
      <c r="B734" s="46"/>
      <c r="C734" s="104"/>
      <c r="D734" s="104"/>
      <c r="E734" s="49"/>
      <c r="F734" s="44"/>
      <c r="G734" s="44"/>
      <c r="H734" s="43"/>
      <c r="I734" s="44"/>
      <c r="J734" s="105"/>
      <c r="K734" s="107"/>
      <c r="L734" s="31"/>
      <c r="M734" s="31"/>
      <c r="N734" s="50"/>
      <c r="O734" s="26"/>
    </row>
    <row r="735" spans="1:15" x14ac:dyDescent="0.25">
      <c r="A735" s="103"/>
      <c r="B735" s="46"/>
      <c r="C735" s="104"/>
      <c r="D735" s="104"/>
      <c r="E735" s="49"/>
      <c r="F735" s="44"/>
      <c r="G735" s="44"/>
      <c r="H735" s="43"/>
      <c r="I735" s="44"/>
      <c r="J735" s="105"/>
      <c r="K735" s="107"/>
      <c r="L735" s="31"/>
      <c r="M735" s="31"/>
      <c r="N735" s="50"/>
      <c r="O735" s="26"/>
    </row>
    <row r="736" spans="1:15" x14ac:dyDescent="0.25">
      <c r="A736" s="103"/>
      <c r="B736" s="46"/>
      <c r="C736" s="104"/>
      <c r="D736" s="104"/>
      <c r="E736" s="49"/>
      <c r="F736" s="44"/>
      <c r="G736" s="44"/>
      <c r="H736" s="43"/>
      <c r="I736" s="44"/>
      <c r="J736" s="105"/>
      <c r="K736" s="107"/>
      <c r="L736" s="31"/>
      <c r="M736" s="31"/>
      <c r="N736" s="50"/>
      <c r="O736" s="26"/>
    </row>
    <row r="737" spans="1:15" x14ac:dyDescent="0.25">
      <c r="A737" s="103"/>
      <c r="B737" s="46"/>
      <c r="C737" s="104"/>
      <c r="D737" s="104"/>
      <c r="E737" s="49"/>
      <c r="F737" s="44"/>
      <c r="G737" s="44"/>
      <c r="H737" s="43"/>
      <c r="I737" s="44"/>
      <c r="J737" s="105"/>
      <c r="K737" s="107"/>
      <c r="L737" s="31"/>
      <c r="M737" s="31"/>
      <c r="N737" s="50"/>
      <c r="O737" s="26"/>
    </row>
    <row r="738" spans="1:15" x14ac:dyDescent="0.25">
      <c r="A738" s="103"/>
      <c r="B738" s="46"/>
      <c r="C738" s="104"/>
      <c r="D738" s="104"/>
      <c r="E738" s="49"/>
      <c r="F738" s="44"/>
      <c r="G738" s="44"/>
      <c r="H738" s="43"/>
      <c r="I738" s="44"/>
      <c r="J738" s="105"/>
      <c r="K738" s="107"/>
      <c r="L738" s="31"/>
      <c r="M738" s="31"/>
      <c r="N738" s="50"/>
      <c r="O738" s="26"/>
    </row>
    <row r="739" spans="1:15" x14ac:dyDescent="0.25">
      <c r="A739" s="103"/>
      <c r="B739" s="46"/>
      <c r="C739" s="104"/>
      <c r="D739" s="104"/>
      <c r="E739" s="49"/>
      <c r="F739" s="44"/>
      <c r="G739" s="44"/>
      <c r="H739" s="43"/>
      <c r="I739" s="44"/>
      <c r="J739" s="105"/>
      <c r="K739" s="107"/>
      <c r="L739" s="31"/>
      <c r="M739" s="31"/>
      <c r="N739" s="50"/>
      <c r="O739" s="26"/>
    </row>
    <row r="740" spans="1:15" x14ac:dyDescent="0.25">
      <c r="A740" s="103"/>
      <c r="B740" s="46"/>
      <c r="C740" s="104"/>
      <c r="D740" s="104"/>
      <c r="E740" s="49"/>
      <c r="F740" s="44"/>
      <c r="G740" s="44"/>
      <c r="H740" s="43"/>
      <c r="I740" s="44"/>
      <c r="J740" s="105"/>
      <c r="K740" s="107"/>
      <c r="L740" s="31"/>
      <c r="M740" s="31"/>
      <c r="N740" s="50"/>
      <c r="O740" s="26"/>
    </row>
    <row r="741" spans="1:15" x14ac:dyDescent="0.25">
      <c r="A741" s="103"/>
      <c r="B741" s="46"/>
      <c r="C741" s="104"/>
      <c r="D741" s="104"/>
      <c r="E741" s="49"/>
      <c r="F741" s="44"/>
      <c r="G741" s="44"/>
      <c r="H741" s="43"/>
      <c r="I741" s="44"/>
      <c r="J741" s="105"/>
      <c r="K741" s="107"/>
      <c r="L741" s="31"/>
      <c r="M741" s="31"/>
      <c r="N741" s="50"/>
      <c r="O741" s="26"/>
    </row>
    <row r="742" spans="1:15" x14ac:dyDescent="0.25">
      <c r="A742" s="103"/>
      <c r="B742" s="46"/>
      <c r="C742" s="104"/>
      <c r="D742" s="104"/>
      <c r="E742" s="49"/>
      <c r="F742" s="44"/>
      <c r="G742" s="44"/>
      <c r="H742" s="43"/>
      <c r="I742" s="44"/>
      <c r="J742" s="105"/>
      <c r="K742" s="107"/>
      <c r="L742" s="31"/>
      <c r="M742" s="31"/>
      <c r="N742" s="50"/>
      <c r="O742" s="26"/>
    </row>
    <row r="743" spans="1:15" x14ac:dyDescent="0.25">
      <c r="A743" s="103"/>
      <c r="B743" s="46"/>
      <c r="C743" s="104"/>
      <c r="D743" s="104"/>
      <c r="E743" s="49"/>
      <c r="F743" s="44"/>
      <c r="G743" s="44"/>
      <c r="H743" s="43"/>
      <c r="I743" s="44"/>
      <c r="J743" s="105"/>
      <c r="K743" s="107"/>
      <c r="L743" s="31"/>
      <c r="M743" s="31"/>
      <c r="N743" s="50"/>
      <c r="O743" s="26"/>
    </row>
    <row r="744" spans="1:15" x14ac:dyDescent="0.25">
      <c r="A744" s="103"/>
      <c r="B744" s="46"/>
      <c r="C744" s="104"/>
      <c r="D744" s="104"/>
      <c r="E744" s="49"/>
      <c r="F744" s="44"/>
      <c r="G744" s="44"/>
      <c r="H744" s="43"/>
      <c r="I744" s="44"/>
      <c r="J744" s="105"/>
      <c r="K744" s="107"/>
      <c r="L744" s="31"/>
      <c r="M744" s="31"/>
      <c r="N744" s="50"/>
      <c r="O744" s="26"/>
    </row>
    <row r="745" spans="1:15" x14ac:dyDescent="0.25">
      <c r="A745" s="103"/>
      <c r="B745" s="46"/>
      <c r="C745" s="104"/>
      <c r="D745" s="104"/>
      <c r="E745" s="49"/>
      <c r="F745" s="44"/>
      <c r="G745" s="44"/>
      <c r="H745" s="43"/>
      <c r="I745" s="44"/>
      <c r="J745" s="105"/>
      <c r="K745" s="107"/>
      <c r="L745" s="31"/>
      <c r="M745" s="31"/>
      <c r="N745" s="50"/>
      <c r="O745" s="26"/>
    </row>
    <row r="746" spans="1:15" x14ac:dyDescent="0.25">
      <c r="A746" s="103"/>
      <c r="B746" s="46"/>
      <c r="C746" s="104"/>
      <c r="D746" s="104"/>
      <c r="E746" s="49"/>
      <c r="F746" s="44"/>
      <c r="G746" s="44"/>
      <c r="H746" s="43"/>
      <c r="I746" s="44"/>
      <c r="J746" s="105"/>
      <c r="K746" s="107"/>
      <c r="L746" s="31"/>
      <c r="M746" s="31"/>
      <c r="N746" s="50"/>
      <c r="O746" s="26"/>
    </row>
    <row r="747" spans="1:15" x14ac:dyDescent="0.25">
      <c r="A747" s="103"/>
      <c r="B747" s="46"/>
      <c r="C747" s="104"/>
      <c r="D747" s="104"/>
      <c r="E747" s="49"/>
      <c r="F747" s="44"/>
      <c r="G747" s="44"/>
      <c r="H747" s="43"/>
      <c r="I747" s="44"/>
      <c r="J747" s="105"/>
      <c r="K747" s="107"/>
      <c r="L747" s="31"/>
      <c r="M747" s="31"/>
      <c r="N747" s="50"/>
      <c r="O747" s="26"/>
    </row>
    <row r="748" spans="1:15" x14ac:dyDescent="0.25">
      <c r="A748" s="103"/>
      <c r="B748" s="46"/>
      <c r="C748" s="104"/>
      <c r="D748" s="104"/>
      <c r="E748" s="49"/>
      <c r="F748" s="44"/>
      <c r="G748" s="44"/>
      <c r="H748" s="43"/>
      <c r="I748" s="44"/>
      <c r="J748" s="105"/>
      <c r="K748" s="107"/>
      <c r="L748" s="31"/>
      <c r="M748" s="31"/>
      <c r="N748" s="50"/>
      <c r="O748" s="26"/>
    </row>
    <row r="749" spans="1:15" x14ac:dyDescent="0.25">
      <c r="A749" s="103"/>
      <c r="B749" s="46"/>
      <c r="C749" s="104"/>
      <c r="D749" s="104"/>
      <c r="E749" s="49"/>
      <c r="F749" s="44"/>
      <c r="G749" s="44"/>
      <c r="H749" s="43"/>
      <c r="I749" s="44"/>
      <c r="J749" s="105"/>
      <c r="K749" s="107"/>
      <c r="L749" s="31"/>
      <c r="M749" s="31"/>
      <c r="N749" s="50"/>
      <c r="O749" s="26"/>
    </row>
    <row r="750" spans="1:15" x14ac:dyDescent="0.25">
      <c r="A750" s="103"/>
      <c r="B750" s="46"/>
      <c r="C750" s="104"/>
      <c r="D750" s="104"/>
      <c r="E750" s="49"/>
      <c r="F750" s="44"/>
      <c r="G750" s="44"/>
      <c r="H750" s="43"/>
      <c r="I750" s="44"/>
      <c r="J750" s="105"/>
      <c r="K750" s="107"/>
      <c r="L750" s="31"/>
      <c r="M750" s="31"/>
      <c r="N750" s="50"/>
      <c r="O750" s="26"/>
    </row>
    <row r="751" spans="1:15" x14ac:dyDescent="0.25">
      <c r="A751" s="103"/>
      <c r="B751" s="46"/>
      <c r="C751" s="104"/>
      <c r="D751" s="104"/>
      <c r="E751" s="49"/>
      <c r="F751" s="44"/>
      <c r="G751" s="44"/>
      <c r="H751" s="43"/>
      <c r="I751" s="44"/>
      <c r="J751" s="105"/>
      <c r="K751" s="107"/>
      <c r="L751" s="31"/>
      <c r="M751" s="31"/>
      <c r="N751" s="50"/>
      <c r="O751" s="26"/>
    </row>
    <row r="752" spans="1:15" x14ac:dyDescent="0.25">
      <c r="A752" s="103"/>
      <c r="B752" s="46"/>
      <c r="C752" s="104"/>
      <c r="D752" s="104"/>
      <c r="E752" s="49"/>
      <c r="F752" s="44"/>
      <c r="G752" s="44"/>
      <c r="H752" s="43"/>
      <c r="I752" s="44"/>
      <c r="J752" s="105"/>
      <c r="K752" s="107"/>
      <c r="L752" s="31"/>
      <c r="M752" s="31"/>
      <c r="N752" s="50"/>
      <c r="O752" s="26"/>
    </row>
    <row r="753" spans="1:15" x14ac:dyDescent="0.25">
      <c r="A753" s="103"/>
      <c r="B753" s="46"/>
      <c r="C753" s="104"/>
      <c r="D753" s="104"/>
      <c r="E753" s="49"/>
      <c r="F753" s="44"/>
      <c r="G753" s="44"/>
      <c r="H753" s="43"/>
      <c r="I753" s="44"/>
      <c r="J753" s="105"/>
      <c r="K753" s="107"/>
      <c r="L753" s="31"/>
      <c r="M753" s="31"/>
      <c r="N753" s="50"/>
      <c r="O753" s="26"/>
    </row>
    <row r="754" spans="1:15" x14ac:dyDescent="0.25">
      <c r="A754" s="103"/>
      <c r="B754" s="46"/>
      <c r="C754" s="104"/>
      <c r="D754" s="104"/>
      <c r="E754" s="49"/>
      <c r="F754" s="44"/>
      <c r="G754" s="44"/>
      <c r="H754" s="43"/>
      <c r="I754" s="44"/>
      <c r="J754" s="105"/>
      <c r="K754" s="107"/>
      <c r="L754" s="31"/>
      <c r="M754" s="31"/>
      <c r="N754" s="50"/>
      <c r="O754" s="26"/>
    </row>
    <row r="755" spans="1:15" x14ac:dyDescent="0.25">
      <c r="A755" s="103"/>
      <c r="B755" s="46"/>
      <c r="C755" s="104"/>
      <c r="D755" s="104"/>
      <c r="E755" s="49"/>
      <c r="F755" s="44"/>
      <c r="G755" s="44"/>
      <c r="H755" s="43"/>
      <c r="I755" s="44"/>
      <c r="J755" s="105"/>
      <c r="K755" s="107"/>
      <c r="L755" s="31"/>
      <c r="M755" s="31"/>
      <c r="N755" s="50"/>
      <c r="O755" s="26"/>
    </row>
    <row r="756" spans="1:15" x14ac:dyDescent="0.25">
      <c r="A756" s="103"/>
      <c r="B756" s="46"/>
      <c r="C756" s="104"/>
      <c r="D756" s="104"/>
      <c r="E756" s="49"/>
      <c r="F756" s="44"/>
      <c r="G756" s="44"/>
      <c r="H756" s="43"/>
      <c r="I756" s="44"/>
      <c r="J756" s="105"/>
      <c r="K756" s="107"/>
      <c r="L756" s="31"/>
      <c r="M756" s="31"/>
      <c r="N756" s="50"/>
      <c r="O756" s="26"/>
    </row>
    <row r="757" spans="1:15" x14ac:dyDescent="0.25">
      <c r="A757" s="103"/>
      <c r="B757" s="46"/>
      <c r="C757" s="104"/>
      <c r="D757" s="104"/>
      <c r="E757" s="49"/>
      <c r="F757" s="44"/>
      <c r="G757" s="44"/>
      <c r="H757" s="43"/>
      <c r="I757" s="44"/>
      <c r="J757" s="105"/>
      <c r="K757" s="107"/>
      <c r="L757" s="31"/>
      <c r="M757" s="31"/>
      <c r="N757" s="50"/>
      <c r="O757" s="26"/>
    </row>
    <row r="758" spans="1:15" x14ac:dyDescent="0.25">
      <c r="A758" s="103"/>
      <c r="B758" s="46"/>
      <c r="C758" s="104"/>
      <c r="D758" s="104"/>
      <c r="E758" s="49"/>
      <c r="F758" s="44"/>
      <c r="G758" s="44"/>
      <c r="H758" s="43"/>
      <c r="I758" s="44"/>
      <c r="J758" s="105"/>
      <c r="K758" s="107"/>
      <c r="L758" s="31"/>
      <c r="M758" s="31"/>
      <c r="N758" s="50"/>
      <c r="O758" s="26"/>
    </row>
    <row r="759" spans="1:15" x14ac:dyDescent="0.25">
      <c r="A759" s="103"/>
      <c r="B759" s="46"/>
      <c r="C759" s="104"/>
      <c r="D759" s="104"/>
      <c r="E759" s="49"/>
      <c r="F759" s="44"/>
      <c r="G759" s="44"/>
      <c r="H759" s="43"/>
      <c r="I759" s="44"/>
      <c r="J759" s="105"/>
      <c r="K759" s="107"/>
      <c r="L759" s="31"/>
      <c r="M759" s="31"/>
      <c r="N759" s="50"/>
      <c r="O759" s="26"/>
    </row>
    <row r="760" spans="1:15" x14ac:dyDescent="0.25">
      <c r="A760" s="103"/>
      <c r="B760" s="46"/>
      <c r="C760" s="104"/>
      <c r="D760" s="104"/>
      <c r="E760" s="49"/>
      <c r="F760" s="44"/>
      <c r="G760" s="44"/>
      <c r="H760" s="43"/>
      <c r="I760" s="44"/>
      <c r="J760" s="105"/>
      <c r="K760" s="107"/>
      <c r="L760" s="31"/>
      <c r="M760" s="31"/>
      <c r="N760" s="50"/>
      <c r="O760" s="26"/>
    </row>
    <row r="761" spans="1:15" x14ac:dyDescent="0.25">
      <c r="A761" s="103"/>
      <c r="B761" s="46"/>
      <c r="C761" s="104"/>
      <c r="D761" s="104"/>
      <c r="E761" s="49"/>
      <c r="F761" s="44"/>
      <c r="G761" s="44"/>
      <c r="H761" s="43"/>
      <c r="I761" s="44"/>
      <c r="J761" s="105"/>
      <c r="K761" s="107"/>
      <c r="L761" s="31"/>
      <c r="M761" s="31"/>
      <c r="N761" s="50"/>
      <c r="O761" s="26"/>
    </row>
    <row r="762" spans="1:15" x14ac:dyDescent="0.25">
      <c r="A762" s="103"/>
      <c r="B762" s="46"/>
      <c r="C762" s="104"/>
      <c r="D762" s="104"/>
      <c r="E762" s="49"/>
      <c r="F762" s="44"/>
      <c r="G762" s="44"/>
      <c r="H762" s="43"/>
      <c r="I762" s="44"/>
      <c r="J762" s="105"/>
      <c r="K762" s="107"/>
      <c r="L762" s="31"/>
      <c r="M762" s="31"/>
      <c r="N762" s="50"/>
      <c r="O762" s="26"/>
    </row>
    <row r="763" spans="1:15" x14ac:dyDescent="0.25">
      <c r="A763" s="103"/>
      <c r="B763" s="46"/>
      <c r="C763" s="104"/>
      <c r="D763" s="104"/>
      <c r="E763" s="49"/>
      <c r="F763" s="44"/>
      <c r="G763" s="44"/>
      <c r="H763" s="43"/>
      <c r="I763" s="44"/>
      <c r="J763" s="105"/>
      <c r="K763" s="107"/>
      <c r="L763" s="31"/>
      <c r="M763" s="31"/>
      <c r="N763" s="50"/>
      <c r="O763" s="26"/>
    </row>
    <row r="764" spans="1:15" x14ac:dyDescent="0.25">
      <c r="A764" s="103"/>
      <c r="B764" s="46"/>
      <c r="C764" s="104"/>
      <c r="D764" s="104"/>
      <c r="E764" s="49"/>
      <c r="F764" s="44"/>
      <c r="G764" s="44"/>
      <c r="H764" s="43"/>
      <c r="I764" s="44"/>
      <c r="J764" s="105"/>
      <c r="K764" s="107"/>
      <c r="L764" s="31"/>
      <c r="M764" s="31"/>
      <c r="N764" s="50"/>
      <c r="O764" s="26"/>
    </row>
    <row r="765" spans="1:15" x14ac:dyDescent="0.25">
      <c r="A765" s="103"/>
      <c r="B765" s="46"/>
      <c r="C765" s="104"/>
      <c r="D765" s="104"/>
      <c r="E765" s="49"/>
      <c r="F765" s="44"/>
      <c r="G765" s="44"/>
      <c r="H765" s="43"/>
      <c r="I765" s="44"/>
      <c r="J765" s="105"/>
      <c r="K765" s="107"/>
      <c r="L765" s="31"/>
      <c r="M765" s="31"/>
      <c r="N765" s="50"/>
      <c r="O765" s="26"/>
    </row>
    <row r="766" spans="1:15" x14ac:dyDescent="0.25">
      <c r="A766" s="103"/>
      <c r="B766" s="46"/>
      <c r="C766" s="104"/>
      <c r="D766" s="104"/>
      <c r="E766" s="49"/>
      <c r="F766" s="44"/>
      <c r="G766" s="44"/>
      <c r="H766" s="43"/>
      <c r="I766" s="44"/>
      <c r="J766" s="105"/>
      <c r="K766" s="107"/>
      <c r="L766" s="31"/>
      <c r="M766" s="31"/>
      <c r="N766" s="50"/>
      <c r="O766" s="26"/>
    </row>
    <row r="767" spans="1:15" x14ac:dyDescent="0.25">
      <c r="A767" s="103"/>
      <c r="B767" s="46"/>
      <c r="C767" s="104"/>
      <c r="D767" s="104"/>
      <c r="E767" s="49"/>
      <c r="F767" s="44"/>
      <c r="G767" s="44"/>
      <c r="H767" s="43"/>
      <c r="I767" s="44"/>
      <c r="J767" s="105"/>
      <c r="K767" s="107"/>
      <c r="L767" s="31"/>
      <c r="M767" s="31"/>
      <c r="N767" s="50"/>
      <c r="O767" s="26"/>
    </row>
    <row r="768" spans="1:15" x14ac:dyDescent="0.25">
      <c r="A768" s="103"/>
      <c r="B768" s="46"/>
      <c r="C768" s="104"/>
      <c r="D768" s="104"/>
      <c r="E768" s="49"/>
      <c r="F768" s="44"/>
      <c r="G768" s="44"/>
      <c r="H768" s="43"/>
      <c r="I768" s="44"/>
      <c r="J768" s="105"/>
      <c r="K768" s="107"/>
      <c r="L768" s="31"/>
      <c r="M768" s="31"/>
      <c r="N768" s="50"/>
      <c r="O768" s="26"/>
    </row>
    <row r="769" spans="1:15" x14ac:dyDescent="0.25">
      <c r="A769" s="103"/>
      <c r="B769" s="46"/>
      <c r="C769" s="104"/>
      <c r="D769" s="104"/>
      <c r="E769" s="49"/>
      <c r="F769" s="44"/>
      <c r="G769" s="44"/>
      <c r="H769" s="43"/>
      <c r="I769" s="44"/>
      <c r="J769" s="105"/>
      <c r="K769" s="107"/>
      <c r="L769" s="31"/>
      <c r="M769" s="31"/>
      <c r="N769" s="50"/>
      <c r="O769" s="26"/>
    </row>
    <row r="770" spans="1:15" x14ac:dyDescent="0.25">
      <c r="A770" s="103"/>
      <c r="B770" s="46"/>
      <c r="C770" s="104"/>
      <c r="D770" s="104"/>
      <c r="E770" s="49"/>
      <c r="F770" s="44"/>
      <c r="G770" s="44"/>
      <c r="H770" s="43"/>
      <c r="I770" s="44"/>
      <c r="J770" s="105"/>
      <c r="K770" s="107"/>
      <c r="L770" s="31"/>
      <c r="M770" s="31"/>
      <c r="N770" s="50"/>
      <c r="O770" s="26"/>
    </row>
    <row r="771" spans="1:15" x14ac:dyDescent="0.25">
      <c r="A771" s="103"/>
      <c r="B771" s="46"/>
      <c r="C771" s="104"/>
      <c r="D771" s="104"/>
      <c r="E771" s="49"/>
      <c r="F771" s="44"/>
      <c r="G771" s="44"/>
      <c r="H771" s="43"/>
      <c r="I771" s="44"/>
      <c r="J771" s="105"/>
      <c r="K771" s="107"/>
      <c r="L771" s="31"/>
      <c r="M771" s="31"/>
      <c r="N771" s="50"/>
      <c r="O771" s="26"/>
    </row>
    <row r="772" spans="1:15" x14ac:dyDescent="0.25">
      <c r="A772" s="103"/>
      <c r="B772" s="46"/>
      <c r="C772" s="104"/>
      <c r="D772" s="104"/>
      <c r="E772" s="49"/>
      <c r="F772" s="44"/>
      <c r="G772" s="44"/>
      <c r="H772" s="43"/>
      <c r="I772" s="44"/>
      <c r="J772" s="105"/>
      <c r="K772" s="107"/>
      <c r="L772" s="31"/>
      <c r="M772" s="31"/>
      <c r="N772" s="50"/>
      <c r="O772" s="26"/>
    </row>
    <row r="773" spans="1:15" x14ac:dyDescent="0.25">
      <c r="A773" s="103"/>
      <c r="B773" s="46"/>
      <c r="C773" s="104"/>
      <c r="D773" s="104"/>
      <c r="E773" s="49"/>
      <c r="F773" s="44"/>
      <c r="G773" s="44"/>
      <c r="H773" s="43"/>
      <c r="I773" s="44"/>
      <c r="J773" s="105"/>
      <c r="K773" s="107"/>
      <c r="L773" s="31"/>
      <c r="M773" s="31"/>
      <c r="N773" s="50"/>
      <c r="O773" s="26"/>
    </row>
    <row r="774" spans="1:15" x14ac:dyDescent="0.25">
      <c r="A774" s="103"/>
      <c r="B774" s="46"/>
      <c r="C774" s="104"/>
      <c r="D774" s="104"/>
      <c r="E774" s="49"/>
      <c r="F774" s="44"/>
      <c r="G774" s="44"/>
      <c r="H774" s="43"/>
      <c r="I774" s="44"/>
      <c r="J774" s="105"/>
      <c r="K774" s="107"/>
      <c r="L774" s="31"/>
      <c r="M774" s="31"/>
      <c r="N774" s="50"/>
      <c r="O774" s="26"/>
    </row>
    <row r="775" spans="1:15" x14ac:dyDescent="0.25">
      <c r="A775" s="103"/>
      <c r="B775" s="46"/>
      <c r="C775" s="104"/>
      <c r="D775" s="104"/>
      <c r="E775" s="49"/>
      <c r="F775" s="44"/>
      <c r="G775" s="44"/>
      <c r="H775" s="43"/>
      <c r="I775" s="44"/>
      <c r="J775" s="105"/>
      <c r="K775" s="107"/>
      <c r="L775" s="31"/>
      <c r="M775" s="31"/>
      <c r="N775" s="50"/>
      <c r="O775" s="26"/>
    </row>
    <row r="776" spans="1:15" x14ac:dyDescent="0.25">
      <c r="A776" s="103"/>
      <c r="B776" s="46"/>
      <c r="C776" s="104"/>
      <c r="D776" s="104"/>
      <c r="E776" s="49"/>
      <c r="F776" s="44"/>
      <c r="G776" s="44"/>
      <c r="H776" s="43"/>
      <c r="I776" s="44"/>
      <c r="J776" s="105"/>
      <c r="K776" s="107"/>
      <c r="L776" s="31"/>
      <c r="M776" s="31"/>
      <c r="N776" s="50"/>
      <c r="O776" s="26"/>
    </row>
    <row r="777" spans="1:15" x14ac:dyDescent="0.25">
      <c r="A777" s="103"/>
      <c r="B777" s="46"/>
      <c r="C777" s="104"/>
      <c r="D777" s="104"/>
      <c r="E777" s="49"/>
      <c r="F777" s="44"/>
      <c r="G777" s="44"/>
      <c r="H777" s="43"/>
      <c r="I777" s="44"/>
      <c r="J777" s="105"/>
      <c r="K777" s="107"/>
      <c r="L777" s="31"/>
      <c r="M777" s="31"/>
      <c r="N777" s="50"/>
      <c r="O777" s="26"/>
    </row>
    <row r="778" spans="1:15" x14ac:dyDescent="0.25">
      <c r="A778" s="103"/>
      <c r="B778" s="46"/>
      <c r="C778" s="104"/>
      <c r="D778" s="104"/>
      <c r="E778" s="49"/>
      <c r="F778" s="44"/>
      <c r="G778" s="44"/>
      <c r="H778" s="43"/>
      <c r="I778" s="44"/>
      <c r="J778" s="105"/>
      <c r="K778" s="107"/>
      <c r="L778" s="31"/>
      <c r="M778" s="31"/>
      <c r="N778" s="50"/>
      <c r="O778" s="26"/>
    </row>
    <row r="779" spans="1:15" x14ac:dyDescent="0.25">
      <c r="A779" s="103"/>
      <c r="B779" s="46"/>
      <c r="C779" s="104"/>
      <c r="D779" s="104"/>
      <c r="E779" s="49"/>
      <c r="F779" s="44"/>
      <c r="G779" s="44"/>
      <c r="H779" s="120"/>
      <c r="I779" s="44"/>
      <c r="J779" s="105"/>
      <c r="K779" s="107"/>
      <c r="L779" s="31"/>
      <c r="M779" s="31"/>
      <c r="N779" s="50"/>
      <c r="O779" s="26"/>
    </row>
    <row r="780" spans="1:15" x14ac:dyDescent="0.25">
      <c r="A780" s="103"/>
      <c r="B780" s="46"/>
      <c r="C780" s="104"/>
      <c r="D780" s="104"/>
      <c r="E780" s="49"/>
      <c r="F780" s="44"/>
      <c r="G780" s="44"/>
      <c r="H780" s="43"/>
      <c r="I780" s="44"/>
      <c r="J780" s="105"/>
      <c r="K780" s="107"/>
      <c r="L780" s="31"/>
      <c r="M780" s="31"/>
      <c r="N780" s="50"/>
      <c r="O780" s="26"/>
    </row>
    <row r="781" spans="1:15" x14ac:dyDescent="0.25">
      <c r="A781" s="103"/>
      <c r="B781" s="46"/>
      <c r="C781" s="104"/>
      <c r="D781" s="104"/>
      <c r="E781" s="49"/>
      <c r="F781" s="44"/>
      <c r="G781" s="44"/>
      <c r="H781" s="43"/>
      <c r="I781" s="44"/>
      <c r="J781" s="105"/>
      <c r="K781" s="107"/>
      <c r="L781" s="31"/>
      <c r="M781" s="31"/>
      <c r="N781" s="50"/>
      <c r="O781" s="26"/>
    </row>
    <row r="782" spans="1:15" x14ac:dyDescent="0.25">
      <c r="A782" s="103"/>
      <c r="B782" s="46"/>
      <c r="C782" s="104"/>
      <c r="D782" s="104"/>
      <c r="E782" s="49"/>
      <c r="F782" s="44"/>
      <c r="G782" s="44"/>
      <c r="H782" s="43"/>
      <c r="I782" s="44"/>
      <c r="J782" s="105"/>
      <c r="K782" s="107"/>
      <c r="L782" s="31"/>
      <c r="M782" s="31"/>
      <c r="N782" s="50"/>
      <c r="O782" s="26"/>
    </row>
    <row r="783" spans="1:15" x14ac:dyDescent="0.25">
      <c r="A783" s="103"/>
      <c r="B783" s="46"/>
      <c r="C783" s="104"/>
      <c r="D783" s="104"/>
      <c r="E783" s="49"/>
      <c r="F783" s="44"/>
      <c r="G783" s="44"/>
      <c r="H783" s="43"/>
      <c r="I783" s="44"/>
      <c r="J783" s="105"/>
      <c r="K783" s="107"/>
      <c r="L783" s="31"/>
      <c r="M783" s="31"/>
      <c r="N783" s="50"/>
      <c r="O783" s="26"/>
    </row>
    <row r="784" spans="1:15" x14ac:dyDescent="0.25">
      <c r="A784" s="1"/>
      <c r="E784" s="5"/>
      <c r="F784" s="9"/>
      <c r="G784" s="9"/>
      <c r="H784" s="114"/>
      <c r="I784" s="9"/>
      <c r="J784" s="18"/>
      <c r="K784" s="14"/>
      <c r="L784" s="8"/>
      <c r="M784" s="8"/>
      <c r="N784" s="13"/>
      <c r="O784" s="4"/>
    </row>
    <row r="785" spans="1:15" x14ac:dyDescent="0.25">
      <c r="A785" s="1"/>
      <c r="E785" s="5"/>
      <c r="F785" s="9"/>
      <c r="G785" s="9"/>
      <c r="H785" s="114"/>
      <c r="I785" s="9"/>
      <c r="J785" s="18"/>
      <c r="K785" s="14"/>
      <c r="L785" s="8"/>
      <c r="M785" s="8"/>
      <c r="N785" s="13"/>
      <c r="O785" s="4"/>
    </row>
    <row r="786" spans="1:15" x14ac:dyDescent="0.25">
      <c r="A786" s="1"/>
      <c r="E786" s="5"/>
      <c r="F786" s="9"/>
      <c r="G786" s="9"/>
      <c r="I786" s="9"/>
      <c r="J786" s="18"/>
      <c r="K786" s="14"/>
      <c r="L786" s="8"/>
      <c r="M786" s="8"/>
      <c r="N786" s="13"/>
      <c r="O786" s="4"/>
    </row>
    <row r="787" spans="1:15" x14ac:dyDescent="0.25">
      <c r="A787" s="1"/>
      <c r="E787" s="5"/>
      <c r="F787" s="9"/>
      <c r="G787" s="9"/>
      <c r="H787" s="114"/>
      <c r="I787" s="9"/>
      <c r="J787" s="18"/>
      <c r="K787" s="14"/>
      <c r="L787" s="8"/>
      <c r="M787" s="8"/>
      <c r="N787" s="13"/>
      <c r="O787" s="4"/>
    </row>
    <row r="788" spans="1:15" x14ac:dyDescent="0.25">
      <c r="A788" s="1"/>
      <c r="E788" s="5"/>
      <c r="F788" s="9"/>
      <c r="G788" s="9"/>
      <c r="H788" s="114"/>
      <c r="I788" s="9"/>
      <c r="J788" s="18"/>
      <c r="K788" s="14"/>
      <c r="L788" s="8"/>
      <c r="M788" s="8"/>
      <c r="N788" s="13"/>
      <c r="O788" s="4"/>
    </row>
    <row r="789" spans="1:15" x14ac:dyDescent="0.25">
      <c r="A789" s="1"/>
      <c r="E789" s="5"/>
      <c r="F789" s="9"/>
      <c r="G789" s="9"/>
      <c r="H789" s="114"/>
      <c r="I789" s="9"/>
      <c r="J789" s="18"/>
      <c r="K789" s="14"/>
      <c r="L789" s="8"/>
      <c r="M789" s="8"/>
      <c r="N789" s="13"/>
      <c r="O789" s="4"/>
    </row>
    <row r="790" spans="1:15" x14ac:dyDescent="0.25">
      <c r="A790" s="1"/>
      <c r="E790" s="5"/>
      <c r="F790" s="9"/>
      <c r="G790" s="9"/>
      <c r="H790" s="114"/>
      <c r="I790" s="9"/>
      <c r="J790" s="18"/>
      <c r="K790" s="14"/>
      <c r="L790" s="8"/>
      <c r="M790" s="8"/>
      <c r="N790" s="13"/>
      <c r="O790" s="4"/>
    </row>
    <row r="791" spans="1:15" x14ac:dyDescent="0.25">
      <c r="A791" s="1"/>
      <c r="E791" s="5"/>
      <c r="F791" s="9"/>
      <c r="G791" s="9"/>
      <c r="H791" s="114"/>
      <c r="I791" s="9"/>
      <c r="J791" s="18"/>
      <c r="K791" s="14"/>
      <c r="L791" s="8"/>
      <c r="M791" s="8"/>
      <c r="N791" s="13"/>
      <c r="O791" s="4"/>
    </row>
    <row r="792" spans="1:15" x14ac:dyDescent="0.25">
      <c r="A792" s="1"/>
      <c r="E792" s="5"/>
      <c r="F792" s="9"/>
      <c r="G792" s="9"/>
      <c r="H792" s="114"/>
      <c r="I792" s="9"/>
      <c r="J792" s="18"/>
      <c r="K792" s="14"/>
      <c r="L792" s="8"/>
      <c r="M792" s="8"/>
      <c r="N792" s="13"/>
      <c r="O792" s="4"/>
    </row>
    <row r="793" spans="1:15" x14ac:dyDescent="0.25">
      <c r="A793" s="1"/>
      <c r="E793" s="5"/>
      <c r="F793" s="9"/>
      <c r="G793" s="9"/>
      <c r="H793" s="114"/>
      <c r="I793" s="9"/>
      <c r="J793" s="18"/>
      <c r="K793" s="14"/>
      <c r="L793" s="8"/>
      <c r="M793" s="8"/>
      <c r="N793" s="13"/>
      <c r="O793" s="4"/>
    </row>
    <row r="794" spans="1:15" x14ac:dyDescent="0.25">
      <c r="A794" s="1"/>
      <c r="E794" s="5"/>
      <c r="F794" s="9"/>
      <c r="G794" s="9"/>
      <c r="H794" s="114"/>
      <c r="J794" s="18"/>
      <c r="K794" s="14"/>
      <c r="L794" s="8"/>
      <c r="M794" s="8"/>
      <c r="N794" s="13"/>
      <c r="O794" s="4"/>
    </row>
    <row r="795" spans="1:15" x14ac:dyDescent="0.25">
      <c r="A795" s="1"/>
      <c r="E795" s="5"/>
      <c r="F795" s="9"/>
      <c r="G795" s="9"/>
      <c r="I795" s="9"/>
      <c r="J795" s="18"/>
      <c r="K795" s="14"/>
      <c r="L795" s="8"/>
      <c r="M795" s="8"/>
      <c r="N795" s="13"/>
      <c r="O795" s="4"/>
    </row>
    <row r="796" spans="1:15" x14ac:dyDescent="0.25">
      <c r="A796" s="1"/>
      <c r="E796" s="5"/>
      <c r="F796" s="9"/>
      <c r="G796" s="9"/>
      <c r="H796" s="114"/>
      <c r="I796" s="9"/>
      <c r="J796" s="18"/>
      <c r="K796" s="14"/>
      <c r="L796" s="8"/>
      <c r="M796" s="8"/>
      <c r="N796" s="13"/>
      <c r="O796" s="4"/>
    </row>
    <row r="797" spans="1:15" x14ac:dyDescent="0.25">
      <c r="A797" s="1"/>
      <c r="E797" s="5"/>
      <c r="F797" s="9"/>
      <c r="G797" s="9"/>
      <c r="H797" s="114"/>
      <c r="I797" s="9"/>
      <c r="J797" s="18"/>
      <c r="K797" s="14"/>
      <c r="L797" s="8"/>
      <c r="M797" s="8"/>
      <c r="N797" s="13"/>
      <c r="O797" s="4"/>
    </row>
    <row r="798" spans="1:15" x14ac:dyDescent="0.25">
      <c r="A798" s="1"/>
      <c r="E798" s="5"/>
      <c r="F798" s="9"/>
      <c r="G798" s="9"/>
      <c r="H798" s="114"/>
      <c r="I798" s="9"/>
      <c r="J798" s="18"/>
      <c r="K798" s="14"/>
      <c r="L798" s="8"/>
      <c r="M798" s="8"/>
      <c r="N798" s="13"/>
      <c r="O798" s="4"/>
    </row>
    <row r="799" spans="1:15" x14ac:dyDescent="0.25">
      <c r="A799" s="1"/>
      <c r="E799" s="5"/>
      <c r="F799" s="9"/>
      <c r="G799" s="9"/>
      <c r="H799" s="114"/>
      <c r="I799" s="9"/>
      <c r="J799" s="18"/>
      <c r="K799" s="14"/>
      <c r="L799" s="8"/>
      <c r="M799" s="8"/>
      <c r="N799" s="13"/>
      <c r="O799" s="4"/>
    </row>
    <row r="800" spans="1:15" x14ac:dyDescent="0.25">
      <c r="A800" s="1"/>
      <c r="E800" s="5"/>
      <c r="F800" s="9"/>
      <c r="G800" s="9"/>
      <c r="H800" s="114"/>
      <c r="I800" s="9"/>
      <c r="J800" s="18"/>
      <c r="K800" s="14"/>
      <c r="L800" s="8"/>
      <c r="M800" s="8"/>
      <c r="N800" s="13"/>
      <c r="O800" s="4"/>
    </row>
    <row r="801" spans="1:15" x14ac:dyDescent="0.25">
      <c r="A801" s="1"/>
      <c r="E801" s="5"/>
      <c r="F801" s="9"/>
      <c r="G801" s="9"/>
      <c r="H801" s="114"/>
      <c r="I801" s="9"/>
      <c r="J801" s="18"/>
      <c r="K801" s="14"/>
      <c r="L801" s="8"/>
      <c r="M801" s="8"/>
      <c r="N801" s="13"/>
      <c r="O801" s="4"/>
    </row>
    <row r="802" spans="1:15" x14ac:dyDescent="0.25">
      <c r="A802" s="1"/>
      <c r="E802" s="5"/>
      <c r="F802" s="9"/>
      <c r="G802" s="9"/>
      <c r="H802" s="114"/>
      <c r="I802" s="9"/>
      <c r="J802" s="18"/>
      <c r="K802" s="14"/>
      <c r="L802" s="8"/>
      <c r="M802" s="8"/>
      <c r="N802" s="13"/>
      <c r="O802" s="4"/>
    </row>
    <row r="803" spans="1:15" x14ac:dyDescent="0.25">
      <c r="A803" s="1"/>
      <c r="E803" s="5"/>
      <c r="F803" s="9"/>
      <c r="G803" s="9"/>
      <c r="H803" s="114"/>
      <c r="I803" s="9"/>
      <c r="J803" s="18"/>
      <c r="K803" s="14"/>
      <c r="L803" s="8"/>
      <c r="M803" s="8"/>
      <c r="N803" s="13"/>
      <c r="O803" s="4"/>
    </row>
    <row r="804" spans="1:15" x14ac:dyDescent="0.25">
      <c r="A804" s="1"/>
      <c r="E804" s="5"/>
      <c r="F804" s="9"/>
      <c r="G804" s="9"/>
      <c r="H804" s="114"/>
      <c r="I804" s="9"/>
      <c r="J804" s="18"/>
      <c r="K804" s="14"/>
      <c r="L804" s="8"/>
      <c r="M804" s="8"/>
      <c r="N804" s="13"/>
      <c r="O804" s="4"/>
    </row>
    <row r="805" spans="1:15" x14ac:dyDescent="0.25">
      <c r="A805" s="1"/>
      <c r="E805" s="5"/>
      <c r="F805" s="9"/>
      <c r="G805" s="9"/>
      <c r="H805" s="114"/>
      <c r="I805" s="9"/>
      <c r="J805" s="18"/>
      <c r="K805" s="14"/>
      <c r="L805" s="8"/>
      <c r="M805" s="8"/>
      <c r="N805" s="13"/>
      <c r="O805" s="4"/>
    </row>
    <row r="806" spans="1:15" x14ac:dyDescent="0.25">
      <c r="A806" s="1"/>
      <c r="E806" s="5"/>
      <c r="F806" s="9"/>
      <c r="G806" s="9"/>
      <c r="H806" s="114"/>
      <c r="I806" s="9"/>
      <c r="J806" s="18"/>
      <c r="K806" s="14"/>
      <c r="L806" s="8"/>
      <c r="M806" s="8"/>
      <c r="N806" s="13"/>
      <c r="O806" s="4"/>
    </row>
    <row r="807" spans="1:15" x14ac:dyDescent="0.25">
      <c r="A807" s="1"/>
      <c r="E807" s="5"/>
      <c r="F807" s="9"/>
      <c r="G807" s="9"/>
      <c r="H807" s="114"/>
      <c r="I807" s="9"/>
      <c r="J807" s="18"/>
      <c r="K807" s="14"/>
      <c r="L807" s="8"/>
      <c r="M807" s="8"/>
      <c r="N807" s="13"/>
      <c r="O807" s="4"/>
    </row>
    <row r="808" spans="1:15" x14ac:dyDescent="0.25">
      <c r="A808" s="1"/>
      <c r="E808" s="5"/>
      <c r="F808" s="9"/>
      <c r="G808" s="9"/>
      <c r="H808" s="114"/>
      <c r="I808" s="9"/>
      <c r="J808" s="18"/>
      <c r="K808" s="14"/>
      <c r="L808" s="8"/>
      <c r="M808" s="8"/>
      <c r="N808" s="13"/>
      <c r="O808" s="4"/>
    </row>
    <row r="809" spans="1:15" x14ac:dyDescent="0.25">
      <c r="A809" s="1"/>
      <c r="E809" s="5"/>
      <c r="F809" s="9"/>
      <c r="G809" s="9"/>
      <c r="H809" s="114"/>
      <c r="I809" s="9"/>
      <c r="J809" s="18"/>
      <c r="K809" s="14"/>
      <c r="L809" s="8"/>
      <c r="M809" s="8"/>
      <c r="N809" s="13"/>
      <c r="O809" s="4"/>
    </row>
    <row r="810" spans="1:15" x14ac:dyDescent="0.25">
      <c r="A810" s="1"/>
      <c r="E810" s="5"/>
      <c r="F810" s="9"/>
      <c r="G810" s="9"/>
      <c r="H810" s="114"/>
      <c r="I810" s="9"/>
      <c r="J810" s="18"/>
      <c r="K810" s="14"/>
      <c r="L810" s="8"/>
      <c r="M810" s="8"/>
      <c r="N810" s="13"/>
      <c r="O810" s="4"/>
    </row>
    <row r="811" spans="1:15" x14ac:dyDescent="0.25">
      <c r="A811" s="1"/>
      <c r="E811" s="5"/>
      <c r="F811" s="9"/>
      <c r="G811" s="9"/>
      <c r="H811" s="114"/>
      <c r="I811" s="9"/>
      <c r="J811" s="18"/>
      <c r="K811" s="14"/>
      <c r="L811" s="8"/>
      <c r="M811" s="8"/>
      <c r="N811" s="13"/>
      <c r="O811" s="4"/>
    </row>
    <row r="812" spans="1:15" x14ac:dyDescent="0.25">
      <c r="A812" s="1"/>
      <c r="E812" s="5"/>
      <c r="F812" s="9"/>
      <c r="G812" s="9"/>
      <c r="H812" s="114"/>
      <c r="I812" s="9"/>
      <c r="J812" s="18"/>
      <c r="K812" s="14"/>
      <c r="L812" s="8"/>
      <c r="M812" s="8"/>
      <c r="N812" s="13"/>
      <c r="O812" s="4"/>
    </row>
    <row r="813" spans="1:15" x14ac:dyDescent="0.25">
      <c r="A813" s="1"/>
      <c r="E813" s="5"/>
      <c r="F813" s="9"/>
      <c r="G813" s="9"/>
      <c r="H813" s="114"/>
      <c r="I813" s="9"/>
      <c r="J813" s="18"/>
      <c r="K813" s="14"/>
      <c r="L813" s="8"/>
      <c r="M813" s="8"/>
      <c r="N813" s="13"/>
      <c r="O813" s="4"/>
    </row>
    <row r="814" spans="1:15" x14ac:dyDescent="0.25">
      <c r="A814" s="1"/>
      <c r="E814" s="5"/>
      <c r="F814" s="9"/>
      <c r="G814" s="9"/>
      <c r="H814" s="114"/>
      <c r="I814" s="9"/>
      <c r="J814" s="18"/>
      <c r="K814" s="14"/>
      <c r="L814" s="8"/>
      <c r="M814" s="8"/>
      <c r="N814" s="13"/>
      <c r="O814" s="4"/>
    </row>
    <row r="815" spans="1:15" x14ac:dyDescent="0.25">
      <c r="A815" s="1"/>
      <c r="E815" s="5"/>
      <c r="F815" s="9"/>
      <c r="G815" s="9"/>
      <c r="H815" s="114"/>
      <c r="I815" s="9"/>
      <c r="J815" s="18"/>
      <c r="K815" s="14"/>
      <c r="L815" s="8"/>
      <c r="M815" s="8"/>
      <c r="N815" s="13"/>
      <c r="O815" s="4"/>
    </row>
    <row r="816" spans="1:15" x14ac:dyDescent="0.25">
      <c r="A816" s="1"/>
      <c r="E816" s="5"/>
      <c r="F816" s="9"/>
      <c r="G816" s="9"/>
      <c r="H816" s="114"/>
      <c r="I816" s="9"/>
      <c r="J816" s="18"/>
      <c r="K816" s="14"/>
      <c r="L816" s="8"/>
      <c r="M816" s="8"/>
      <c r="N816" s="13"/>
      <c r="O816" s="4"/>
    </row>
    <row r="817" spans="1:15" x14ac:dyDescent="0.25">
      <c r="A817" s="1"/>
      <c r="E817" s="5"/>
      <c r="F817" s="12"/>
      <c r="G817" s="12"/>
      <c r="H817" s="114"/>
      <c r="I817" s="9"/>
      <c r="J817" s="18"/>
      <c r="K817" s="14"/>
      <c r="L817" s="8"/>
      <c r="M817" s="8"/>
      <c r="N817" s="13"/>
      <c r="O817" s="4"/>
    </row>
    <row r="818" spans="1:15" x14ac:dyDescent="0.25">
      <c r="A818" s="1"/>
      <c r="E818" s="5"/>
      <c r="F818" s="12"/>
      <c r="G818" s="12"/>
      <c r="H818" s="114"/>
      <c r="I818" s="9"/>
      <c r="J818" s="18"/>
      <c r="K818" s="14"/>
      <c r="L818" s="8"/>
      <c r="M818" s="8"/>
      <c r="N818" s="13"/>
      <c r="O818" s="4"/>
    </row>
    <row r="819" spans="1:15" x14ac:dyDescent="0.25">
      <c r="A819" s="1"/>
      <c r="E819" s="5"/>
      <c r="F819" s="12"/>
      <c r="G819" s="12"/>
      <c r="H819" s="114"/>
      <c r="I819" s="9"/>
      <c r="J819" s="18"/>
      <c r="K819" s="14"/>
      <c r="L819" s="8"/>
      <c r="M819" s="8"/>
      <c r="N819" s="13"/>
      <c r="O819" s="4"/>
    </row>
    <row r="820" spans="1:15" x14ac:dyDescent="0.25">
      <c r="A820" s="1"/>
      <c r="E820" s="5"/>
      <c r="F820" s="9"/>
      <c r="G820" s="9"/>
      <c r="H820" s="114"/>
      <c r="I820" s="9"/>
      <c r="J820" s="18"/>
      <c r="K820" s="14"/>
      <c r="L820" s="8"/>
      <c r="M820" s="8"/>
      <c r="N820" s="13"/>
      <c r="O820" s="4"/>
    </row>
    <row r="821" spans="1:15" x14ac:dyDescent="0.25">
      <c r="A821" s="1"/>
      <c r="E821" s="5"/>
      <c r="F821" s="9"/>
      <c r="G821" s="9"/>
      <c r="H821" s="114"/>
      <c r="I821" s="9"/>
      <c r="J821" s="18"/>
      <c r="K821" s="14"/>
      <c r="L821" s="8"/>
      <c r="M821" s="8"/>
      <c r="N821" s="13"/>
      <c r="O821" s="4"/>
    </row>
    <row r="822" spans="1:15" x14ac:dyDescent="0.25">
      <c r="A822" s="1"/>
      <c r="E822" s="5"/>
      <c r="F822" s="9"/>
      <c r="G822" s="9"/>
      <c r="H822" s="114"/>
      <c r="I822" s="9"/>
      <c r="J822" s="18"/>
      <c r="K822" s="14"/>
      <c r="L822" s="8"/>
      <c r="M822" s="8"/>
      <c r="N822" s="13"/>
      <c r="O822" s="4"/>
    </row>
    <row r="823" spans="1:15" x14ac:dyDescent="0.25">
      <c r="A823" s="1"/>
      <c r="E823" s="5"/>
      <c r="F823" s="9"/>
      <c r="G823" s="9"/>
      <c r="H823" s="114"/>
      <c r="I823" s="9"/>
      <c r="J823" s="18"/>
      <c r="K823" s="14"/>
      <c r="L823" s="8"/>
      <c r="M823" s="8"/>
      <c r="N823" s="13"/>
      <c r="O823" s="4"/>
    </row>
    <row r="824" spans="1:15" x14ac:dyDescent="0.25">
      <c r="A824" s="1"/>
      <c r="E824" s="5"/>
      <c r="F824" s="9"/>
      <c r="G824" s="9"/>
      <c r="H824" s="114"/>
      <c r="I824" s="9"/>
      <c r="J824" s="18"/>
      <c r="K824" s="14"/>
      <c r="L824" s="8"/>
      <c r="M824" s="8"/>
      <c r="N824" s="13"/>
      <c r="O824" s="4"/>
    </row>
    <row r="825" spans="1:15" x14ac:dyDescent="0.25">
      <c r="A825" s="1"/>
      <c r="E825" s="5"/>
      <c r="F825" s="9"/>
      <c r="G825" s="9"/>
      <c r="H825" s="114"/>
      <c r="I825" s="9"/>
      <c r="J825" s="18"/>
      <c r="K825" s="14"/>
      <c r="L825" s="8"/>
      <c r="M825" s="8"/>
      <c r="N825" s="13"/>
      <c r="O825" s="4"/>
    </row>
    <row r="826" spans="1:15" x14ac:dyDescent="0.25">
      <c r="A826" s="1"/>
      <c r="E826" s="5"/>
      <c r="F826" s="9"/>
      <c r="G826" s="9"/>
      <c r="H826" s="114"/>
      <c r="I826" s="9"/>
      <c r="J826" s="18"/>
      <c r="K826" s="14"/>
      <c r="L826" s="8"/>
      <c r="M826" s="8"/>
      <c r="N826" s="13"/>
      <c r="O826" s="4"/>
    </row>
    <row r="827" spans="1:15" x14ac:dyDescent="0.25">
      <c r="A827" s="1"/>
      <c r="E827" s="5"/>
      <c r="F827" s="9"/>
      <c r="G827" s="9"/>
      <c r="H827" s="114"/>
      <c r="I827" s="9"/>
      <c r="J827" s="18"/>
      <c r="K827" s="14"/>
      <c r="L827" s="8"/>
      <c r="M827" s="8"/>
      <c r="N827" s="13"/>
      <c r="O827" s="4"/>
    </row>
    <row r="828" spans="1:15" x14ac:dyDescent="0.25">
      <c r="A828" s="1"/>
      <c r="E828" s="5"/>
      <c r="F828" s="9"/>
      <c r="G828" s="9"/>
      <c r="H828" s="114"/>
      <c r="I828" s="9"/>
      <c r="J828" s="18"/>
      <c r="K828" s="14"/>
      <c r="L828" s="8"/>
      <c r="M828" s="8"/>
      <c r="N828" s="13"/>
      <c r="O828" s="4"/>
    </row>
    <row r="829" spans="1:15" x14ac:dyDescent="0.25">
      <c r="A829" s="1"/>
      <c r="E829" s="5"/>
      <c r="F829" s="9"/>
      <c r="G829" s="9"/>
      <c r="H829" s="114"/>
      <c r="I829" s="9"/>
      <c r="J829" s="18"/>
      <c r="K829" s="14"/>
      <c r="L829" s="8"/>
      <c r="M829" s="8"/>
      <c r="N829" s="13"/>
      <c r="O829" s="4"/>
    </row>
    <row r="830" spans="1:15" x14ac:dyDescent="0.25">
      <c r="A830" s="1"/>
      <c r="E830" s="5"/>
      <c r="F830" s="9"/>
      <c r="G830" s="9"/>
      <c r="H830" s="114"/>
      <c r="I830" s="9"/>
      <c r="J830" s="18"/>
      <c r="K830" s="14"/>
      <c r="L830" s="8"/>
      <c r="M830" s="8"/>
      <c r="N830" s="13"/>
      <c r="O830" s="4"/>
    </row>
    <row r="831" spans="1:15" x14ac:dyDescent="0.25">
      <c r="A831" s="1"/>
      <c r="E831" s="5"/>
      <c r="F831" s="9"/>
      <c r="G831" s="9"/>
      <c r="H831" s="114"/>
      <c r="I831" s="9"/>
      <c r="J831" s="18"/>
      <c r="K831" s="14"/>
      <c r="L831" s="8"/>
      <c r="M831" s="8"/>
      <c r="N831" s="13"/>
      <c r="O831" s="4"/>
    </row>
    <row r="832" spans="1:15" x14ac:dyDescent="0.25">
      <c r="A832" s="1"/>
      <c r="E832" s="5"/>
      <c r="F832" s="9"/>
      <c r="G832" s="9"/>
      <c r="H832" s="114"/>
      <c r="I832" s="9"/>
      <c r="J832" s="18"/>
      <c r="K832" s="14"/>
      <c r="L832" s="8"/>
      <c r="M832" s="8"/>
      <c r="N832" s="13"/>
      <c r="O832" s="4"/>
    </row>
    <row r="833" spans="1:15" x14ac:dyDescent="0.25">
      <c r="A833" s="1"/>
      <c r="E833" s="5"/>
      <c r="F833" s="9"/>
      <c r="G833" s="9"/>
      <c r="H833" s="114"/>
      <c r="I833" s="9"/>
      <c r="J833" s="18"/>
      <c r="K833" s="14"/>
      <c r="L833" s="8"/>
      <c r="M833" s="8"/>
      <c r="N833" s="13"/>
      <c r="O833" s="4"/>
    </row>
    <row r="834" spans="1:15" x14ac:dyDescent="0.25">
      <c r="A834" s="1"/>
      <c r="E834" s="5"/>
      <c r="F834" s="9"/>
      <c r="G834" s="9"/>
      <c r="H834" s="114"/>
      <c r="I834" s="9"/>
      <c r="J834" s="18"/>
      <c r="K834" s="14"/>
      <c r="L834" s="8"/>
      <c r="M834" s="8"/>
      <c r="N834" s="13"/>
      <c r="O834" s="4"/>
    </row>
    <row r="835" spans="1:15" x14ac:dyDescent="0.25">
      <c r="A835" s="1"/>
      <c r="E835" s="5"/>
      <c r="F835" s="9"/>
      <c r="G835" s="9"/>
      <c r="H835" s="114"/>
      <c r="I835" s="9"/>
      <c r="J835" s="18"/>
      <c r="K835" s="14"/>
      <c r="L835" s="8"/>
      <c r="M835" s="8"/>
      <c r="N835" s="13"/>
      <c r="O835" s="4"/>
    </row>
    <row r="836" spans="1:15" x14ac:dyDescent="0.25">
      <c r="A836" s="1"/>
      <c r="E836" s="5"/>
      <c r="F836" s="9"/>
      <c r="G836" s="9"/>
      <c r="H836" s="114"/>
      <c r="I836" s="9"/>
      <c r="J836" s="18"/>
      <c r="K836" s="14"/>
      <c r="L836" s="8"/>
      <c r="M836" s="8"/>
      <c r="N836" s="13"/>
      <c r="O836" s="4"/>
    </row>
    <row r="837" spans="1:15" x14ac:dyDescent="0.25">
      <c r="A837" s="1"/>
      <c r="E837" s="5"/>
      <c r="F837" s="9"/>
      <c r="G837" s="9"/>
      <c r="H837" s="114"/>
      <c r="I837" s="9"/>
      <c r="J837" s="18"/>
      <c r="K837" s="14"/>
      <c r="L837" s="8"/>
      <c r="M837" s="8"/>
      <c r="N837" s="13"/>
      <c r="O837" s="4"/>
    </row>
    <row r="838" spans="1:15" x14ac:dyDescent="0.25">
      <c r="A838" s="1"/>
      <c r="E838" s="5"/>
      <c r="F838" s="9"/>
      <c r="G838" s="9"/>
      <c r="H838" s="114"/>
      <c r="I838" s="9"/>
      <c r="J838" s="18"/>
      <c r="K838" s="14"/>
      <c r="L838" s="8"/>
      <c r="M838" s="8"/>
      <c r="N838" s="13"/>
      <c r="O838" s="4"/>
    </row>
    <row r="839" spans="1:15" x14ac:dyDescent="0.25">
      <c r="A839" s="1"/>
      <c r="E839" s="5"/>
      <c r="F839" s="9"/>
      <c r="G839" s="9"/>
      <c r="H839" s="114"/>
      <c r="I839" s="9"/>
      <c r="J839" s="18"/>
      <c r="K839" s="14"/>
      <c r="L839" s="8"/>
      <c r="M839" s="8"/>
      <c r="N839" s="13"/>
      <c r="O839" s="4"/>
    </row>
    <row r="840" spans="1:15" x14ac:dyDescent="0.25">
      <c r="A840" s="1"/>
      <c r="E840" s="5"/>
      <c r="F840" s="9"/>
      <c r="G840" s="9"/>
      <c r="H840" s="114"/>
      <c r="I840" s="9"/>
      <c r="J840" s="18"/>
      <c r="K840" s="14"/>
      <c r="L840" s="8"/>
      <c r="M840" s="8"/>
      <c r="N840" s="13"/>
      <c r="O840" s="4"/>
    </row>
    <row r="841" spans="1:15" x14ac:dyDescent="0.25">
      <c r="A841" s="1"/>
      <c r="E841" s="5"/>
      <c r="F841" s="9"/>
      <c r="G841" s="9"/>
      <c r="H841" s="114"/>
      <c r="I841" s="9"/>
      <c r="J841" s="18"/>
      <c r="K841" s="14"/>
      <c r="L841" s="8"/>
      <c r="M841" s="8"/>
      <c r="N841" s="13"/>
      <c r="O841" s="4"/>
    </row>
    <row r="842" spans="1:15" x14ac:dyDescent="0.25">
      <c r="A842" s="1"/>
      <c r="E842" s="5"/>
      <c r="F842" s="9"/>
      <c r="G842" s="9"/>
      <c r="H842" s="114"/>
      <c r="I842" s="9"/>
      <c r="J842" s="18"/>
      <c r="K842" s="14"/>
      <c r="L842" s="8"/>
      <c r="M842" s="8"/>
      <c r="N842" s="13"/>
      <c r="O842" s="4"/>
    </row>
    <row r="843" spans="1:15" x14ac:dyDescent="0.25">
      <c r="A843" s="1"/>
      <c r="E843" s="5"/>
      <c r="F843" s="9"/>
      <c r="G843" s="9"/>
      <c r="H843" s="114"/>
      <c r="I843" s="9"/>
      <c r="J843" s="18"/>
      <c r="K843" s="14"/>
      <c r="L843" s="8"/>
      <c r="M843" s="8"/>
      <c r="N843" s="13"/>
      <c r="O843" s="4"/>
    </row>
    <row r="844" spans="1:15" x14ac:dyDescent="0.25">
      <c r="A844" s="1"/>
      <c r="E844" s="5"/>
      <c r="F844" s="9"/>
      <c r="G844" s="9"/>
      <c r="H844" s="114"/>
      <c r="I844" s="9"/>
      <c r="J844" s="18"/>
      <c r="K844" s="14"/>
      <c r="L844" s="8"/>
      <c r="M844" s="8"/>
      <c r="N844" s="13"/>
      <c r="O844" s="4"/>
    </row>
    <row r="845" spans="1:15" x14ac:dyDescent="0.25">
      <c r="A845" s="1"/>
      <c r="E845" s="5"/>
      <c r="F845" s="9"/>
      <c r="G845" s="9"/>
      <c r="H845" s="114"/>
      <c r="I845" s="9"/>
      <c r="J845" s="18"/>
      <c r="K845" s="14"/>
      <c r="L845" s="8"/>
      <c r="M845" s="8"/>
      <c r="N845" s="13"/>
      <c r="O845" s="4"/>
    </row>
    <row r="846" spans="1:15" x14ac:dyDescent="0.25">
      <c r="A846" s="1"/>
      <c r="E846" s="5"/>
      <c r="F846" s="9"/>
      <c r="G846" s="9"/>
      <c r="H846" s="114"/>
      <c r="I846" s="9"/>
      <c r="J846" s="18"/>
      <c r="K846" s="14"/>
      <c r="L846" s="8"/>
      <c r="M846" s="8"/>
      <c r="N846" s="13"/>
      <c r="O846" s="4"/>
    </row>
    <row r="847" spans="1:15" x14ac:dyDescent="0.25">
      <c r="A847" s="1"/>
      <c r="E847" s="5"/>
      <c r="F847" s="9"/>
      <c r="G847" s="9"/>
      <c r="H847" s="114"/>
      <c r="I847" s="9"/>
      <c r="J847" s="18"/>
      <c r="K847" s="14"/>
      <c r="L847" s="8"/>
      <c r="M847" s="8"/>
      <c r="N847" s="13"/>
      <c r="O847" s="4"/>
    </row>
    <row r="848" spans="1:15" x14ac:dyDescent="0.25">
      <c r="A848" s="1"/>
      <c r="E848" s="5"/>
      <c r="F848" s="9"/>
      <c r="G848" s="9"/>
      <c r="H848" s="114"/>
      <c r="I848" s="9"/>
      <c r="J848" s="18"/>
      <c r="K848" s="14"/>
      <c r="L848" s="8"/>
      <c r="M848" s="8"/>
      <c r="N848" s="13"/>
      <c r="O848" s="4"/>
    </row>
    <row r="849" spans="1:15" x14ac:dyDescent="0.25">
      <c r="A849" s="1"/>
      <c r="E849" s="5"/>
      <c r="F849" s="9"/>
      <c r="G849" s="9"/>
      <c r="H849" s="114"/>
      <c r="I849" s="9"/>
      <c r="J849" s="18"/>
      <c r="K849" s="14"/>
      <c r="L849" s="8"/>
      <c r="M849" s="8"/>
      <c r="N849" s="13"/>
      <c r="O849" s="4"/>
    </row>
    <row r="850" spans="1:15" x14ac:dyDescent="0.25">
      <c r="A850" s="1"/>
      <c r="E850" s="5"/>
      <c r="F850" s="9"/>
      <c r="G850" s="9"/>
      <c r="H850" s="114"/>
      <c r="I850" s="9"/>
      <c r="J850" s="18"/>
      <c r="K850" s="14"/>
      <c r="L850" s="8"/>
      <c r="M850" s="8"/>
      <c r="N850" s="13"/>
      <c r="O850" s="4"/>
    </row>
    <row r="851" spans="1:15" x14ac:dyDescent="0.25">
      <c r="A851" s="1"/>
      <c r="E851" s="5"/>
      <c r="F851" s="9"/>
      <c r="G851" s="9"/>
      <c r="H851" s="114"/>
      <c r="I851" s="9"/>
      <c r="J851" s="18"/>
      <c r="K851" s="14"/>
      <c r="L851" s="8"/>
      <c r="M851" s="8"/>
      <c r="N851" s="13"/>
      <c r="O851" s="4"/>
    </row>
    <row r="852" spans="1:15" x14ac:dyDescent="0.25">
      <c r="A852" s="1"/>
      <c r="E852" s="5"/>
      <c r="F852" s="9"/>
      <c r="G852" s="9"/>
      <c r="H852" s="114"/>
      <c r="I852" s="9"/>
      <c r="J852" s="18"/>
      <c r="K852" s="14"/>
      <c r="L852" s="8"/>
      <c r="M852" s="8"/>
      <c r="N852" s="13"/>
      <c r="O852" s="4"/>
    </row>
    <row r="853" spans="1:15" x14ac:dyDescent="0.25">
      <c r="A853" s="1"/>
      <c r="E853" s="5"/>
      <c r="F853" s="9"/>
      <c r="G853" s="9"/>
      <c r="H853" s="114"/>
      <c r="I853" s="9"/>
      <c r="J853" s="18"/>
      <c r="K853" s="14"/>
      <c r="L853" s="8"/>
      <c r="M853" s="8"/>
      <c r="N853" s="13"/>
      <c r="O853" s="4"/>
    </row>
    <row r="854" spans="1:15" x14ac:dyDescent="0.25">
      <c r="A854" s="1"/>
      <c r="E854" s="5"/>
      <c r="F854" s="9"/>
      <c r="G854" s="9"/>
      <c r="H854" s="114"/>
      <c r="I854" s="9"/>
      <c r="J854" s="18"/>
      <c r="K854" s="14"/>
      <c r="L854" s="8"/>
      <c r="M854" s="8"/>
      <c r="N854" s="13"/>
      <c r="O854" s="4"/>
    </row>
    <row r="855" spans="1:15" x14ac:dyDescent="0.25">
      <c r="A855" s="1"/>
      <c r="E855" s="5"/>
      <c r="F855" s="9"/>
      <c r="G855" s="9"/>
      <c r="H855" s="114"/>
      <c r="I855" s="9"/>
      <c r="J855" s="18"/>
      <c r="K855" s="14"/>
      <c r="L855" s="8"/>
      <c r="M855" s="8"/>
      <c r="N855" s="13"/>
      <c r="O855" s="4"/>
    </row>
    <row r="856" spans="1:15" x14ac:dyDescent="0.25">
      <c r="A856" s="1"/>
      <c r="E856" s="5"/>
      <c r="F856" s="9"/>
      <c r="G856" s="9"/>
      <c r="H856" s="114"/>
      <c r="I856" s="9"/>
      <c r="J856" s="18"/>
      <c r="K856" s="14"/>
      <c r="L856" s="8"/>
      <c r="M856" s="8"/>
      <c r="N856" s="13"/>
      <c r="O856" s="4"/>
    </row>
    <row r="857" spans="1:15" x14ac:dyDescent="0.25">
      <c r="A857" s="1"/>
      <c r="E857" s="5"/>
      <c r="F857" s="9"/>
      <c r="G857" s="9"/>
      <c r="H857" s="114"/>
      <c r="I857" s="9"/>
      <c r="J857" s="18"/>
      <c r="K857" s="14"/>
      <c r="L857" s="8"/>
      <c r="M857" s="8"/>
      <c r="N857" s="13"/>
      <c r="O857" s="4"/>
    </row>
    <row r="858" spans="1:15" x14ac:dyDescent="0.25">
      <c r="A858" s="1"/>
      <c r="E858" s="5"/>
      <c r="F858" s="9"/>
      <c r="G858" s="9"/>
      <c r="H858" s="114"/>
      <c r="I858" s="9"/>
      <c r="J858" s="18"/>
      <c r="K858" s="14"/>
      <c r="L858" s="8"/>
      <c r="M858" s="8"/>
      <c r="N858" s="13"/>
      <c r="O858" s="4"/>
    </row>
    <row r="859" spans="1:15" x14ac:dyDescent="0.25">
      <c r="A859" s="1"/>
      <c r="E859" s="5"/>
      <c r="F859" s="9"/>
      <c r="G859" s="9"/>
      <c r="H859" s="114"/>
      <c r="I859" s="9"/>
      <c r="J859" s="18"/>
      <c r="K859" s="14"/>
      <c r="L859" s="8"/>
      <c r="M859" s="8"/>
      <c r="N859" s="13"/>
      <c r="O859" s="4"/>
    </row>
    <row r="860" spans="1:15" x14ac:dyDescent="0.25">
      <c r="A860" s="1"/>
      <c r="E860" s="5"/>
      <c r="F860" s="9"/>
      <c r="G860" s="9"/>
      <c r="I860" s="9"/>
      <c r="J860" s="18"/>
      <c r="K860" s="14"/>
      <c r="L860" s="8"/>
      <c r="M860" s="8"/>
      <c r="N860" s="13"/>
      <c r="O860" s="4"/>
    </row>
    <row r="861" spans="1:15" x14ac:dyDescent="0.25">
      <c r="A861" s="1"/>
      <c r="E861" s="5"/>
      <c r="F861" s="9"/>
      <c r="G861" s="9"/>
      <c r="H861" s="114"/>
      <c r="I861" s="9"/>
      <c r="J861" s="18"/>
      <c r="K861" s="14"/>
      <c r="L861" s="8"/>
      <c r="M861" s="8"/>
      <c r="N861" s="13"/>
      <c r="O861" s="4"/>
    </row>
    <row r="862" spans="1:15" x14ac:dyDescent="0.25">
      <c r="A862" s="1"/>
      <c r="E862" s="5"/>
      <c r="F862" s="9"/>
      <c r="G862" s="9"/>
      <c r="H862" s="114"/>
      <c r="I862" s="9"/>
      <c r="J862" s="18"/>
      <c r="K862" s="14"/>
      <c r="L862" s="8"/>
      <c r="M862" s="8"/>
      <c r="N862" s="13"/>
      <c r="O862" s="4"/>
    </row>
    <row r="863" spans="1:15" x14ac:dyDescent="0.25">
      <c r="A863" s="1"/>
      <c r="E863" s="5"/>
      <c r="F863" s="9"/>
      <c r="G863" s="9"/>
      <c r="H863" s="114"/>
      <c r="I863" s="9"/>
      <c r="J863" s="18"/>
      <c r="K863" s="14"/>
      <c r="L863" s="8"/>
      <c r="M863" s="8"/>
      <c r="N863" s="13"/>
      <c r="O863" s="4"/>
    </row>
    <row r="864" spans="1:15" x14ac:dyDescent="0.25">
      <c r="A864" s="1"/>
      <c r="E864" s="5"/>
      <c r="F864" s="9"/>
      <c r="G864" s="9"/>
      <c r="H864" s="114"/>
      <c r="I864" s="9"/>
      <c r="J864" s="18"/>
      <c r="K864" s="14"/>
      <c r="L864" s="8"/>
      <c r="M864" s="8"/>
      <c r="N864" s="13"/>
      <c r="O864" s="4"/>
    </row>
    <row r="865" spans="1:15" x14ac:dyDescent="0.25">
      <c r="A865" s="1"/>
      <c r="E865" s="5"/>
      <c r="F865" s="9"/>
      <c r="G865" s="9"/>
      <c r="H865" s="114"/>
      <c r="I865" s="9"/>
      <c r="J865" s="18"/>
      <c r="K865" s="14"/>
      <c r="L865" s="8"/>
      <c r="M865" s="8"/>
      <c r="N865" s="13"/>
      <c r="O865" s="4"/>
    </row>
    <row r="866" spans="1:15" x14ac:dyDescent="0.25">
      <c r="A866" s="1"/>
      <c r="E866" s="5"/>
      <c r="F866" s="9"/>
      <c r="G866" s="9"/>
      <c r="H866" s="114"/>
      <c r="I866" s="9"/>
      <c r="J866" s="18"/>
      <c r="K866" s="14"/>
      <c r="L866" s="8"/>
      <c r="M866" s="8"/>
      <c r="N866" s="13"/>
      <c r="O866" s="4"/>
    </row>
    <row r="867" spans="1:15" x14ac:dyDescent="0.25">
      <c r="A867" s="1"/>
      <c r="E867" s="5"/>
      <c r="F867" s="9"/>
      <c r="G867" s="9"/>
      <c r="H867" s="114"/>
      <c r="I867" s="9"/>
      <c r="J867" s="18"/>
      <c r="K867" s="14"/>
      <c r="L867" s="8"/>
      <c r="M867" s="8"/>
      <c r="N867" s="13"/>
      <c r="O867" s="4"/>
    </row>
    <row r="868" spans="1:15" x14ac:dyDescent="0.25">
      <c r="A868" s="1"/>
      <c r="E868" s="5"/>
      <c r="F868" s="9"/>
      <c r="G868" s="9"/>
      <c r="H868" s="114"/>
      <c r="I868" s="9"/>
      <c r="J868" s="18"/>
      <c r="K868" s="14"/>
      <c r="L868" s="8"/>
      <c r="M868" s="8"/>
      <c r="N868" s="13"/>
      <c r="O868" s="4"/>
    </row>
    <row r="869" spans="1:15" x14ac:dyDescent="0.25">
      <c r="A869" s="1"/>
      <c r="E869" s="5"/>
      <c r="F869" s="9"/>
      <c r="G869" s="9"/>
      <c r="H869" s="114"/>
      <c r="I869" s="9"/>
      <c r="J869" s="18"/>
      <c r="K869" s="14"/>
      <c r="L869" s="8"/>
      <c r="M869" s="8"/>
      <c r="N869" s="13"/>
      <c r="O869" s="4"/>
    </row>
    <row r="870" spans="1:15" x14ac:dyDescent="0.25">
      <c r="A870" s="1"/>
      <c r="E870" s="5"/>
      <c r="F870" s="9"/>
      <c r="G870" s="9"/>
      <c r="H870" s="114"/>
      <c r="I870" s="9"/>
      <c r="J870" s="18"/>
      <c r="K870" s="14"/>
      <c r="L870" s="8"/>
      <c r="M870" s="8"/>
      <c r="N870" s="13"/>
      <c r="O870" s="4"/>
    </row>
    <row r="871" spans="1:15" x14ac:dyDescent="0.25">
      <c r="A871" s="1"/>
      <c r="E871" s="5"/>
      <c r="F871" s="9"/>
      <c r="G871" s="9"/>
      <c r="H871" s="114"/>
      <c r="I871" s="9"/>
      <c r="J871" s="18"/>
      <c r="K871" s="14"/>
      <c r="L871" s="8"/>
      <c r="M871" s="8"/>
      <c r="N871" s="13"/>
      <c r="O871" s="4"/>
    </row>
    <row r="872" spans="1:15" x14ac:dyDescent="0.25">
      <c r="A872" s="1"/>
      <c r="E872" s="5"/>
      <c r="F872" s="9"/>
      <c r="G872" s="9"/>
      <c r="H872" s="114"/>
      <c r="I872" s="9"/>
      <c r="J872" s="18"/>
      <c r="K872" s="14"/>
      <c r="L872" s="8"/>
      <c r="M872" s="8"/>
      <c r="N872" s="13"/>
      <c r="O872" s="4"/>
    </row>
    <row r="873" spans="1:15" x14ac:dyDescent="0.25">
      <c r="A873" s="1"/>
      <c r="E873" s="5"/>
      <c r="F873" s="9"/>
      <c r="G873" s="9"/>
      <c r="H873" s="114"/>
      <c r="I873" s="9"/>
      <c r="J873" s="18"/>
      <c r="K873" s="14"/>
      <c r="L873" s="8"/>
      <c r="M873" s="8"/>
      <c r="N873" s="13"/>
      <c r="O873" s="4"/>
    </row>
    <row r="874" spans="1:15" x14ac:dyDescent="0.25">
      <c r="A874" s="1"/>
      <c r="E874" s="5"/>
      <c r="F874" s="9"/>
      <c r="G874" s="9"/>
      <c r="H874" s="114"/>
      <c r="I874" s="9"/>
      <c r="J874" s="18"/>
      <c r="K874" s="14"/>
      <c r="L874" s="8"/>
      <c r="M874" s="8"/>
      <c r="N874" s="13"/>
      <c r="O874" s="4"/>
    </row>
    <row r="875" spans="1:15" x14ac:dyDescent="0.25">
      <c r="A875" s="1"/>
      <c r="E875" s="5"/>
      <c r="F875" s="9"/>
      <c r="G875" s="9"/>
      <c r="H875" s="114"/>
      <c r="I875" s="9"/>
      <c r="J875" s="18"/>
      <c r="K875" s="14"/>
      <c r="L875" s="8"/>
      <c r="M875" s="8"/>
      <c r="N875" s="13"/>
      <c r="O875" s="4"/>
    </row>
    <row r="876" spans="1:15" x14ac:dyDescent="0.25">
      <c r="A876" s="1"/>
      <c r="E876" s="5"/>
      <c r="F876" s="9"/>
      <c r="G876" s="9"/>
      <c r="H876" s="114"/>
      <c r="I876" s="9"/>
      <c r="J876" s="18"/>
      <c r="K876" s="14"/>
      <c r="L876" s="8"/>
      <c r="M876" s="8"/>
      <c r="N876" s="13"/>
      <c r="O876" s="4"/>
    </row>
    <row r="877" spans="1:15" x14ac:dyDescent="0.25">
      <c r="A877" s="1"/>
      <c r="E877" s="5"/>
      <c r="F877" s="9"/>
      <c r="G877" s="9"/>
      <c r="H877" s="114"/>
      <c r="I877" s="9"/>
      <c r="J877" s="18"/>
      <c r="K877" s="14"/>
      <c r="L877" s="8"/>
      <c r="M877" s="8"/>
      <c r="N877" s="13"/>
      <c r="O877" s="4"/>
    </row>
    <row r="878" spans="1:15" x14ac:dyDescent="0.25">
      <c r="A878" s="1"/>
      <c r="E878" s="5"/>
      <c r="F878" s="9"/>
      <c r="G878" s="9"/>
      <c r="H878" s="114"/>
      <c r="I878" s="9"/>
      <c r="J878" s="18"/>
      <c r="K878" s="14"/>
      <c r="L878" s="8"/>
      <c r="M878" s="8"/>
      <c r="N878" s="13"/>
      <c r="O878" s="4"/>
    </row>
    <row r="879" spans="1:15" x14ac:dyDescent="0.25">
      <c r="A879" s="1"/>
      <c r="E879" s="5"/>
      <c r="F879" s="9"/>
      <c r="G879" s="9"/>
      <c r="H879" s="114"/>
      <c r="I879" s="9"/>
      <c r="J879" s="18"/>
      <c r="K879" s="14"/>
      <c r="L879" s="8"/>
      <c r="M879" s="8"/>
      <c r="N879" s="13"/>
      <c r="O879" s="4"/>
    </row>
    <row r="880" spans="1:15" x14ac:dyDescent="0.25">
      <c r="A880" s="1"/>
      <c r="E880" s="5"/>
      <c r="F880" s="9"/>
      <c r="G880" s="9"/>
      <c r="H880" s="114"/>
      <c r="I880" s="9"/>
      <c r="J880" s="18"/>
      <c r="K880" s="14"/>
      <c r="L880" s="8"/>
      <c r="M880" s="8"/>
      <c r="N880" s="13"/>
      <c r="O880" s="4"/>
    </row>
    <row r="881" spans="1:15" x14ac:dyDescent="0.25">
      <c r="A881" s="1"/>
      <c r="E881" s="5"/>
      <c r="F881" s="9"/>
      <c r="G881" s="9"/>
      <c r="H881" s="114"/>
      <c r="I881" s="9"/>
      <c r="J881" s="18"/>
      <c r="K881" s="14"/>
      <c r="L881" s="8"/>
      <c r="M881" s="8"/>
      <c r="N881" s="13"/>
      <c r="O881" s="4"/>
    </row>
    <row r="882" spans="1:15" x14ac:dyDescent="0.25">
      <c r="A882" s="1"/>
      <c r="E882" s="5"/>
      <c r="F882" s="9"/>
      <c r="G882" s="9"/>
      <c r="H882" s="114"/>
      <c r="I882" s="9"/>
      <c r="J882" s="18"/>
      <c r="K882" s="14"/>
      <c r="L882" s="8"/>
      <c r="M882" s="8"/>
      <c r="N882" s="13"/>
      <c r="O882" s="4"/>
    </row>
    <row r="883" spans="1:15" x14ac:dyDescent="0.25">
      <c r="A883" s="1"/>
      <c r="E883" s="5"/>
      <c r="F883" s="9"/>
      <c r="G883" s="9"/>
      <c r="H883" s="114"/>
      <c r="I883" s="9"/>
      <c r="J883" s="18"/>
      <c r="K883" s="14"/>
      <c r="L883" s="8"/>
      <c r="M883" s="8"/>
      <c r="N883" s="13"/>
      <c r="O883" s="4"/>
    </row>
    <row r="884" spans="1:15" x14ac:dyDescent="0.25">
      <c r="A884" s="1"/>
      <c r="E884" s="5"/>
      <c r="F884" s="9"/>
      <c r="G884" s="9"/>
      <c r="H884" s="114"/>
      <c r="I884" s="9"/>
      <c r="J884" s="18"/>
      <c r="K884" s="14"/>
      <c r="L884" s="8"/>
      <c r="M884" s="8"/>
      <c r="N884" s="13"/>
      <c r="O884" s="4"/>
    </row>
    <row r="885" spans="1:15" x14ac:dyDescent="0.25">
      <c r="A885" s="1"/>
      <c r="E885" s="5"/>
      <c r="F885" s="9"/>
      <c r="G885" s="9"/>
      <c r="H885" s="114"/>
      <c r="I885" s="9"/>
      <c r="J885" s="18"/>
      <c r="K885" s="14"/>
      <c r="L885" s="8"/>
      <c r="M885" s="8"/>
      <c r="N885" s="13"/>
      <c r="O885" s="4"/>
    </row>
    <row r="886" spans="1:15" x14ac:dyDescent="0.25">
      <c r="A886" s="1"/>
      <c r="E886" s="5"/>
      <c r="F886" s="9"/>
      <c r="G886" s="9"/>
      <c r="H886" s="114"/>
      <c r="I886" s="9"/>
      <c r="J886" s="18"/>
      <c r="K886" s="14"/>
      <c r="L886" s="8"/>
      <c r="M886" s="8"/>
      <c r="N886" s="13"/>
      <c r="O886" s="4"/>
    </row>
    <row r="887" spans="1:15" x14ac:dyDescent="0.25">
      <c r="A887" s="1"/>
      <c r="E887" s="5"/>
      <c r="F887" s="9"/>
      <c r="G887" s="9"/>
      <c r="H887" s="114"/>
      <c r="I887" s="9"/>
      <c r="J887" s="18"/>
      <c r="K887" s="14"/>
      <c r="L887" s="8"/>
      <c r="M887" s="8"/>
      <c r="N887" s="13"/>
      <c r="O887" s="4"/>
    </row>
    <row r="888" spans="1:15" x14ac:dyDescent="0.25">
      <c r="A888" s="1"/>
      <c r="E888" s="5"/>
      <c r="F888" s="9"/>
      <c r="G888" s="9"/>
      <c r="H888" s="114"/>
      <c r="I888" s="9"/>
      <c r="J888" s="18"/>
      <c r="K888" s="14"/>
      <c r="L888" s="8"/>
      <c r="M888" s="8"/>
      <c r="N888" s="13"/>
      <c r="O888" s="4"/>
    </row>
    <row r="889" spans="1:15" x14ac:dyDescent="0.25">
      <c r="A889" s="1"/>
      <c r="E889" s="5"/>
      <c r="F889" s="9"/>
      <c r="G889" s="9"/>
      <c r="H889" s="114"/>
      <c r="I889" s="9"/>
      <c r="J889" s="18"/>
      <c r="K889" s="14"/>
      <c r="L889" s="8"/>
      <c r="M889" s="8"/>
      <c r="N889" s="13"/>
      <c r="O889" s="4"/>
    </row>
    <row r="890" spans="1:15" x14ac:dyDescent="0.25">
      <c r="A890" s="1"/>
      <c r="E890" s="5"/>
      <c r="F890" s="9"/>
      <c r="G890" s="9"/>
      <c r="H890" s="114"/>
      <c r="I890" s="9"/>
      <c r="J890" s="18"/>
      <c r="K890" s="14"/>
      <c r="L890" s="8"/>
      <c r="M890" s="8"/>
      <c r="N890" s="13"/>
      <c r="O890" s="4"/>
    </row>
    <row r="891" spans="1:15" x14ac:dyDescent="0.25">
      <c r="A891" s="1"/>
      <c r="E891" s="5"/>
      <c r="F891" s="9"/>
      <c r="G891" s="9"/>
      <c r="H891" s="114"/>
      <c r="I891" s="9"/>
      <c r="J891" s="18"/>
      <c r="K891" s="14"/>
      <c r="L891" s="8"/>
      <c r="M891" s="8"/>
      <c r="N891" s="13"/>
      <c r="O891" s="4"/>
    </row>
    <row r="892" spans="1:15" x14ac:dyDescent="0.25">
      <c r="A892" s="1"/>
      <c r="E892" s="5"/>
      <c r="F892" s="9"/>
      <c r="G892" s="9"/>
      <c r="H892" s="114"/>
      <c r="I892" s="9"/>
      <c r="J892" s="18"/>
      <c r="K892" s="14"/>
      <c r="L892" s="8"/>
      <c r="M892" s="8"/>
      <c r="N892" s="13"/>
      <c r="O892" s="4"/>
    </row>
    <row r="893" spans="1:15" x14ac:dyDescent="0.25">
      <c r="A893" s="1"/>
      <c r="E893" s="5"/>
      <c r="F893" s="9"/>
      <c r="G893" s="9"/>
      <c r="H893" s="114"/>
      <c r="I893" s="9"/>
      <c r="J893" s="18"/>
      <c r="K893" s="14"/>
      <c r="L893" s="8"/>
      <c r="M893" s="8"/>
      <c r="N893" s="13"/>
      <c r="O893" s="4"/>
    </row>
    <row r="894" spans="1:15" x14ac:dyDescent="0.25">
      <c r="A894" s="1"/>
      <c r="E894" s="5"/>
      <c r="F894" s="9"/>
      <c r="G894" s="9"/>
      <c r="H894" s="114"/>
      <c r="I894" s="9"/>
      <c r="J894" s="18"/>
      <c r="K894" s="14"/>
      <c r="L894" s="8"/>
      <c r="M894" s="8"/>
      <c r="N894" s="13"/>
      <c r="O894" s="4"/>
    </row>
    <row r="895" spans="1:15" x14ac:dyDescent="0.25">
      <c r="A895" s="1"/>
      <c r="E895" s="5"/>
      <c r="F895" s="9"/>
      <c r="G895" s="9"/>
      <c r="H895" s="114"/>
      <c r="I895" s="9"/>
      <c r="J895" s="18"/>
      <c r="K895" s="14"/>
      <c r="L895" s="8"/>
      <c r="M895" s="8"/>
      <c r="N895" s="13"/>
      <c r="O895" s="4"/>
    </row>
    <row r="896" spans="1:15" x14ac:dyDescent="0.25">
      <c r="A896" s="1"/>
      <c r="E896" s="5"/>
      <c r="F896" s="9"/>
      <c r="G896" s="9"/>
      <c r="H896" s="114"/>
      <c r="I896" s="9"/>
      <c r="J896" s="18"/>
      <c r="K896" s="14"/>
      <c r="L896" s="8"/>
      <c r="M896" s="8"/>
      <c r="N896" s="13"/>
      <c r="O896" s="4"/>
    </row>
    <row r="897" spans="1:15" x14ac:dyDescent="0.25">
      <c r="A897" s="1"/>
      <c r="E897" s="5"/>
      <c r="F897" s="9"/>
      <c r="G897" s="9"/>
      <c r="H897" s="114"/>
      <c r="I897" s="9"/>
      <c r="J897" s="18"/>
      <c r="K897" s="14"/>
      <c r="L897" s="8"/>
      <c r="M897" s="8"/>
      <c r="N897" s="13"/>
      <c r="O897" s="4"/>
    </row>
    <row r="898" spans="1:15" x14ac:dyDescent="0.25">
      <c r="A898" s="1"/>
      <c r="E898" s="5"/>
      <c r="F898" s="9"/>
      <c r="G898" s="9"/>
      <c r="H898" s="114"/>
      <c r="I898" s="9"/>
      <c r="J898" s="18"/>
      <c r="K898" s="14"/>
      <c r="L898" s="8"/>
      <c r="M898" s="8"/>
      <c r="N898" s="13"/>
      <c r="O898" s="4"/>
    </row>
    <row r="899" spans="1:15" x14ac:dyDescent="0.25">
      <c r="A899" s="1"/>
      <c r="E899" s="5"/>
      <c r="F899" s="9"/>
      <c r="G899" s="9"/>
      <c r="H899" s="114"/>
      <c r="I899" s="9"/>
      <c r="J899" s="18"/>
      <c r="K899" s="14"/>
      <c r="L899" s="8"/>
      <c r="M899" s="8"/>
      <c r="N899" s="13"/>
      <c r="O899" s="4"/>
    </row>
    <row r="900" spans="1:15" x14ac:dyDescent="0.25">
      <c r="A900" s="1"/>
      <c r="E900" s="5"/>
      <c r="F900" s="9"/>
      <c r="G900" s="9"/>
      <c r="H900" s="114"/>
      <c r="I900" s="9"/>
      <c r="J900" s="18"/>
      <c r="K900" s="14"/>
      <c r="L900" s="8"/>
      <c r="M900" s="8"/>
      <c r="N900" s="13"/>
      <c r="O900" s="4"/>
    </row>
    <row r="901" spans="1:15" x14ac:dyDescent="0.25">
      <c r="A901" s="1"/>
      <c r="E901" s="5"/>
      <c r="F901" s="9"/>
      <c r="G901" s="9"/>
      <c r="H901" s="114"/>
      <c r="I901" s="9"/>
      <c r="J901" s="18"/>
      <c r="K901" s="14"/>
      <c r="L901" s="8"/>
      <c r="M901" s="8"/>
      <c r="N901" s="13"/>
      <c r="O901" s="4"/>
    </row>
    <row r="902" spans="1:15" x14ac:dyDescent="0.25">
      <c r="A902" s="1"/>
      <c r="E902" s="5"/>
      <c r="F902" s="9"/>
      <c r="G902" s="9"/>
      <c r="H902" s="114"/>
      <c r="I902" s="9"/>
      <c r="J902" s="18"/>
      <c r="K902" s="14"/>
      <c r="L902" s="8"/>
      <c r="M902" s="8"/>
      <c r="N902" s="13"/>
      <c r="O902" s="4"/>
    </row>
    <row r="903" spans="1:15" x14ac:dyDescent="0.25">
      <c r="A903" s="1"/>
      <c r="E903" s="5"/>
      <c r="F903" s="9"/>
      <c r="G903" s="9"/>
      <c r="H903" s="114"/>
      <c r="I903" s="9"/>
      <c r="J903" s="18"/>
      <c r="K903" s="14"/>
      <c r="L903" s="8"/>
      <c r="M903" s="8"/>
      <c r="N903" s="13"/>
      <c r="O903" s="4"/>
    </row>
    <row r="904" spans="1:15" x14ac:dyDescent="0.25">
      <c r="A904" s="1"/>
      <c r="E904" s="5"/>
      <c r="F904" s="9"/>
      <c r="G904" s="9"/>
      <c r="H904" s="114"/>
      <c r="I904" s="9"/>
      <c r="J904" s="18"/>
      <c r="K904" s="14"/>
      <c r="L904" s="8"/>
      <c r="M904" s="8"/>
      <c r="N904" s="13"/>
      <c r="O904" s="4"/>
    </row>
    <row r="905" spans="1:15" x14ac:dyDescent="0.25">
      <c r="A905" s="1"/>
      <c r="E905" s="5"/>
      <c r="F905" s="9"/>
      <c r="G905" s="9"/>
      <c r="H905" s="114"/>
      <c r="I905" s="9"/>
      <c r="J905" s="18"/>
      <c r="K905" s="14"/>
      <c r="L905" s="8"/>
      <c r="M905" s="8"/>
      <c r="N905" s="13"/>
      <c r="O905" s="4"/>
    </row>
    <row r="906" spans="1:15" x14ac:dyDescent="0.25">
      <c r="A906" s="1"/>
      <c r="E906" s="5"/>
      <c r="F906" s="9"/>
      <c r="G906" s="9"/>
      <c r="H906" s="114"/>
      <c r="I906" s="9"/>
      <c r="J906" s="18"/>
      <c r="K906" s="14"/>
      <c r="L906" s="8"/>
      <c r="M906" s="8"/>
      <c r="N906" s="13"/>
      <c r="O906" s="4"/>
    </row>
    <row r="907" spans="1:15" x14ac:dyDescent="0.25">
      <c r="A907" s="1"/>
      <c r="E907" s="5"/>
      <c r="F907" s="9"/>
      <c r="G907" s="9"/>
      <c r="H907" s="114"/>
      <c r="I907" s="9"/>
      <c r="J907" s="18"/>
      <c r="K907" s="14"/>
      <c r="L907" s="8"/>
      <c r="M907" s="8"/>
      <c r="N907" s="13"/>
      <c r="O907" s="4"/>
    </row>
    <row r="908" spans="1:15" x14ac:dyDescent="0.25">
      <c r="A908" s="1"/>
      <c r="E908" s="5"/>
      <c r="F908" s="9"/>
      <c r="G908" s="9"/>
      <c r="H908" s="114"/>
      <c r="I908" s="9"/>
      <c r="J908" s="18"/>
      <c r="K908" s="14"/>
      <c r="L908" s="8"/>
      <c r="M908" s="8"/>
      <c r="N908" s="13"/>
      <c r="O908" s="4"/>
    </row>
    <row r="909" spans="1:15" x14ac:dyDescent="0.25">
      <c r="A909" s="1"/>
      <c r="E909" s="5"/>
      <c r="F909" s="9"/>
      <c r="G909" s="9"/>
      <c r="H909" s="114"/>
      <c r="I909" s="9"/>
      <c r="J909" s="18"/>
      <c r="K909" s="14"/>
      <c r="L909" s="8"/>
      <c r="M909" s="8"/>
      <c r="N909" s="13"/>
      <c r="O909" s="4"/>
    </row>
    <row r="910" spans="1:15" x14ac:dyDescent="0.25">
      <c r="A910" s="1"/>
      <c r="E910" s="5"/>
      <c r="F910" s="9"/>
      <c r="G910" s="9"/>
      <c r="H910" s="114"/>
      <c r="I910" s="9"/>
      <c r="J910" s="18"/>
      <c r="K910" s="14"/>
      <c r="L910" s="8"/>
      <c r="M910" s="8"/>
      <c r="N910" s="13"/>
      <c r="O910" s="4"/>
    </row>
    <row r="911" spans="1:15" x14ac:dyDescent="0.25">
      <c r="A911" s="1"/>
      <c r="E911" s="5"/>
      <c r="F911" s="9"/>
      <c r="G911" s="9"/>
      <c r="H911" s="114"/>
      <c r="I911" s="9"/>
      <c r="J911" s="18"/>
      <c r="K911" s="14"/>
      <c r="L911" s="8"/>
      <c r="M911" s="8"/>
      <c r="N911" s="13"/>
      <c r="O911" s="4"/>
    </row>
    <row r="912" spans="1:15" x14ac:dyDescent="0.25">
      <c r="A912" s="1"/>
      <c r="E912" s="5"/>
      <c r="F912" s="9"/>
      <c r="G912" s="9"/>
      <c r="H912" s="114"/>
      <c r="I912" s="9"/>
      <c r="J912" s="18"/>
      <c r="K912" s="14"/>
      <c r="L912" s="8"/>
      <c r="M912" s="8"/>
      <c r="N912" s="13"/>
      <c r="O912" s="4"/>
    </row>
    <row r="913" spans="1:15" x14ac:dyDescent="0.25">
      <c r="A913" s="1"/>
      <c r="E913" s="5"/>
      <c r="F913" s="9"/>
      <c r="G913" s="9"/>
      <c r="H913" s="114"/>
      <c r="I913" s="9"/>
      <c r="J913" s="18"/>
      <c r="K913" s="14"/>
      <c r="L913" s="8"/>
      <c r="M913" s="8"/>
      <c r="N913" s="13"/>
      <c r="O913" s="4"/>
    </row>
    <row r="914" spans="1:15" x14ac:dyDescent="0.25">
      <c r="A914" s="1"/>
      <c r="E914" s="5"/>
      <c r="F914" s="9"/>
      <c r="G914" s="9"/>
      <c r="H914" s="114"/>
      <c r="I914" s="9"/>
      <c r="J914" s="18"/>
      <c r="K914" s="14"/>
      <c r="L914" s="8"/>
      <c r="M914" s="8"/>
      <c r="N914" s="13"/>
      <c r="O914" s="4"/>
    </row>
    <row r="915" spans="1:15" x14ac:dyDescent="0.25">
      <c r="A915" s="1"/>
      <c r="E915" s="5"/>
      <c r="F915" s="9"/>
      <c r="G915" s="9"/>
      <c r="H915" s="114"/>
      <c r="I915" s="9"/>
      <c r="J915" s="18"/>
      <c r="K915" s="14"/>
      <c r="L915" s="8"/>
      <c r="M915" s="8"/>
      <c r="N915" s="13"/>
      <c r="O915" s="4"/>
    </row>
    <row r="916" spans="1:15" x14ac:dyDescent="0.25">
      <c r="A916" s="1"/>
      <c r="E916" s="5"/>
      <c r="F916" s="9"/>
      <c r="G916" s="9"/>
      <c r="H916" s="114"/>
      <c r="I916" s="9"/>
      <c r="J916" s="18"/>
      <c r="K916" s="14"/>
      <c r="L916" s="8"/>
      <c r="M916" s="8"/>
      <c r="N916" s="13"/>
      <c r="O916" s="4"/>
    </row>
    <row r="917" spans="1:15" x14ac:dyDescent="0.25">
      <c r="A917" s="1"/>
      <c r="E917" s="5"/>
      <c r="F917" s="9"/>
      <c r="G917" s="9"/>
      <c r="H917" s="114"/>
      <c r="I917" s="9"/>
      <c r="J917" s="18"/>
      <c r="K917" s="14"/>
      <c r="L917" s="8"/>
      <c r="M917" s="8"/>
      <c r="N917" s="13"/>
      <c r="O917" s="4"/>
    </row>
    <row r="918" spans="1:15" x14ac:dyDescent="0.25">
      <c r="A918" s="1"/>
      <c r="E918" s="5"/>
      <c r="F918" s="9"/>
      <c r="G918" s="9"/>
      <c r="H918" s="114"/>
      <c r="I918" s="9"/>
      <c r="J918" s="18"/>
      <c r="K918" s="14"/>
      <c r="L918" s="8"/>
      <c r="M918" s="8"/>
      <c r="N918" s="13"/>
      <c r="O918" s="4"/>
    </row>
    <row r="919" spans="1:15" x14ac:dyDescent="0.25">
      <c r="A919" s="1"/>
      <c r="E919" s="5"/>
      <c r="F919" s="9"/>
      <c r="G919" s="9"/>
      <c r="H919" s="114"/>
      <c r="I919" s="9"/>
      <c r="J919" s="18"/>
      <c r="K919" s="14"/>
      <c r="L919" s="8"/>
      <c r="M919" s="8"/>
      <c r="N919" s="13"/>
      <c r="O919" s="4"/>
    </row>
    <row r="920" spans="1:15" x14ac:dyDescent="0.25">
      <c r="A920" s="1"/>
      <c r="E920" s="5"/>
      <c r="F920" s="9"/>
      <c r="G920" s="9"/>
      <c r="H920" s="114"/>
      <c r="I920" s="9"/>
      <c r="J920" s="18"/>
      <c r="K920" s="14"/>
      <c r="L920" s="8"/>
      <c r="M920" s="8"/>
      <c r="N920" s="13"/>
      <c r="O920" s="4"/>
    </row>
    <row r="921" spans="1:15" x14ac:dyDescent="0.25">
      <c r="A921" s="1"/>
      <c r="E921" s="5"/>
      <c r="F921" s="9"/>
      <c r="G921" s="9"/>
      <c r="H921" s="114"/>
      <c r="I921" s="9"/>
      <c r="J921" s="18"/>
      <c r="K921" s="14"/>
      <c r="L921" s="8"/>
      <c r="M921" s="8"/>
      <c r="N921" s="13"/>
      <c r="O921" s="4"/>
    </row>
    <row r="922" spans="1:15" x14ac:dyDescent="0.25">
      <c r="A922" s="1"/>
      <c r="E922" s="5"/>
      <c r="F922" s="9"/>
      <c r="G922" s="9"/>
      <c r="H922" s="114"/>
      <c r="I922" s="9"/>
      <c r="J922" s="18"/>
      <c r="K922" s="14"/>
      <c r="L922" s="8"/>
      <c r="M922" s="8"/>
      <c r="N922" s="13"/>
      <c r="O922" s="4"/>
    </row>
    <row r="923" spans="1:15" x14ac:dyDescent="0.25">
      <c r="A923" s="1"/>
      <c r="E923" s="5"/>
      <c r="F923" s="9"/>
      <c r="G923" s="9"/>
      <c r="H923" s="114"/>
      <c r="I923" s="9"/>
      <c r="J923" s="18"/>
      <c r="K923" s="14"/>
      <c r="L923" s="8"/>
      <c r="M923" s="8"/>
      <c r="N923" s="13"/>
      <c r="O923" s="4"/>
    </row>
    <row r="924" spans="1:15" x14ac:dyDescent="0.25">
      <c r="A924" s="1"/>
      <c r="E924" s="5"/>
      <c r="F924" s="9"/>
      <c r="G924" s="9"/>
      <c r="H924" s="114"/>
      <c r="I924" s="9"/>
      <c r="J924" s="18"/>
      <c r="K924" s="14"/>
      <c r="L924" s="8"/>
      <c r="M924" s="8"/>
      <c r="N924" s="13"/>
      <c r="O924" s="4"/>
    </row>
    <row r="925" spans="1:15" x14ac:dyDescent="0.25">
      <c r="A925" s="1"/>
      <c r="E925" s="5"/>
      <c r="F925" s="9"/>
      <c r="G925" s="9"/>
      <c r="H925" s="114"/>
      <c r="I925" s="9"/>
      <c r="J925" s="18"/>
      <c r="K925" s="14"/>
      <c r="L925" s="8"/>
      <c r="M925" s="8"/>
      <c r="N925" s="13"/>
      <c r="O925" s="4"/>
    </row>
    <row r="926" spans="1:15" x14ac:dyDescent="0.25">
      <c r="A926" s="1"/>
      <c r="E926" s="5"/>
      <c r="F926" s="9"/>
      <c r="G926" s="9"/>
      <c r="H926" s="114"/>
      <c r="I926" s="9"/>
      <c r="J926" s="18"/>
      <c r="K926" s="14"/>
      <c r="L926" s="8"/>
      <c r="M926" s="8"/>
      <c r="N926" s="13"/>
      <c r="O926" s="4"/>
    </row>
    <row r="927" spans="1:15" x14ac:dyDescent="0.25">
      <c r="A927" s="1"/>
      <c r="E927" s="5"/>
      <c r="F927" s="9"/>
      <c r="G927" s="9"/>
      <c r="H927" s="114"/>
      <c r="I927" s="9"/>
      <c r="J927" s="18"/>
      <c r="K927" s="14"/>
      <c r="L927" s="8"/>
      <c r="M927" s="8"/>
      <c r="N927" s="13"/>
      <c r="O927" s="4"/>
    </row>
    <row r="928" spans="1:15" x14ac:dyDescent="0.25">
      <c r="A928" s="1"/>
      <c r="E928" s="5"/>
      <c r="F928" s="9"/>
      <c r="G928" s="9"/>
      <c r="H928" s="114"/>
      <c r="I928" s="9"/>
      <c r="J928" s="18"/>
      <c r="K928" s="14"/>
      <c r="L928" s="8"/>
      <c r="M928" s="8"/>
      <c r="N928" s="13"/>
      <c r="O928" s="4"/>
    </row>
    <row r="929" spans="1:15" x14ac:dyDescent="0.25">
      <c r="A929" s="1"/>
      <c r="E929" s="5"/>
      <c r="F929" s="9"/>
      <c r="G929" s="9"/>
      <c r="H929" s="114"/>
      <c r="I929" s="9"/>
      <c r="J929" s="18"/>
      <c r="K929" s="14"/>
      <c r="L929" s="8"/>
      <c r="M929" s="8"/>
      <c r="N929" s="13"/>
      <c r="O929" s="4"/>
    </row>
    <row r="930" spans="1:15" x14ac:dyDescent="0.25">
      <c r="A930" s="1"/>
      <c r="E930" s="5"/>
      <c r="F930" s="9"/>
      <c r="G930" s="9"/>
      <c r="H930" s="114"/>
      <c r="I930" s="9"/>
      <c r="J930" s="18"/>
      <c r="K930" s="14"/>
      <c r="L930" s="8"/>
      <c r="M930" s="8"/>
      <c r="N930" s="13"/>
      <c r="O930" s="4"/>
    </row>
    <row r="931" spans="1:15" x14ac:dyDescent="0.25">
      <c r="A931" s="1"/>
      <c r="E931" s="5"/>
      <c r="F931" s="9"/>
      <c r="G931" s="9"/>
      <c r="H931" s="114"/>
      <c r="I931" s="9"/>
      <c r="J931" s="18"/>
      <c r="K931" s="14"/>
      <c r="L931" s="8"/>
      <c r="M931" s="8"/>
      <c r="N931" s="13"/>
      <c r="O931" s="4"/>
    </row>
    <row r="932" spans="1:15" x14ac:dyDescent="0.25">
      <c r="A932" s="1"/>
      <c r="E932" s="5"/>
      <c r="F932" s="9"/>
      <c r="G932" s="9"/>
      <c r="H932" s="114"/>
      <c r="I932" s="9"/>
      <c r="J932" s="18"/>
      <c r="K932" s="14"/>
      <c r="L932" s="8"/>
      <c r="M932" s="8"/>
      <c r="N932" s="13"/>
      <c r="O932" s="4"/>
    </row>
    <row r="933" spans="1:15" x14ac:dyDescent="0.25">
      <c r="A933" s="1"/>
      <c r="E933" s="5"/>
      <c r="F933" s="9"/>
      <c r="G933" s="9"/>
      <c r="H933" s="114"/>
      <c r="I933" s="9"/>
      <c r="J933" s="18"/>
      <c r="K933" s="14"/>
      <c r="L933" s="8"/>
      <c r="M933" s="8"/>
      <c r="N933" s="13"/>
      <c r="O933" s="4"/>
    </row>
    <row r="934" spans="1:15" x14ac:dyDescent="0.25">
      <c r="A934" s="1"/>
      <c r="E934" s="5"/>
      <c r="F934" s="9"/>
      <c r="G934" s="9"/>
      <c r="H934" s="114"/>
      <c r="I934" s="9"/>
      <c r="J934" s="18"/>
      <c r="K934" s="14"/>
      <c r="L934" s="8"/>
      <c r="M934" s="8"/>
      <c r="N934" s="13"/>
      <c r="O934" s="4"/>
    </row>
    <row r="935" spans="1:15" x14ac:dyDescent="0.25">
      <c r="A935" s="1"/>
      <c r="E935" s="5"/>
      <c r="F935" s="9"/>
      <c r="G935" s="9"/>
      <c r="H935" s="114"/>
      <c r="I935" s="9"/>
      <c r="J935" s="18"/>
      <c r="K935" s="14"/>
      <c r="L935" s="8"/>
      <c r="M935" s="8"/>
      <c r="N935" s="13"/>
      <c r="O935" s="4"/>
    </row>
    <row r="936" spans="1:15" x14ac:dyDescent="0.25">
      <c r="A936" s="1"/>
      <c r="E936" s="5"/>
      <c r="F936" s="9"/>
      <c r="G936" s="9"/>
      <c r="H936" s="114"/>
      <c r="I936" s="9"/>
      <c r="J936" s="18"/>
      <c r="K936" s="14"/>
      <c r="L936" s="8"/>
      <c r="M936" s="8"/>
      <c r="N936" s="13"/>
      <c r="O936" s="4"/>
    </row>
    <row r="937" spans="1:15" x14ac:dyDescent="0.25">
      <c r="A937" s="1"/>
      <c r="E937" s="5"/>
      <c r="F937" s="9"/>
      <c r="G937" s="9"/>
      <c r="H937" s="114"/>
      <c r="I937" s="9"/>
      <c r="J937" s="18"/>
      <c r="K937" s="14"/>
      <c r="L937" s="8"/>
      <c r="M937" s="8"/>
      <c r="N937" s="13"/>
      <c r="O937" s="4"/>
    </row>
    <row r="938" spans="1:15" x14ac:dyDescent="0.25">
      <c r="A938" s="1"/>
      <c r="E938" s="5"/>
      <c r="F938" s="9"/>
      <c r="G938" s="9"/>
      <c r="H938" s="114"/>
      <c r="I938" s="9"/>
      <c r="J938" s="18"/>
      <c r="K938" s="14"/>
      <c r="L938" s="8"/>
      <c r="M938" s="8"/>
      <c r="N938" s="13"/>
      <c r="O938" s="4"/>
    </row>
    <row r="939" spans="1:15" x14ac:dyDescent="0.25">
      <c r="A939" s="1"/>
      <c r="E939" s="5"/>
      <c r="F939" s="9"/>
      <c r="G939" s="9"/>
      <c r="H939" s="114"/>
      <c r="I939" s="9"/>
      <c r="J939" s="18"/>
      <c r="K939" s="14"/>
      <c r="L939" s="8"/>
      <c r="M939" s="8"/>
      <c r="N939" s="13"/>
      <c r="O939" s="4"/>
    </row>
    <row r="940" spans="1:15" x14ac:dyDescent="0.25">
      <c r="A940" s="1"/>
      <c r="E940" s="5"/>
      <c r="F940" s="9"/>
      <c r="G940" s="9"/>
      <c r="H940" s="114"/>
      <c r="I940" s="9"/>
      <c r="J940" s="18"/>
      <c r="K940" s="14"/>
      <c r="L940" s="8"/>
      <c r="M940" s="8"/>
      <c r="N940" s="13"/>
      <c r="O940" s="4"/>
    </row>
    <row r="941" spans="1:15" x14ac:dyDescent="0.25">
      <c r="A941" s="1"/>
      <c r="E941" s="5"/>
      <c r="F941" s="9"/>
      <c r="G941" s="9"/>
      <c r="H941" s="114"/>
      <c r="I941" s="9"/>
      <c r="J941" s="18"/>
      <c r="K941" s="14"/>
      <c r="L941" s="8"/>
      <c r="M941" s="8"/>
      <c r="N941" s="13"/>
      <c r="O941" s="4"/>
    </row>
    <row r="942" spans="1:15" x14ac:dyDescent="0.25">
      <c r="A942" s="1"/>
      <c r="E942" s="5"/>
      <c r="F942" s="9"/>
      <c r="G942" s="9"/>
      <c r="H942" s="114"/>
      <c r="I942" s="9"/>
      <c r="J942" s="18"/>
      <c r="K942" s="14"/>
      <c r="L942" s="8"/>
      <c r="M942" s="8"/>
      <c r="N942" s="13"/>
      <c r="O942" s="4"/>
    </row>
    <row r="943" spans="1:15" x14ac:dyDescent="0.25">
      <c r="A943" s="1"/>
      <c r="E943" s="5"/>
      <c r="F943" s="9"/>
      <c r="G943" s="9"/>
      <c r="H943" s="114"/>
      <c r="I943" s="9"/>
      <c r="J943" s="18"/>
      <c r="K943" s="14"/>
      <c r="L943" s="8"/>
      <c r="M943" s="8"/>
      <c r="N943" s="13"/>
      <c r="O943" s="4"/>
    </row>
    <row r="944" spans="1:15" x14ac:dyDescent="0.25">
      <c r="A944" s="1"/>
      <c r="E944" s="5"/>
      <c r="F944" s="9"/>
      <c r="G944" s="9"/>
      <c r="H944" s="114"/>
      <c r="I944" s="9"/>
      <c r="J944" s="18"/>
      <c r="K944" s="14"/>
      <c r="L944" s="8"/>
      <c r="M944" s="8"/>
      <c r="N944" s="13"/>
      <c r="O944" s="4"/>
    </row>
    <row r="945" spans="1:15" x14ac:dyDescent="0.25">
      <c r="A945" s="1"/>
      <c r="E945" s="5"/>
      <c r="F945" s="9"/>
      <c r="G945" s="9"/>
      <c r="H945" s="114"/>
      <c r="I945" s="9"/>
      <c r="J945" s="18"/>
      <c r="K945" s="14"/>
      <c r="L945" s="8"/>
      <c r="M945" s="8"/>
      <c r="N945" s="13"/>
      <c r="O945" s="4"/>
    </row>
    <row r="946" spans="1:15" x14ac:dyDescent="0.25">
      <c r="A946" s="1"/>
      <c r="E946" s="5"/>
      <c r="F946" s="9"/>
      <c r="G946" s="9"/>
      <c r="H946" s="114"/>
      <c r="I946" s="9"/>
      <c r="J946" s="18"/>
      <c r="K946" s="14"/>
      <c r="L946" s="8"/>
      <c r="M946" s="8"/>
      <c r="N946" s="13"/>
      <c r="O946" s="4"/>
    </row>
    <row r="947" spans="1:15" x14ac:dyDescent="0.25">
      <c r="A947" s="1"/>
      <c r="E947" s="5"/>
      <c r="F947" s="9"/>
      <c r="G947" s="9"/>
      <c r="H947" s="114"/>
      <c r="I947" s="9"/>
      <c r="J947" s="18"/>
      <c r="K947" s="14"/>
      <c r="L947" s="8"/>
      <c r="M947" s="8"/>
      <c r="N947" s="13"/>
      <c r="O947" s="4"/>
    </row>
    <row r="948" spans="1:15" x14ac:dyDescent="0.25">
      <c r="A948" s="1"/>
      <c r="E948" s="5"/>
      <c r="F948" s="9"/>
      <c r="G948" s="9"/>
      <c r="H948" s="114"/>
      <c r="I948" s="9"/>
      <c r="J948" s="18"/>
      <c r="K948" s="14"/>
      <c r="L948" s="8"/>
      <c r="M948" s="8"/>
      <c r="N948" s="13"/>
      <c r="O948" s="4"/>
    </row>
    <row r="949" spans="1:15" x14ac:dyDescent="0.25">
      <c r="A949" s="1"/>
      <c r="E949" s="5"/>
      <c r="F949" s="9"/>
      <c r="G949" s="9"/>
      <c r="H949" s="114"/>
      <c r="I949" s="9"/>
      <c r="J949" s="18"/>
      <c r="K949" s="14"/>
      <c r="L949" s="8"/>
      <c r="M949" s="8"/>
      <c r="N949" s="13"/>
      <c r="O949" s="4"/>
    </row>
    <row r="950" spans="1:15" x14ac:dyDescent="0.25">
      <c r="A950" s="1"/>
      <c r="E950" s="5"/>
      <c r="F950" s="9"/>
      <c r="G950" s="9"/>
      <c r="H950" s="114"/>
      <c r="I950" s="9"/>
      <c r="J950" s="18"/>
      <c r="K950" s="14"/>
      <c r="L950" s="8"/>
      <c r="M950" s="8"/>
      <c r="N950" s="13"/>
      <c r="O950" s="4"/>
    </row>
    <row r="951" spans="1:15" x14ac:dyDescent="0.25">
      <c r="A951" s="1"/>
      <c r="E951" s="5"/>
      <c r="F951" s="9"/>
      <c r="G951" s="9"/>
      <c r="H951" s="114"/>
      <c r="I951" s="9"/>
      <c r="J951" s="18"/>
      <c r="K951" s="14"/>
      <c r="L951" s="8"/>
      <c r="M951" s="8"/>
      <c r="N951" s="13"/>
      <c r="O951" s="4"/>
    </row>
    <row r="952" spans="1:15" x14ac:dyDescent="0.25">
      <c r="A952" s="1"/>
      <c r="E952" s="5"/>
      <c r="F952" s="9"/>
      <c r="G952" s="9"/>
      <c r="H952" s="114"/>
      <c r="I952" s="9"/>
      <c r="J952" s="18"/>
      <c r="K952" s="14"/>
      <c r="L952" s="8"/>
      <c r="M952" s="8"/>
      <c r="N952" s="13"/>
      <c r="O952" s="4"/>
    </row>
    <row r="953" spans="1:15" x14ac:dyDescent="0.25">
      <c r="A953" s="1"/>
      <c r="E953" s="5"/>
      <c r="F953" s="9"/>
      <c r="G953" s="9"/>
      <c r="H953" s="114"/>
      <c r="I953" s="9"/>
      <c r="J953" s="18"/>
      <c r="K953" s="14"/>
      <c r="L953" s="8"/>
      <c r="M953" s="8"/>
      <c r="N953" s="13"/>
      <c r="O953" s="4"/>
    </row>
    <row r="954" spans="1:15" x14ac:dyDescent="0.25">
      <c r="A954" s="1"/>
      <c r="E954" s="5"/>
      <c r="F954" s="9"/>
      <c r="G954" s="9"/>
      <c r="H954" s="114"/>
      <c r="I954" s="9"/>
      <c r="J954" s="18"/>
      <c r="K954" s="14"/>
      <c r="L954" s="8"/>
      <c r="M954" s="8"/>
      <c r="N954" s="13"/>
      <c r="O954" s="4"/>
    </row>
    <row r="955" spans="1:15" x14ac:dyDescent="0.25">
      <c r="A955" s="1"/>
      <c r="E955" s="5"/>
      <c r="F955" s="9"/>
      <c r="G955" s="9"/>
      <c r="H955" s="114"/>
      <c r="I955" s="9"/>
      <c r="J955" s="18"/>
      <c r="K955" s="14"/>
      <c r="L955" s="8"/>
      <c r="M955" s="8"/>
      <c r="N955" s="13"/>
      <c r="O955" s="4"/>
    </row>
    <row r="956" spans="1:15" x14ac:dyDescent="0.25">
      <c r="A956" s="1"/>
      <c r="E956" s="5"/>
      <c r="F956" s="9"/>
      <c r="G956" s="9"/>
      <c r="H956" s="114"/>
      <c r="I956" s="9"/>
      <c r="J956" s="18"/>
      <c r="K956" s="14"/>
      <c r="L956" s="8"/>
      <c r="M956" s="8"/>
      <c r="N956" s="13"/>
      <c r="O956" s="4"/>
    </row>
    <row r="957" spans="1:15" x14ac:dyDescent="0.25">
      <c r="A957" s="1"/>
      <c r="E957" s="5"/>
      <c r="F957" s="9"/>
      <c r="G957" s="9"/>
      <c r="H957" s="114"/>
      <c r="I957" s="9"/>
      <c r="J957" s="18"/>
      <c r="K957" s="14"/>
      <c r="L957" s="8"/>
      <c r="M957" s="8"/>
      <c r="N957" s="13"/>
      <c r="O957" s="4"/>
    </row>
    <row r="958" spans="1:15" x14ac:dyDescent="0.25">
      <c r="A958" s="1"/>
      <c r="E958" s="5"/>
      <c r="F958" s="9"/>
      <c r="G958" s="9"/>
      <c r="H958" s="114"/>
      <c r="I958" s="9"/>
      <c r="J958" s="18"/>
      <c r="K958" s="14"/>
      <c r="L958" s="8"/>
      <c r="M958" s="8"/>
      <c r="N958" s="13"/>
      <c r="O958" s="4"/>
    </row>
    <row r="959" spans="1:15" x14ac:dyDescent="0.25">
      <c r="A959" s="1"/>
      <c r="E959" s="5"/>
      <c r="F959" s="9"/>
      <c r="G959" s="9"/>
      <c r="H959" s="114"/>
      <c r="I959" s="9"/>
      <c r="J959" s="18"/>
      <c r="K959" s="14"/>
      <c r="L959" s="8"/>
      <c r="M959" s="8"/>
      <c r="N959" s="13"/>
      <c r="O959" s="4"/>
    </row>
    <row r="960" spans="1:15" x14ac:dyDescent="0.25">
      <c r="A960" s="1"/>
      <c r="E960" s="5"/>
      <c r="F960" s="9"/>
      <c r="G960" s="9"/>
      <c r="H960" s="114"/>
      <c r="I960" s="9"/>
      <c r="J960" s="18"/>
      <c r="K960" s="14"/>
      <c r="L960" s="8"/>
      <c r="M960" s="8"/>
      <c r="N960" s="13"/>
      <c r="O960" s="4"/>
    </row>
    <row r="961" spans="1:15" x14ac:dyDescent="0.25">
      <c r="A961" s="1"/>
      <c r="E961" s="5"/>
      <c r="F961" s="9"/>
      <c r="G961" s="9"/>
      <c r="H961" s="114"/>
      <c r="I961" s="9"/>
      <c r="J961" s="18"/>
      <c r="K961" s="14"/>
      <c r="L961" s="8"/>
      <c r="M961" s="8"/>
      <c r="N961" s="13"/>
      <c r="O961" s="4"/>
    </row>
    <row r="962" spans="1:15" x14ac:dyDescent="0.25">
      <c r="A962" s="1"/>
      <c r="E962" s="5"/>
      <c r="F962" s="9"/>
      <c r="G962" s="9"/>
      <c r="H962" s="114"/>
      <c r="I962" s="9"/>
      <c r="J962" s="18"/>
      <c r="K962" s="14"/>
      <c r="L962" s="8"/>
      <c r="M962" s="8"/>
      <c r="N962" s="13"/>
      <c r="O962" s="4"/>
    </row>
    <row r="963" spans="1:15" x14ac:dyDescent="0.25">
      <c r="A963" s="1"/>
      <c r="E963" s="5"/>
      <c r="F963" s="9"/>
      <c r="G963" s="9"/>
      <c r="H963" s="114"/>
      <c r="I963" s="9"/>
      <c r="J963" s="18"/>
      <c r="K963" s="14"/>
      <c r="L963" s="8"/>
      <c r="M963" s="8"/>
      <c r="N963" s="13"/>
      <c r="O963" s="4"/>
    </row>
    <row r="964" spans="1:15" x14ac:dyDescent="0.25">
      <c r="A964" s="1"/>
      <c r="E964" s="5"/>
      <c r="F964" s="9"/>
      <c r="G964" s="9"/>
      <c r="H964" s="114"/>
      <c r="I964" s="9"/>
      <c r="J964" s="18"/>
      <c r="K964" s="14"/>
      <c r="L964" s="8"/>
      <c r="M964" s="8"/>
      <c r="N964" s="13"/>
      <c r="O964" s="4"/>
    </row>
    <row r="965" spans="1:15" x14ac:dyDescent="0.25">
      <c r="A965" s="1"/>
      <c r="E965" s="5"/>
      <c r="F965" s="9"/>
      <c r="G965" s="9"/>
      <c r="H965" s="114"/>
      <c r="I965" s="9"/>
      <c r="J965" s="18"/>
      <c r="K965" s="14"/>
      <c r="L965" s="8"/>
      <c r="M965" s="8"/>
      <c r="N965" s="13"/>
      <c r="O965" s="4"/>
    </row>
    <row r="966" spans="1:15" x14ac:dyDescent="0.25">
      <c r="A966" s="1"/>
      <c r="E966" s="5"/>
      <c r="F966" s="9"/>
      <c r="G966" s="9"/>
      <c r="H966" s="114"/>
      <c r="I966" s="9"/>
      <c r="J966" s="18"/>
      <c r="K966" s="14"/>
      <c r="L966" s="8"/>
      <c r="M966" s="8"/>
      <c r="N966" s="13"/>
      <c r="O966" s="4"/>
    </row>
    <row r="967" spans="1:15" x14ac:dyDescent="0.25">
      <c r="A967" s="1"/>
      <c r="E967" s="5"/>
      <c r="F967" s="9"/>
      <c r="G967" s="9"/>
      <c r="H967" s="114"/>
      <c r="I967" s="9"/>
      <c r="J967" s="18"/>
      <c r="K967" s="14"/>
      <c r="L967" s="8"/>
      <c r="M967" s="8"/>
      <c r="N967" s="13"/>
      <c r="O967" s="4"/>
    </row>
    <row r="968" spans="1:15" x14ac:dyDescent="0.25">
      <c r="A968" s="1"/>
      <c r="E968" s="5"/>
      <c r="F968" s="9"/>
      <c r="G968" s="9"/>
      <c r="H968" s="114"/>
      <c r="I968" s="9"/>
      <c r="J968" s="18"/>
      <c r="K968" s="14"/>
      <c r="L968" s="8"/>
      <c r="M968" s="8"/>
      <c r="N968" s="13"/>
      <c r="O968" s="4"/>
    </row>
    <row r="969" spans="1:15" x14ac:dyDescent="0.25">
      <c r="A969" s="1"/>
      <c r="E969" s="5"/>
      <c r="F969" s="9"/>
      <c r="G969" s="9"/>
      <c r="H969" s="114"/>
      <c r="I969" s="9"/>
      <c r="J969" s="18"/>
      <c r="K969" s="14"/>
      <c r="L969" s="8"/>
      <c r="M969" s="8"/>
      <c r="N969" s="13"/>
      <c r="O969" s="4"/>
    </row>
    <row r="970" spans="1:15" x14ac:dyDescent="0.25">
      <c r="A970" s="1"/>
      <c r="E970" s="5"/>
      <c r="F970" s="9"/>
      <c r="G970" s="9"/>
      <c r="H970" s="114"/>
      <c r="I970" s="9"/>
      <c r="J970" s="18"/>
      <c r="K970" s="14"/>
      <c r="L970" s="8"/>
      <c r="M970" s="8"/>
      <c r="N970" s="13"/>
      <c r="O970" s="4"/>
    </row>
    <row r="971" spans="1:15" x14ac:dyDescent="0.25">
      <c r="A971" s="1"/>
      <c r="E971" s="5"/>
      <c r="F971" s="9"/>
      <c r="G971" s="9"/>
      <c r="H971" s="114"/>
      <c r="I971" s="9"/>
      <c r="J971" s="18"/>
      <c r="K971" s="14"/>
      <c r="L971" s="8"/>
      <c r="M971" s="8"/>
      <c r="N971" s="13"/>
      <c r="O971" s="4"/>
    </row>
    <row r="972" spans="1:15" x14ac:dyDescent="0.25">
      <c r="A972" s="1"/>
      <c r="E972" s="5"/>
      <c r="F972" s="9"/>
      <c r="G972" s="9"/>
      <c r="H972" s="114"/>
      <c r="I972" s="9"/>
      <c r="J972" s="18"/>
      <c r="K972" s="14"/>
      <c r="L972" s="8"/>
      <c r="M972" s="8"/>
      <c r="N972" s="13"/>
      <c r="O972" s="4"/>
    </row>
    <row r="973" spans="1:15" x14ac:dyDescent="0.25">
      <c r="A973" s="1"/>
      <c r="E973" s="5"/>
      <c r="F973" s="9"/>
      <c r="G973" s="9"/>
      <c r="H973" s="114"/>
      <c r="I973" s="9"/>
      <c r="J973" s="18"/>
      <c r="K973" s="14"/>
      <c r="L973" s="8"/>
      <c r="M973" s="8"/>
      <c r="N973" s="13"/>
      <c r="O973" s="4"/>
    </row>
    <row r="974" spans="1:15" x14ac:dyDescent="0.25">
      <c r="A974" s="1"/>
      <c r="E974" s="5"/>
      <c r="F974" s="9"/>
      <c r="G974" s="9"/>
      <c r="H974" s="114"/>
      <c r="I974" s="9"/>
      <c r="J974" s="18"/>
      <c r="K974" s="14"/>
      <c r="L974" s="8"/>
      <c r="M974" s="8"/>
      <c r="N974" s="13"/>
      <c r="O974" s="4"/>
    </row>
    <row r="975" spans="1:15" x14ac:dyDescent="0.25">
      <c r="A975" s="1"/>
      <c r="E975" s="5"/>
      <c r="F975" s="9"/>
      <c r="G975" s="9"/>
      <c r="H975" s="114"/>
      <c r="I975" s="9"/>
      <c r="J975" s="18"/>
      <c r="K975" s="14"/>
      <c r="L975" s="8"/>
      <c r="M975" s="8"/>
      <c r="N975" s="13"/>
      <c r="O975" s="4"/>
    </row>
    <row r="976" spans="1:15" x14ac:dyDescent="0.25">
      <c r="A976" s="1"/>
      <c r="E976" s="5"/>
      <c r="F976" s="9"/>
      <c r="G976" s="9"/>
      <c r="H976" s="114"/>
      <c r="I976" s="9"/>
      <c r="J976" s="18"/>
      <c r="K976" s="14"/>
      <c r="L976" s="8"/>
      <c r="M976" s="8"/>
      <c r="N976" s="13"/>
      <c r="O976" s="4"/>
    </row>
    <row r="977" spans="1:15" x14ac:dyDescent="0.25">
      <c r="A977" s="1"/>
      <c r="E977" s="5"/>
      <c r="F977" s="9"/>
      <c r="G977" s="9"/>
      <c r="H977" s="114"/>
      <c r="I977" s="9"/>
      <c r="J977" s="18"/>
      <c r="K977" s="14"/>
      <c r="L977" s="8"/>
      <c r="M977" s="8"/>
      <c r="N977" s="13"/>
      <c r="O977" s="4"/>
    </row>
    <row r="978" spans="1:15" x14ac:dyDescent="0.25">
      <c r="A978" s="1"/>
      <c r="E978" s="5"/>
      <c r="F978" s="9"/>
      <c r="G978" s="9"/>
      <c r="H978" s="114"/>
      <c r="I978" s="9"/>
      <c r="J978" s="18"/>
      <c r="K978" s="14"/>
      <c r="L978" s="8"/>
      <c r="M978" s="8"/>
      <c r="N978" s="13"/>
      <c r="O978" s="4"/>
    </row>
    <row r="979" spans="1:15" x14ac:dyDescent="0.25">
      <c r="A979" s="1"/>
      <c r="E979" s="5"/>
      <c r="F979" s="9"/>
      <c r="G979" s="9"/>
      <c r="H979" s="114"/>
      <c r="I979" s="9"/>
      <c r="J979" s="18"/>
      <c r="K979" s="14"/>
      <c r="L979" s="8"/>
      <c r="M979" s="8"/>
      <c r="N979" s="13"/>
      <c r="O979" s="4"/>
    </row>
    <row r="980" spans="1:15" x14ac:dyDescent="0.25">
      <c r="A980" s="1"/>
      <c r="E980" s="5"/>
      <c r="F980" s="9"/>
      <c r="G980" s="9"/>
      <c r="H980" s="114"/>
      <c r="I980" s="9"/>
      <c r="J980" s="18"/>
      <c r="K980" s="14"/>
      <c r="L980" s="8"/>
      <c r="M980" s="8"/>
      <c r="N980" s="13"/>
      <c r="O980" s="4"/>
    </row>
    <row r="981" spans="1:15" x14ac:dyDescent="0.25">
      <c r="A981" s="1"/>
      <c r="E981" s="5"/>
      <c r="F981" s="9"/>
      <c r="G981" s="9"/>
      <c r="H981" s="114"/>
      <c r="I981" s="9"/>
      <c r="J981" s="18"/>
      <c r="K981" s="14"/>
      <c r="L981" s="8"/>
      <c r="M981" s="8"/>
      <c r="N981" s="13"/>
      <c r="O981" s="4"/>
    </row>
    <row r="982" spans="1:15" x14ac:dyDescent="0.25">
      <c r="A982" s="1"/>
      <c r="E982" s="5"/>
      <c r="F982" s="9"/>
      <c r="G982" s="9"/>
      <c r="H982" s="114"/>
      <c r="I982" s="9"/>
      <c r="J982" s="18"/>
      <c r="K982" s="14"/>
      <c r="L982" s="8"/>
      <c r="M982" s="8"/>
      <c r="N982" s="13"/>
      <c r="O982" s="4"/>
    </row>
    <row r="983" spans="1:15" x14ac:dyDescent="0.25">
      <c r="A983" s="1"/>
      <c r="E983" s="5"/>
      <c r="F983" s="9"/>
      <c r="G983" s="9"/>
      <c r="H983" s="114"/>
      <c r="I983" s="9"/>
      <c r="J983" s="18"/>
      <c r="K983" s="14"/>
      <c r="L983" s="8"/>
      <c r="M983" s="8"/>
      <c r="N983" s="13"/>
      <c r="O983" s="4"/>
    </row>
    <row r="984" spans="1:15" x14ac:dyDescent="0.25">
      <c r="A984" s="1"/>
      <c r="E984" s="5"/>
      <c r="F984" s="9"/>
      <c r="G984" s="9"/>
      <c r="H984" s="114"/>
      <c r="I984" s="9"/>
      <c r="J984" s="18"/>
      <c r="K984" s="14"/>
      <c r="L984" s="8"/>
      <c r="M984" s="8"/>
      <c r="N984" s="13"/>
      <c r="O984" s="4"/>
    </row>
    <row r="985" spans="1:15" x14ac:dyDescent="0.25">
      <c r="A985" s="1"/>
      <c r="E985" s="5"/>
      <c r="F985" s="9"/>
      <c r="G985" s="9"/>
      <c r="H985" s="114"/>
      <c r="I985" s="9"/>
      <c r="J985" s="18"/>
      <c r="K985" s="14"/>
      <c r="L985" s="8"/>
      <c r="M985" s="8"/>
      <c r="N985" s="13"/>
      <c r="O985" s="4"/>
    </row>
    <row r="986" spans="1:15" x14ac:dyDescent="0.25">
      <c r="A986" s="1"/>
      <c r="E986" s="5"/>
      <c r="F986" s="9"/>
      <c r="G986" s="9"/>
      <c r="H986" s="114"/>
      <c r="I986" s="9"/>
      <c r="J986" s="18"/>
      <c r="K986" s="14"/>
      <c r="L986" s="8"/>
      <c r="M986" s="8"/>
      <c r="N986" s="13"/>
      <c r="O986" s="4"/>
    </row>
    <row r="987" spans="1:15" x14ac:dyDescent="0.25">
      <c r="A987" s="1"/>
      <c r="E987" s="5"/>
      <c r="F987" s="9"/>
      <c r="G987" s="9"/>
      <c r="H987" s="114"/>
      <c r="I987" s="9"/>
      <c r="J987" s="18"/>
      <c r="K987" s="14"/>
      <c r="L987" s="8"/>
      <c r="M987" s="8"/>
      <c r="N987" s="13"/>
      <c r="O987" s="4"/>
    </row>
    <row r="988" spans="1:15" x14ac:dyDescent="0.25">
      <c r="A988" s="1"/>
      <c r="E988" s="5"/>
      <c r="F988" s="9"/>
      <c r="G988" s="9"/>
      <c r="H988" s="114"/>
      <c r="I988" s="9"/>
      <c r="J988" s="18"/>
      <c r="K988" s="14"/>
      <c r="L988" s="8"/>
      <c r="M988" s="8"/>
      <c r="N988" s="13"/>
      <c r="O988" s="4"/>
    </row>
    <row r="989" spans="1:15" x14ac:dyDescent="0.25">
      <c r="A989" s="1"/>
      <c r="E989" s="5"/>
      <c r="F989" s="9"/>
      <c r="G989" s="9"/>
      <c r="H989" s="114"/>
      <c r="I989" s="9"/>
      <c r="J989" s="18"/>
      <c r="K989" s="14"/>
      <c r="L989" s="8"/>
      <c r="M989" s="8"/>
      <c r="N989" s="13"/>
      <c r="O989" s="4"/>
    </row>
    <row r="990" spans="1:15" x14ac:dyDescent="0.25">
      <c r="A990" s="1"/>
      <c r="E990" s="5"/>
      <c r="F990" s="9"/>
      <c r="G990" s="9"/>
      <c r="H990" s="114"/>
      <c r="I990" s="9"/>
      <c r="J990" s="18"/>
      <c r="K990" s="14"/>
      <c r="L990" s="8"/>
      <c r="M990" s="8"/>
      <c r="N990" s="13"/>
      <c r="O990" s="4"/>
    </row>
    <row r="991" spans="1:15" x14ac:dyDescent="0.25">
      <c r="A991" s="1"/>
      <c r="E991" s="5"/>
      <c r="F991" s="9"/>
      <c r="G991" s="9"/>
      <c r="H991" s="114"/>
      <c r="I991" s="9"/>
      <c r="J991" s="18"/>
      <c r="K991" s="14"/>
      <c r="L991" s="8"/>
      <c r="M991" s="8"/>
      <c r="N991" s="13"/>
      <c r="O991" s="4"/>
    </row>
    <row r="992" spans="1:15" x14ac:dyDescent="0.25">
      <c r="A992" s="1"/>
      <c r="E992" s="5"/>
      <c r="F992" s="9"/>
      <c r="G992" s="9"/>
      <c r="H992" s="114"/>
      <c r="I992" s="9"/>
      <c r="J992" s="18"/>
      <c r="K992" s="14"/>
      <c r="L992" s="8"/>
      <c r="M992" s="8"/>
      <c r="N992" s="13"/>
      <c r="O992" s="4"/>
    </row>
    <row r="993" spans="1:15" x14ac:dyDescent="0.25">
      <c r="A993" s="1"/>
      <c r="E993" s="5"/>
      <c r="F993" s="9"/>
      <c r="G993" s="9"/>
      <c r="H993" s="114"/>
      <c r="I993" s="9"/>
      <c r="J993" s="18"/>
      <c r="K993" s="14"/>
      <c r="L993" s="8"/>
      <c r="M993" s="8"/>
      <c r="N993" s="13"/>
      <c r="O993" s="4"/>
    </row>
    <row r="994" spans="1:15" x14ac:dyDescent="0.25">
      <c r="A994" s="1"/>
      <c r="E994" s="5"/>
      <c r="F994" s="9"/>
      <c r="G994" s="9"/>
      <c r="H994" s="114"/>
      <c r="I994" s="9"/>
      <c r="J994" s="18"/>
      <c r="K994" s="14"/>
      <c r="L994" s="8"/>
      <c r="M994" s="8"/>
      <c r="N994" s="13"/>
      <c r="O994" s="4"/>
    </row>
    <row r="995" spans="1:15" x14ac:dyDescent="0.25">
      <c r="A995" s="1"/>
      <c r="E995" s="5"/>
      <c r="F995" s="9"/>
      <c r="G995" s="9"/>
      <c r="H995" s="114"/>
      <c r="I995" s="9"/>
      <c r="J995" s="18"/>
      <c r="K995" s="14"/>
      <c r="L995" s="8"/>
      <c r="M995" s="8"/>
      <c r="N995" s="13"/>
      <c r="O995" s="4"/>
    </row>
    <row r="996" spans="1:15" x14ac:dyDescent="0.25">
      <c r="A996" s="1"/>
      <c r="E996" s="5"/>
      <c r="F996" s="9"/>
      <c r="G996" s="9"/>
      <c r="H996" s="114"/>
      <c r="I996" s="9"/>
      <c r="J996" s="18"/>
      <c r="K996" s="14"/>
      <c r="L996" s="8"/>
      <c r="M996" s="8"/>
      <c r="N996" s="13"/>
      <c r="O996" s="4"/>
    </row>
    <row r="997" spans="1:15" x14ac:dyDescent="0.25">
      <c r="A997" s="1"/>
      <c r="E997" s="5"/>
      <c r="F997" s="9"/>
      <c r="G997" s="9"/>
      <c r="H997" s="114"/>
      <c r="I997" s="9"/>
      <c r="J997" s="18"/>
      <c r="K997" s="14"/>
      <c r="L997" s="8"/>
      <c r="M997" s="8"/>
      <c r="N997" s="13"/>
      <c r="O997" s="4"/>
    </row>
    <row r="998" spans="1:15" x14ac:dyDescent="0.25">
      <c r="A998" s="1"/>
      <c r="E998" s="5"/>
      <c r="F998" s="9"/>
      <c r="G998" s="9"/>
      <c r="H998" s="114"/>
      <c r="I998" s="9"/>
      <c r="J998" s="18"/>
      <c r="K998" s="14"/>
      <c r="L998" s="8"/>
      <c r="M998" s="8"/>
      <c r="N998" s="13"/>
      <c r="O998" s="4"/>
    </row>
    <row r="999" spans="1:15" x14ac:dyDescent="0.25">
      <c r="A999" s="1"/>
      <c r="E999" s="5"/>
      <c r="F999" s="9"/>
      <c r="G999" s="9"/>
      <c r="H999" s="114"/>
      <c r="I999" s="9"/>
      <c r="J999" s="18"/>
      <c r="K999" s="14"/>
      <c r="L999" s="8"/>
      <c r="M999" s="8"/>
      <c r="N999" s="13"/>
      <c r="O999" s="4"/>
    </row>
    <row r="1000" spans="1:15" x14ac:dyDescent="0.25">
      <c r="A1000" s="1"/>
      <c r="E1000" s="5"/>
      <c r="F1000" s="9"/>
      <c r="G1000" s="9"/>
      <c r="H1000" s="114"/>
      <c r="I1000" s="9"/>
      <c r="J1000" s="18"/>
      <c r="K1000" s="14"/>
      <c r="L1000" s="8"/>
      <c r="M1000" s="8"/>
      <c r="N1000" s="13"/>
      <c r="O1000" s="4"/>
    </row>
    <row r="1001" spans="1:15" x14ac:dyDescent="0.25">
      <c r="A1001" s="1"/>
      <c r="E1001" s="5"/>
      <c r="F1001" s="9"/>
      <c r="G1001" s="9"/>
      <c r="H1001" s="114"/>
      <c r="I1001" s="9"/>
      <c r="J1001" s="18"/>
      <c r="K1001" s="14"/>
      <c r="L1001" s="8"/>
      <c r="M1001" s="8"/>
      <c r="N1001" s="13"/>
      <c r="O1001" s="4"/>
    </row>
    <row r="1002" spans="1:15" x14ac:dyDescent="0.25">
      <c r="A1002" s="1"/>
      <c r="E1002" s="5"/>
      <c r="F1002" s="9"/>
      <c r="G1002" s="9"/>
      <c r="H1002" s="114"/>
      <c r="I1002" s="9"/>
      <c r="J1002" s="18"/>
      <c r="K1002" s="14"/>
      <c r="L1002" s="8"/>
      <c r="M1002" s="8"/>
      <c r="N1002" s="13"/>
      <c r="O1002" s="4"/>
    </row>
    <row r="1003" spans="1:15" x14ac:dyDescent="0.25">
      <c r="A1003" s="1"/>
      <c r="E1003" s="5"/>
      <c r="F1003" s="9"/>
      <c r="G1003" s="9"/>
      <c r="H1003" s="114"/>
      <c r="I1003" s="9"/>
      <c r="J1003" s="18"/>
      <c r="K1003" s="14"/>
      <c r="L1003" s="8"/>
      <c r="M1003" s="8"/>
      <c r="N1003" s="13"/>
      <c r="O1003" s="4"/>
    </row>
    <row r="1004" spans="1:15" x14ac:dyDescent="0.25">
      <c r="A1004" s="1"/>
      <c r="E1004" s="5"/>
      <c r="F1004" s="9"/>
      <c r="G1004" s="9"/>
      <c r="H1004" s="114"/>
      <c r="I1004" s="9"/>
      <c r="J1004" s="18"/>
      <c r="K1004" s="14"/>
      <c r="L1004" s="8"/>
      <c r="M1004" s="8"/>
      <c r="N1004" s="13"/>
      <c r="O1004" s="4"/>
    </row>
    <row r="1005" spans="1:15" x14ac:dyDescent="0.25">
      <c r="A1005" s="1"/>
      <c r="E1005" s="5"/>
      <c r="F1005" s="9"/>
      <c r="G1005" s="9"/>
      <c r="H1005" s="114"/>
      <c r="I1005" s="9"/>
      <c r="J1005" s="18"/>
      <c r="K1005" s="14"/>
      <c r="L1005" s="8"/>
      <c r="M1005" s="8"/>
      <c r="N1005" s="13"/>
      <c r="O1005" s="4"/>
    </row>
    <row r="1006" spans="1:15" x14ac:dyDescent="0.25">
      <c r="A1006" s="1"/>
      <c r="E1006" s="5"/>
      <c r="F1006" s="9"/>
      <c r="G1006" s="9"/>
      <c r="H1006" s="114"/>
      <c r="I1006" s="9"/>
      <c r="J1006" s="18"/>
      <c r="K1006" s="14"/>
      <c r="L1006" s="8"/>
      <c r="M1006" s="8"/>
      <c r="N1006" s="13"/>
      <c r="O1006" s="4"/>
    </row>
    <row r="1007" spans="1:15" x14ac:dyDescent="0.25">
      <c r="A1007" s="1"/>
      <c r="E1007" s="5"/>
      <c r="F1007" s="9"/>
      <c r="G1007" s="9"/>
      <c r="H1007" s="114"/>
      <c r="I1007" s="9"/>
      <c r="J1007" s="18"/>
      <c r="K1007" s="14"/>
      <c r="L1007" s="8"/>
      <c r="M1007" s="8"/>
      <c r="N1007" s="13"/>
      <c r="O1007" s="4"/>
    </row>
    <row r="1008" spans="1:15" x14ac:dyDescent="0.25">
      <c r="A1008" s="1"/>
      <c r="E1008" s="5"/>
      <c r="F1008" s="9"/>
      <c r="G1008" s="9"/>
      <c r="H1008" s="114"/>
      <c r="I1008" s="9"/>
      <c r="J1008" s="18"/>
      <c r="K1008" s="14"/>
      <c r="L1008" s="8"/>
      <c r="M1008" s="8"/>
      <c r="N1008" s="13"/>
      <c r="O1008" s="4"/>
    </row>
    <row r="1009" spans="1:15" x14ac:dyDescent="0.25">
      <c r="A1009" s="1"/>
      <c r="E1009" s="5"/>
      <c r="F1009" s="9"/>
      <c r="G1009" s="9"/>
      <c r="H1009" s="114"/>
      <c r="I1009" s="9"/>
      <c r="J1009" s="18"/>
      <c r="K1009" s="14"/>
      <c r="L1009" s="8"/>
      <c r="M1009" s="8"/>
      <c r="N1009" s="13"/>
      <c r="O1009" s="4"/>
    </row>
    <row r="1010" spans="1:15" x14ac:dyDescent="0.25">
      <c r="A1010" s="1"/>
      <c r="E1010" s="5"/>
      <c r="F1010" s="9"/>
      <c r="G1010" s="9"/>
      <c r="H1010" s="114"/>
      <c r="I1010" s="9"/>
      <c r="J1010" s="18"/>
      <c r="K1010" s="14"/>
      <c r="L1010" s="8"/>
      <c r="M1010" s="8"/>
      <c r="N1010" s="13"/>
      <c r="O1010" s="4"/>
    </row>
    <row r="1011" spans="1:15" x14ac:dyDescent="0.25">
      <c r="A1011" s="1"/>
      <c r="E1011" s="5"/>
      <c r="F1011" s="9"/>
      <c r="G1011" s="9"/>
      <c r="H1011" s="114"/>
      <c r="I1011" s="9"/>
      <c r="J1011" s="18"/>
      <c r="K1011" s="14"/>
      <c r="L1011" s="8"/>
      <c r="M1011" s="8"/>
      <c r="N1011" s="13"/>
      <c r="O1011" s="4"/>
    </row>
    <row r="1012" spans="1:15" x14ac:dyDescent="0.25">
      <c r="A1012" s="1"/>
      <c r="E1012" s="5"/>
      <c r="F1012" s="9"/>
      <c r="G1012" s="9"/>
      <c r="H1012" s="114"/>
      <c r="I1012" s="9"/>
      <c r="J1012" s="18"/>
      <c r="K1012" s="14"/>
      <c r="L1012" s="8"/>
      <c r="M1012" s="8"/>
      <c r="N1012" s="13"/>
      <c r="O1012" s="4"/>
    </row>
    <row r="1013" spans="1:15" x14ac:dyDescent="0.25">
      <c r="A1013" s="1"/>
      <c r="E1013" s="5"/>
      <c r="F1013" s="9"/>
      <c r="G1013" s="9"/>
      <c r="H1013" s="114"/>
      <c r="I1013" s="9"/>
      <c r="J1013" s="18"/>
      <c r="K1013" s="14"/>
      <c r="L1013" s="8"/>
      <c r="M1013" s="8"/>
      <c r="N1013" s="13"/>
      <c r="O1013" s="4"/>
    </row>
    <row r="1014" spans="1:15" x14ac:dyDescent="0.25">
      <c r="A1014" s="1"/>
      <c r="E1014" s="5"/>
      <c r="F1014" s="9"/>
      <c r="G1014" s="9"/>
      <c r="H1014" s="114"/>
      <c r="I1014" s="9"/>
      <c r="J1014" s="18"/>
      <c r="K1014" s="14"/>
      <c r="L1014" s="8"/>
      <c r="M1014" s="8"/>
      <c r="N1014" s="13"/>
      <c r="O1014" s="4"/>
    </row>
    <row r="1015" spans="1:15" x14ac:dyDescent="0.25">
      <c r="A1015" s="1"/>
      <c r="E1015" s="5"/>
      <c r="F1015" s="9"/>
      <c r="G1015" s="9"/>
      <c r="H1015" s="114"/>
      <c r="I1015" s="9"/>
      <c r="J1015" s="18"/>
      <c r="K1015" s="14"/>
      <c r="L1015" s="8"/>
      <c r="M1015" s="8"/>
      <c r="N1015" s="13"/>
      <c r="O1015" s="4"/>
    </row>
    <row r="1016" spans="1:15" x14ac:dyDescent="0.25">
      <c r="A1016" s="1"/>
      <c r="E1016" s="5"/>
      <c r="F1016" s="9"/>
      <c r="G1016" s="9"/>
      <c r="H1016" s="114"/>
      <c r="I1016" s="9"/>
      <c r="J1016" s="18"/>
      <c r="K1016" s="14"/>
      <c r="L1016" s="8"/>
      <c r="M1016" s="8"/>
      <c r="N1016" s="13"/>
      <c r="O1016" s="4"/>
    </row>
    <row r="1017" spans="1:15" x14ac:dyDescent="0.25">
      <c r="A1017" s="1"/>
      <c r="E1017" s="5"/>
      <c r="F1017" s="9"/>
      <c r="G1017" s="9"/>
      <c r="H1017" s="114"/>
      <c r="I1017" s="9"/>
      <c r="J1017" s="18"/>
      <c r="K1017" s="14"/>
      <c r="L1017" s="8"/>
      <c r="M1017" s="8"/>
      <c r="N1017" s="13"/>
      <c r="O1017" s="4"/>
    </row>
    <row r="1018" spans="1:15" x14ac:dyDescent="0.25">
      <c r="A1018" s="1"/>
      <c r="E1018" s="5"/>
      <c r="F1018" s="9"/>
      <c r="G1018" s="9"/>
      <c r="H1018" s="114"/>
      <c r="I1018" s="9"/>
      <c r="J1018" s="18"/>
      <c r="K1018" s="14"/>
      <c r="L1018" s="8"/>
      <c r="M1018" s="8"/>
      <c r="N1018" s="13"/>
      <c r="O1018" s="4"/>
    </row>
    <row r="1019" spans="1:15" x14ac:dyDescent="0.25">
      <c r="A1019" s="1"/>
      <c r="E1019" s="5"/>
      <c r="F1019" s="9"/>
      <c r="G1019" s="9"/>
      <c r="H1019" s="114"/>
      <c r="I1019" s="9"/>
      <c r="J1019" s="18"/>
      <c r="K1019" s="14"/>
      <c r="L1019" s="8"/>
      <c r="M1019" s="8"/>
      <c r="N1019" s="13"/>
      <c r="O1019" s="4"/>
    </row>
    <row r="1020" spans="1:15" x14ac:dyDescent="0.25">
      <c r="A1020" s="1"/>
      <c r="E1020" s="5"/>
      <c r="F1020" s="9"/>
      <c r="G1020" s="9"/>
      <c r="H1020" s="114"/>
      <c r="I1020" s="9"/>
      <c r="J1020" s="18"/>
      <c r="K1020" s="14"/>
      <c r="L1020" s="8"/>
      <c r="M1020" s="8"/>
      <c r="N1020" s="13"/>
      <c r="O1020" s="4"/>
    </row>
    <row r="1021" spans="1:15" x14ac:dyDescent="0.25">
      <c r="A1021" s="1"/>
      <c r="E1021" s="5"/>
      <c r="F1021" s="9"/>
      <c r="G1021" s="9"/>
      <c r="H1021" s="114"/>
      <c r="I1021" s="9"/>
      <c r="J1021" s="18"/>
      <c r="K1021" s="14"/>
      <c r="L1021" s="8"/>
      <c r="M1021" s="8"/>
      <c r="N1021" s="13"/>
      <c r="O1021" s="4"/>
    </row>
    <row r="1022" spans="1:15" x14ac:dyDescent="0.25">
      <c r="A1022" s="1"/>
      <c r="E1022" s="5"/>
      <c r="F1022" s="9"/>
      <c r="G1022" s="9"/>
      <c r="H1022" s="114"/>
      <c r="I1022" s="9"/>
      <c r="J1022" s="18"/>
      <c r="K1022" s="14"/>
      <c r="L1022" s="8"/>
      <c r="M1022" s="8"/>
      <c r="N1022" s="13"/>
      <c r="O1022" s="4"/>
    </row>
    <row r="1023" spans="1:15" x14ac:dyDescent="0.25">
      <c r="A1023" s="1"/>
      <c r="E1023" s="5"/>
      <c r="F1023" s="9"/>
      <c r="G1023" s="9"/>
      <c r="H1023" s="114"/>
      <c r="I1023" s="9"/>
      <c r="J1023" s="18"/>
      <c r="K1023" s="14"/>
      <c r="L1023" s="8"/>
      <c r="M1023" s="8"/>
      <c r="N1023" s="13"/>
      <c r="O1023" s="4"/>
    </row>
    <row r="1024" spans="1:15" x14ac:dyDescent="0.25">
      <c r="A1024" s="1"/>
      <c r="E1024" s="5"/>
      <c r="F1024" s="9"/>
      <c r="G1024" s="9"/>
      <c r="H1024" s="114"/>
      <c r="I1024" s="9"/>
      <c r="J1024" s="18"/>
      <c r="K1024" s="14"/>
      <c r="L1024" s="8"/>
      <c r="M1024" s="8"/>
      <c r="N1024" s="13"/>
      <c r="O1024" s="4"/>
    </row>
    <row r="1025" spans="1:15" x14ac:dyDescent="0.25">
      <c r="A1025" s="1"/>
      <c r="E1025" s="5"/>
      <c r="F1025" s="9"/>
      <c r="G1025" s="9"/>
      <c r="H1025" s="114"/>
      <c r="I1025" s="9"/>
      <c r="J1025" s="18"/>
      <c r="K1025" s="14"/>
      <c r="L1025" s="8"/>
      <c r="M1025" s="8"/>
      <c r="N1025" s="13"/>
      <c r="O1025" s="4"/>
    </row>
    <row r="1026" spans="1:15" x14ac:dyDescent="0.25">
      <c r="A1026" s="1"/>
      <c r="E1026" s="5"/>
      <c r="F1026" s="9"/>
      <c r="G1026" s="9"/>
      <c r="H1026" s="114"/>
      <c r="I1026" s="9"/>
      <c r="J1026" s="18"/>
      <c r="K1026" s="14"/>
      <c r="L1026" s="8"/>
      <c r="M1026" s="8"/>
      <c r="N1026" s="13"/>
      <c r="O1026" s="4"/>
    </row>
    <row r="1027" spans="1:15" x14ac:dyDescent="0.25">
      <c r="A1027" s="1"/>
      <c r="E1027" s="5"/>
      <c r="F1027" s="9"/>
      <c r="G1027" s="9"/>
      <c r="H1027" s="114"/>
      <c r="I1027" s="9"/>
      <c r="J1027" s="18"/>
      <c r="K1027" s="14"/>
      <c r="L1027" s="8"/>
      <c r="M1027" s="8"/>
      <c r="N1027" s="13"/>
      <c r="O1027" s="4"/>
    </row>
    <row r="1028" spans="1:15" x14ac:dyDescent="0.25">
      <c r="A1028" s="1"/>
      <c r="E1028" s="5"/>
      <c r="F1028" s="9"/>
      <c r="G1028" s="9"/>
      <c r="H1028" s="114"/>
      <c r="I1028" s="9"/>
      <c r="J1028" s="18"/>
      <c r="K1028" s="14"/>
      <c r="L1028" s="8"/>
      <c r="M1028" s="8"/>
      <c r="N1028" s="13"/>
      <c r="O1028" s="4"/>
    </row>
    <row r="1029" spans="1:15" x14ac:dyDescent="0.25">
      <c r="A1029" s="1"/>
      <c r="E1029" s="5"/>
      <c r="F1029" s="9"/>
      <c r="G1029" s="9"/>
      <c r="H1029" s="114"/>
      <c r="I1029" s="9"/>
      <c r="J1029" s="18"/>
      <c r="K1029" s="14"/>
      <c r="L1029" s="8"/>
      <c r="M1029" s="8"/>
      <c r="N1029" s="13"/>
      <c r="O1029" s="4"/>
    </row>
    <row r="1030" spans="1:15" x14ac:dyDescent="0.25">
      <c r="E1030" s="5"/>
      <c r="F1030" s="9"/>
      <c r="G1030" s="9"/>
      <c r="H1030" s="114"/>
      <c r="I1030" s="9"/>
      <c r="J1030" s="18"/>
      <c r="K1030" s="14"/>
      <c r="L1030" s="8"/>
      <c r="M1030" s="8"/>
      <c r="N1030" s="13"/>
    </row>
    <row r="1031" spans="1:15" x14ac:dyDescent="0.25">
      <c r="E1031" s="5"/>
      <c r="F1031" s="9"/>
      <c r="G1031" s="9"/>
      <c r="H1031" s="114"/>
      <c r="I1031" s="9"/>
      <c r="J1031" s="18"/>
      <c r="K1031" s="14"/>
      <c r="L1031" s="8"/>
      <c r="M1031" s="8"/>
      <c r="N1031" s="13"/>
    </row>
    <row r="1032" spans="1:15" x14ac:dyDescent="0.25">
      <c r="E1032" s="5"/>
      <c r="F1032" s="9"/>
      <c r="G1032" s="9"/>
      <c r="H1032" s="114"/>
      <c r="I1032" s="9"/>
      <c r="J1032" s="18"/>
      <c r="K1032" s="14"/>
      <c r="L1032" s="8"/>
      <c r="M1032" s="8"/>
      <c r="N1032" s="13"/>
    </row>
    <row r="1033" spans="1:15" x14ac:dyDescent="0.25">
      <c r="E1033" s="5"/>
      <c r="F1033" s="9"/>
      <c r="G1033" s="9"/>
      <c r="H1033" s="114"/>
      <c r="I1033" s="9"/>
      <c r="J1033" s="18"/>
      <c r="K1033" s="14"/>
      <c r="L1033" s="8"/>
      <c r="M1033" s="8"/>
      <c r="N1033" s="13"/>
    </row>
    <row r="1034" spans="1:15" x14ac:dyDescent="0.25">
      <c r="E1034" s="5"/>
      <c r="F1034" s="9"/>
      <c r="G1034" s="9"/>
      <c r="H1034" s="114"/>
      <c r="I1034" s="9"/>
      <c r="J1034" s="18"/>
      <c r="K1034" s="14"/>
      <c r="L1034" s="8"/>
      <c r="M1034" s="8"/>
      <c r="N1034" s="13"/>
    </row>
    <row r="1035" spans="1:15" x14ac:dyDescent="0.25">
      <c r="E1035" s="5"/>
      <c r="F1035" s="9"/>
      <c r="G1035" s="9"/>
      <c r="H1035" s="114"/>
      <c r="I1035" s="9"/>
      <c r="J1035" s="18"/>
      <c r="K1035" s="14"/>
      <c r="L1035" s="8"/>
      <c r="M1035" s="8"/>
      <c r="N1035" s="13"/>
    </row>
    <row r="1036" spans="1:15" x14ac:dyDescent="0.25">
      <c r="E1036" s="5"/>
      <c r="F1036" s="9"/>
      <c r="G1036" s="9"/>
      <c r="H1036" s="114"/>
      <c r="I1036" s="9"/>
      <c r="J1036" s="18"/>
      <c r="K1036" s="14"/>
      <c r="L1036" s="8"/>
      <c r="M1036" s="8"/>
      <c r="N1036" s="13"/>
    </row>
    <row r="1037" spans="1:15" x14ac:dyDescent="0.25">
      <c r="E1037" s="5"/>
      <c r="F1037" s="9"/>
      <c r="G1037" s="9"/>
      <c r="H1037" s="114"/>
      <c r="I1037" s="9"/>
      <c r="J1037" s="18"/>
      <c r="K1037" s="14"/>
      <c r="L1037" s="8"/>
      <c r="M1037" s="8"/>
      <c r="N1037" s="13"/>
    </row>
    <row r="1038" spans="1:15" x14ac:dyDescent="0.25">
      <c r="E1038" s="5"/>
      <c r="F1038" s="9"/>
      <c r="G1038" s="9"/>
      <c r="H1038" s="114"/>
      <c r="I1038" s="9"/>
      <c r="J1038" s="18"/>
      <c r="K1038" s="14"/>
      <c r="L1038" s="8"/>
      <c r="M1038" s="8"/>
      <c r="N1038" s="13"/>
    </row>
    <row r="1039" spans="1:15" x14ac:dyDescent="0.25">
      <c r="E1039" s="5"/>
      <c r="F1039" s="9"/>
      <c r="G1039" s="9"/>
      <c r="H1039" s="114"/>
      <c r="I1039" s="9"/>
      <c r="J1039" s="18"/>
      <c r="K1039" s="14"/>
      <c r="L1039" s="8"/>
      <c r="M1039" s="8"/>
      <c r="N1039" s="13"/>
    </row>
    <row r="1040" spans="1:15" x14ac:dyDescent="0.25">
      <c r="E1040" s="5"/>
      <c r="F1040" s="9"/>
      <c r="G1040" s="9"/>
      <c r="H1040" s="114"/>
      <c r="I1040" s="9"/>
      <c r="J1040" s="18"/>
      <c r="K1040" s="14"/>
      <c r="L1040" s="8"/>
      <c r="M1040" s="8"/>
      <c r="N1040" s="13"/>
    </row>
    <row r="1041" spans="5:14" x14ac:dyDescent="0.25">
      <c r="E1041" s="5"/>
      <c r="F1041" s="9"/>
      <c r="G1041" s="9"/>
      <c r="H1041" s="114"/>
      <c r="I1041" s="9"/>
      <c r="J1041" s="18"/>
      <c r="K1041" s="14"/>
      <c r="L1041" s="8"/>
      <c r="M1041" s="8"/>
      <c r="N1041" s="13"/>
    </row>
    <row r="1042" spans="5:14" x14ac:dyDescent="0.25">
      <c r="E1042" s="5"/>
      <c r="F1042" s="9"/>
      <c r="G1042" s="9"/>
      <c r="H1042" s="114"/>
      <c r="I1042" s="9"/>
      <c r="J1042" s="18"/>
      <c r="K1042" s="14"/>
      <c r="L1042" s="8"/>
      <c r="M1042" s="8"/>
      <c r="N1042" s="13"/>
    </row>
    <row r="1043" spans="5:14" x14ac:dyDescent="0.25">
      <c r="E1043" s="5"/>
      <c r="F1043" s="9"/>
      <c r="G1043" s="9"/>
      <c r="H1043" s="114"/>
      <c r="I1043" s="9"/>
      <c r="J1043" s="18"/>
      <c r="K1043" s="14"/>
      <c r="L1043" s="8"/>
      <c r="M1043" s="8"/>
      <c r="N1043" s="13"/>
    </row>
    <row r="1044" spans="5:14" x14ac:dyDescent="0.25">
      <c r="E1044" s="5"/>
      <c r="F1044" s="9"/>
      <c r="G1044" s="9"/>
      <c r="H1044" s="114"/>
      <c r="I1044" s="9"/>
      <c r="J1044" s="18"/>
      <c r="K1044" s="14"/>
      <c r="L1044" s="8"/>
      <c r="M1044" s="8"/>
      <c r="N1044" s="13"/>
    </row>
    <row r="1045" spans="5:14" x14ac:dyDescent="0.25">
      <c r="E1045" s="5"/>
      <c r="F1045" s="9"/>
      <c r="G1045" s="9"/>
      <c r="H1045" s="114"/>
      <c r="I1045" s="9"/>
      <c r="J1045" s="18"/>
      <c r="K1045" s="14"/>
      <c r="L1045" s="8"/>
      <c r="M1045" s="8"/>
      <c r="N1045" s="13"/>
    </row>
    <row r="1046" spans="5:14" x14ac:dyDescent="0.25">
      <c r="E1046" s="5"/>
      <c r="F1046" s="9"/>
      <c r="G1046" s="9"/>
      <c r="H1046" s="114"/>
      <c r="I1046" s="9"/>
      <c r="J1046" s="18"/>
      <c r="K1046" s="14"/>
      <c r="L1046" s="8"/>
      <c r="M1046" s="8"/>
      <c r="N1046" s="13"/>
    </row>
    <row r="1047" spans="5:14" x14ac:dyDescent="0.25">
      <c r="E1047" s="5"/>
      <c r="F1047" s="9"/>
      <c r="G1047" s="9"/>
      <c r="H1047" s="114"/>
      <c r="I1047" s="9"/>
      <c r="J1047" s="18"/>
      <c r="K1047" s="14"/>
      <c r="L1047" s="8"/>
      <c r="M1047" s="8"/>
      <c r="N1047" s="13"/>
    </row>
    <row r="1048" spans="5:14" x14ac:dyDescent="0.25">
      <c r="E1048" s="5"/>
      <c r="F1048" s="9"/>
      <c r="G1048" s="9"/>
      <c r="H1048" s="114"/>
      <c r="I1048" s="9"/>
      <c r="J1048" s="18"/>
      <c r="K1048" s="14"/>
      <c r="L1048" s="8"/>
      <c r="M1048" s="8"/>
      <c r="N1048" s="13"/>
    </row>
    <row r="1049" spans="5:14" x14ac:dyDescent="0.25">
      <c r="E1049" s="5"/>
      <c r="F1049" s="9"/>
      <c r="G1049" s="9"/>
      <c r="H1049" s="114"/>
      <c r="I1049" s="9"/>
      <c r="J1049" s="18"/>
      <c r="K1049" s="14"/>
      <c r="L1049" s="8"/>
      <c r="M1049" s="8"/>
      <c r="N1049" s="13"/>
    </row>
    <row r="1050" spans="5:14" x14ac:dyDescent="0.25">
      <c r="E1050" s="5"/>
      <c r="F1050" s="9"/>
      <c r="G1050" s="9"/>
      <c r="H1050" s="114"/>
      <c r="I1050" s="9"/>
      <c r="J1050" s="18"/>
      <c r="K1050" s="14"/>
      <c r="L1050" s="8"/>
      <c r="M1050" s="8"/>
      <c r="N1050" s="13"/>
    </row>
    <row r="1051" spans="5:14" x14ac:dyDescent="0.25">
      <c r="E1051" s="5"/>
      <c r="F1051" s="9"/>
      <c r="G1051" s="9"/>
      <c r="H1051" s="114"/>
      <c r="I1051" s="9"/>
      <c r="J1051" s="18"/>
      <c r="K1051" s="14"/>
      <c r="L1051" s="8"/>
      <c r="M1051" s="8"/>
      <c r="N1051" s="13"/>
    </row>
    <row r="1052" spans="5:14" x14ac:dyDescent="0.25">
      <c r="E1052" s="5"/>
      <c r="F1052" s="9"/>
      <c r="G1052" s="9"/>
      <c r="H1052" s="114"/>
      <c r="I1052" s="9"/>
      <c r="J1052" s="18"/>
      <c r="K1052" s="14"/>
      <c r="L1052" s="8"/>
      <c r="M1052" s="8"/>
      <c r="N1052" s="13"/>
    </row>
    <row r="1053" spans="5:14" x14ac:dyDescent="0.25">
      <c r="E1053" s="5"/>
      <c r="F1053" s="9"/>
      <c r="G1053" s="9"/>
      <c r="H1053" s="114"/>
      <c r="I1053" s="9"/>
      <c r="J1053" s="18"/>
      <c r="K1053" s="14"/>
      <c r="L1053" s="8"/>
      <c r="M1053" s="8"/>
      <c r="N1053" s="13"/>
    </row>
    <row r="1054" spans="5:14" x14ac:dyDescent="0.25">
      <c r="E1054" s="5"/>
      <c r="F1054" s="9"/>
      <c r="G1054" s="9"/>
      <c r="H1054" s="114"/>
      <c r="I1054" s="9"/>
      <c r="J1054" s="18"/>
      <c r="K1054" s="14"/>
      <c r="L1054" s="8"/>
      <c r="M1054" s="8"/>
      <c r="N1054" s="13"/>
    </row>
    <row r="1055" spans="5:14" x14ac:dyDescent="0.25">
      <c r="E1055" s="5"/>
      <c r="F1055" s="9"/>
      <c r="G1055" s="9"/>
      <c r="H1055" s="114"/>
      <c r="I1055" s="9"/>
      <c r="J1055" s="18"/>
      <c r="K1055" s="14"/>
      <c r="L1055" s="8"/>
      <c r="M1055" s="8"/>
      <c r="N1055" s="13"/>
    </row>
    <row r="1056" spans="5:14" x14ac:dyDescent="0.25">
      <c r="E1056" s="5"/>
      <c r="F1056" s="9"/>
      <c r="G1056" s="9"/>
      <c r="H1056" s="114"/>
      <c r="I1056" s="9"/>
      <c r="J1056" s="18"/>
      <c r="K1056" s="14"/>
      <c r="L1056" s="8"/>
      <c r="M1056" s="8"/>
      <c r="N1056" s="13"/>
    </row>
    <row r="1057" spans="5:14" x14ac:dyDescent="0.25">
      <c r="E1057" s="5"/>
      <c r="F1057" s="9"/>
      <c r="G1057" s="9"/>
      <c r="H1057" s="114"/>
      <c r="I1057" s="9"/>
      <c r="J1057" s="18"/>
      <c r="K1057" s="14"/>
      <c r="L1057" s="8"/>
      <c r="M1057" s="8"/>
      <c r="N1057" s="13"/>
    </row>
    <row r="1058" spans="5:14" x14ac:dyDescent="0.25">
      <c r="E1058" s="5"/>
      <c r="F1058" s="9"/>
      <c r="G1058" s="9"/>
      <c r="H1058" s="114"/>
      <c r="I1058" s="9"/>
      <c r="J1058" s="18"/>
      <c r="K1058" s="14"/>
      <c r="L1058" s="8"/>
      <c r="M1058" s="8"/>
      <c r="N1058" s="13"/>
    </row>
    <row r="1059" spans="5:14" x14ac:dyDescent="0.25">
      <c r="E1059" s="5"/>
      <c r="F1059" s="9"/>
      <c r="G1059" s="9"/>
      <c r="H1059" s="114"/>
      <c r="I1059" s="9"/>
      <c r="J1059" s="18"/>
      <c r="K1059" s="14"/>
      <c r="L1059" s="8"/>
      <c r="M1059" s="8"/>
      <c r="N1059" s="13"/>
    </row>
    <row r="1060" spans="5:14" x14ac:dyDescent="0.25">
      <c r="E1060" s="5"/>
      <c r="F1060" s="9"/>
      <c r="G1060" s="9"/>
      <c r="H1060" s="114"/>
      <c r="I1060" s="9"/>
      <c r="J1060" s="18"/>
      <c r="K1060" s="14"/>
      <c r="L1060" s="8"/>
      <c r="M1060" s="8"/>
      <c r="N1060" s="13"/>
    </row>
    <row r="1061" spans="5:14" x14ac:dyDescent="0.25">
      <c r="E1061" s="5"/>
      <c r="F1061" s="9"/>
      <c r="G1061" s="9"/>
      <c r="H1061" s="114"/>
      <c r="I1061" s="9"/>
      <c r="J1061" s="18"/>
      <c r="K1061" s="14"/>
      <c r="L1061" s="8"/>
      <c r="M1061" s="8"/>
      <c r="N1061" s="13"/>
    </row>
    <row r="1062" spans="5:14" x14ac:dyDescent="0.25">
      <c r="E1062" s="5"/>
      <c r="F1062" s="9"/>
      <c r="G1062" s="9"/>
      <c r="H1062" s="114"/>
      <c r="I1062" s="9"/>
      <c r="J1062" s="18"/>
      <c r="K1062" s="14"/>
      <c r="L1062" s="8"/>
      <c r="M1062" s="8"/>
      <c r="N1062" s="13"/>
    </row>
    <row r="1063" spans="5:14" x14ac:dyDescent="0.25">
      <c r="E1063" s="5"/>
      <c r="F1063" s="9"/>
      <c r="G1063" s="9"/>
      <c r="H1063" s="114"/>
      <c r="I1063" s="9"/>
      <c r="J1063" s="18"/>
      <c r="K1063" s="14"/>
      <c r="L1063" s="8"/>
      <c r="M1063" s="8"/>
      <c r="N1063" s="13"/>
    </row>
    <row r="1064" spans="5:14" x14ac:dyDescent="0.25">
      <c r="E1064" s="5"/>
      <c r="F1064" s="9"/>
      <c r="G1064" s="9"/>
      <c r="H1064" s="114"/>
      <c r="I1064" s="9"/>
      <c r="J1064" s="18"/>
      <c r="K1064" s="14"/>
      <c r="L1064" s="8"/>
      <c r="M1064" s="8"/>
      <c r="N1064" s="13"/>
    </row>
    <row r="1065" spans="5:14" x14ac:dyDescent="0.25">
      <c r="E1065" s="5"/>
      <c r="F1065" s="9"/>
      <c r="G1065" s="9"/>
      <c r="H1065" s="114"/>
      <c r="I1065" s="9"/>
      <c r="J1065" s="18"/>
      <c r="K1065" s="14"/>
      <c r="L1065" s="8"/>
      <c r="M1065" s="8"/>
      <c r="N1065" s="13"/>
    </row>
    <row r="1066" spans="5:14" x14ac:dyDescent="0.25">
      <c r="E1066" s="5"/>
      <c r="F1066" s="9"/>
      <c r="G1066" s="9"/>
      <c r="H1066" s="114"/>
      <c r="I1066" s="9"/>
      <c r="J1066" s="18"/>
      <c r="K1066" s="14"/>
      <c r="L1066" s="8"/>
      <c r="M1066" s="8"/>
      <c r="N1066" s="13"/>
    </row>
    <row r="1067" spans="5:14" x14ac:dyDescent="0.25">
      <c r="E1067" s="5"/>
      <c r="F1067" s="9"/>
      <c r="G1067" s="9"/>
      <c r="H1067" s="114"/>
      <c r="I1067" s="9"/>
      <c r="J1067" s="18"/>
      <c r="K1067" s="14"/>
      <c r="L1067" s="8"/>
      <c r="M1067" s="8"/>
      <c r="N1067" s="13"/>
    </row>
    <row r="1068" spans="5:14" x14ac:dyDescent="0.25">
      <c r="E1068" s="5"/>
      <c r="F1068" s="9"/>
      <c r="G1068" s="9"/>
      <c r="H1068" s="114"/>
      <c r="I1068" s="9"/>
      <c r="J1068" s="18"/>
      <c r="K1068" s="14"/>
      <c r="L1068" s="8"/>
      <c r="M1068" s="8"/>
      <c r="N1068" s="13"/>
    </row>
    <row r="1069" spans="5:14" x14ac:dyDescent="0.25">
      <c r="E1069" s="5"/>
      <c r="F1069" s="9"/>
      <c r="G1069" s="9"/>
      <c r="H1069" s="114"/>
      <c r="I1069" s="9"/>
      <c r="J1069" s="18"/>
      <c r="K1069" s="14"/>
      <c r="L1069" s="8"/>
      <c r="M1069" s="8"/>
      <c r="N1069" s="13"/>
    </row>
    <row r="1070" spans="5:14" x14ac:dyDescent="0.25">
      <c r="E1070" s="5"/>
      <c r="F1070" s="9"/>
      <c r="G1070" s="9"/>
      <c r="H1070" s="114"/>
      <c r="I1070" s="9"/>
      <c r="J1070" s="18"/>
      <c r="K1070" s="14"/>
      <c r="L1070" s="8"/>
      <c r="M1070" s="8"/>
      <c r="N1070" s="13"/>
    </row>
    <row r="1071" spans="5:14" x14ac:dyDescent="0.25">
      <c r="E1071" s="5"/>
      <c r="F1071" s="9"/>
      <c r="G1071" s="9"/>
      <c r="H1071" s="114"/>
      <c r="I1071" s="9"/>
      <c r="J1071" s="18"/>
      <c r="K1071" s="14"/>
      <c r="L1071" s="8"/>
      <c r="M1071" s="8"/>
      <c r="N1071" s="13"/>
    </row>
    <row r="1072" spans="5:14" x14ac:dyDescent="0.25">
      <c r="E1072" s="5"/>
      <c r="F1072" s="9"/>
      <c r="G1072" s="9"/>
      <c r="H1072" s="114"/>
      <c r="I1072" s="9"/>
      <c r="J1072" s="18"/>
      <c r="K1072" s="14"/>
      <c r="L1072" s="8"/>
      <c r="M1072" s="8"/>
      <c r="N1072" s="13"/>
    </row>
    <row r="1073" spans="5:14" x14ac:dyDescent="0.25">
      <c r="E1073" s="5"/>
      <c r="F1073" s="9"/>
      <c r="G1073" s="9"/>
      <c r="H1073" s="114"/>
      <c r="I1073" s="9"/>
      <c r="J1073" s="18"/>
      <c r="K1073" s="14"/>
      <c r="L1073" s="8"/>
      <c r="M1073" s="8"/>
      <c r="N1073" s="13"/>
    </row>
    <row r="1074" spans="5:14" x14ac:dyDescent="0.25">
      <c r="E1074" s="5"/>
      <c r="F1074" s="9"/>
      <c r="G1074" s="9"/>
      <c r="H1074" s="114"/>
      <c r="I1074" s="9"/>
      <c r="J1074" s="18"/>
      <c r="K1074" s="14"/>
      <c r="L1074" s="8"/>
      <c r="M1074" s="8"/>
      <c r="N1074" s="13"/>
    </row>
    <row r="1075" spans="5:14" x14ac:dyDescent="0.25">
      <c r="E1075" s="5"/>
      <c r="F1075" s="9"/>
      <c r="G1075" s="9"/>
      <c r="H1075" s="114"/>
      <c r="I1075" s="9"/>
      <c r="J1075" s="18"/>
      <c r="K1075" s="14"/>
      <c r="L1075" s="8"/>
      <c r="M1075" s="8"/>
      <c r="N1075" s="13"/>
    </row>
    <row r="1076" spans="5:14" x14ac:dyDescent="0.25">
      <c r="E1076" s="5"/>
      <c r="F1076" s="9"/>
      <c r="G1076" s="9"/>
      <c r="H1076" s="114"/>
      <c r="I1076" s="9"/>
      <c r="J1076" s="18"/>
      <c r="K1076" s="14"/>
      <c r="L1076" s="8"/>
      <c r="M1076" s="8"/>
      <c r="N1076" s="13"/>
    </row>
    <row r="1077" spans="5:14" x14ac:dyDescent="0.25">
      <c r="E1077" s="5"/>
      <c r="F1077" s="9"/>
      <c r="G1077" s="9"/>
      <c r="H1077" s="114"/>
      <c r="I1077" s="9"/>
      <c r="J1077" s="18"/>
      <c r="K1077" s="14"/>
      <c r="L1077" s="8"/>
      <c r="M1077" s="8"/>
      <c r="N1077" s="13"/>
    </row>
    <row r="1078" spans="5:14" x14ac:dyDescent="0.25">
      <c r="E1078" s="5"/>
      <c r="F1078" s="9"/>
      <c r="G1078" s="9"/>
      <c r="H1078" s="114"/>
      <c r="I1078" s="9"/>
      <c r="J1078" s="18"/>
      <c r="K1078" s="14"/>
      <c r="L1078" s="8"/>
      <c r="M1078" s="8"/>
      <c r="N1078" s="13"/>
    </row>
    <row r="1079" spans="5:14" x14ac:dyDescent="0.25">
      <c r="E1079" s="5"/>
      <c r="F1079" s="9"/>
      <c r="G1079" s="9"/>
      <c r="H1079" s="114"/>
      <c r="I1079" s="9"/>
      <c r="J1079" s="18"/>
      <c r="K1079" s="14"/>
      <c r="L1079" s="8"/>
      <c r="M1079" s="8"/>
      <c r="N1079" s="13"/>
    </row>
    <row r="1080" spans="5:14" x14ac:dyDescent="0.25">
      <c r="E1080" s="5"/>
      <c r="F1080" s="9"/>
      <c r="G1080" s="9"/>
      <c r="H1080" s="114"/>
      <c r="I1080" s="9"/>
      <c r="J1080" s="18"/>
      <c r="K1080" s="14"/>
      <c r="L1080" s="8"/>
      <c r="M1080" s="8"/>
      <c r="N1080" s="13"/>
    </row>
    <row r="1081" spans="5:14" x14ac:dyDescent="0.25">
      <c r="E1081" s="5"/>
      <c r="F1081" s="9"/>
      <c r="G1081" s="9"/>
      <c r="H1081" s="114"/>
      <c r="I1081" s="9"/>
      <c r="J1081" s="18"/>
      <c r="K1081" s="14"/>
      <c r="L1081" s="8"/>
      <c r="M1081" s="8"/>
      <c r="N1081" s="13"/>
    </row>
    <row r="1082" spans="5:14" x14ac:dyDescent="0.25">
      <c r="E1082" s="5"/>
      <c r="F1082" s="9"/>
      <c r="G1082" s="9"/>
      <c r="H1082" s="114"/>
      <c r="I1082" s="9"/>
      <c r="J1082" s="18"/>
      <c r="K1082" s="14"/>
      <c r="L1082" s="8"/>
      <c r="M1082" s="8"/>
      <c r="N1082" s="13"/>
    </row>
    <row r="1083" spans="5:14" x14ac:dyDescent="0.25">
      <c r="E1083" s="5"/>
      <c r="F1083" s="9"/>
      <c r="G1083" s="9"/>
      <c r="H1083" s="114"/>
      <c r="I1083" s="9"/>
      <c r="J1083" s="18"/>
      <c r="K1083" s="14"/>
      <c r="L1083" s="8"/>
      <c r="M1083" s="8"/>
      <c r="N1083" s="13"/>
    </row>
    <row r="1084" spans="5:14" x14ac:dyDescent="0.25">
      <c r="E1084" s="5"/>
      <c r="F1084" s="9"/>
      <c r="G1084" s="9"/>
      <c r="H1084" s="114"/>
      <c r="I1084" s="9"/>
      <c r="J1084" s="18"/>
      <c r="K1084" s="14"/>
      <c r="L1084" s="8"/>
      <c r="M1084" s="8"/>
      <c r="N1084" s="13"/>
    </row>
    <row r="1085" spans="5:14" x14ac:dyDescent="0.25">
      <c r="E1085" s="5"/>
      <c r="F1085" s="9"/>
      <c r="G1085" s="9"/>
      <c r="H1085" s="114"/>
      <c r="I1085" s="9"/>
      <c r="J1085" s="18"/>
      <c r="K1085" s="14"/>
      <c r="L1085" s="8"/>
      <c r="M1085" s="8"/>
      <c r="N1085" s="13"/>
    </row>
    <row r="1086" spans="5:14" x14ac:dyDescent="0.25">
      <c r="E1086" s="5"/>
      <c r="F1086" s="9"/>
      <c r="G1086" s="9"/>
      <c r="H1086" s="114"/>
      <c r="I1086" s="9"/>
      <c r="J1086" s="18"/>
      <c r="K1086" s="14"/>
      <c r="L1086" s="8"/>
      <c r="M1086" s="8"/>
      <c r="N1086" s="13"/>
    </row>
    <row r="1087" spans="5:14" x14ac:dyDescent="0.25">
      <c r="E1087" s="5"/>
      <c r="F1087" s="9"/>
      <c r="G1087" s="9"/>
      <c r="H1087" s="114"/>
      <c r="I1087" s="9"/>
      <c r="J1087" s="18"/>
      <c r="K1087" s="14"/>
      <c r="L1087" s="8"/>
      <c r="M1087" s="8"/>
      <c r="N1087" s="13"/>
    </row>
    <row r="1088" spans="5:14" x14ac:dyDescent="0.25">
      <c r="E1088" s="5"/>
      <c r="F1088" s="9"/>
      <c r="G1088" s="9"/>
      <c r="H1088" s="114"/>
      <c r="I1088" s="9"/>
      <c r="J1088" s="18"/>
      <c r="K1088" s="14"/>
      <c r="L1088" s="8"/>
      <c r="M1088" s="8"/>
      <c r="N1088" s="13"/>
    </row>
    <row r="1089" spans="5:14" x14ac:dyDescent="0.25">
      <c r="E1089" s="5"/>
      <c r="F1089" s="9"/>
      <c r="G1089" s="9"/>
      <c r="H1089" s="114"/>
      <c r="I1089" s="9"/>
      <c r="J1089" s="18"/>
      <c r="K1089" s="14"/>
      <c r="L1089" s="8"/>
      <c r="M1089" s="8"/>
      <c r="N1089" s="13"/>
    </row>
    <row r="1090" spans="5:14" x14ac:dyDescent="0.25">
      <c r="E1090" s="5"/>
      <c r="F1090" s="9"/>
      <c r="G1090" s="9"/>
      <c r="H1090" s="114"/>
      <c r="I1090" s="9"/>
      <c r="J1090" s="18"/>
      <c r="K1090" s="14"/>
      <c r="L1090" s="8"/>
      <c r="M1090" s="8"/>
      <c r="N1090" s="13"/>
    </row>
    <row r="1091" spans="5:14" x14ac:dyDescent="0.25">
      <c r="E1091" s="5"/>
      <c r="F1091" s="9"/>
      <c r="G1091" s="9"/>
      <c r="H1091" s="114"/>
      <c r="I1091" s="9"/>
      <c r="J1091" s="18"/>
      <c r="K1091" s="14"/>
      <c r="L1091" s="8"/>
      <c r="M1091" s="8"/>
      <c r="N1091" s="13"/>
    </row>
    <row r="1092" spans="5:14" x14ac:dyDescent="0.25">
      <c r="E1092" s="5"/>
      <c r="F1092" s="9"/>
      <c r="G1092" s="9"/>
      <c r="H1092" s="114"/>
      <c r="I1092" s="9"/>
      <c r="J1092" s="18"/>
      <c r="K1092" s="14"/>
      <c r="L1092" s="8"/>
      <c r="M1092" s="8"/>
      <c r="N1092" s="13"/>
    </row>
    <row r="1093" spans="5:14" x14ac:dyDescent="0.25">
      <c r="E1093" s="5"/>
      <c r="F1093" s="9"/>
      <c r="G1093" s="9"/>
      <c r="H1093" s="114"/>
      <c r="I1093" s="9"/>
      <c r="J1093" s="18"/>
      <c r="K1093" s="14"/>
      <c r="L1093" s="8"/>
      <c r="M1093" s="8"/>
      <c r="N1093" s="13"/>
    </row>
  </sheetData>
  <sortState ref="A394:AE418">
    <sortCondition ref="E394:E418"/>
  </sortState>
  <mergeCells count="1">
    <mergeCell ref="A5:H5"/>
  </mergeCells>
  <phoneticPr fontId="11" type="noConversion"/>
  <dataValidations count="251">
    <dataValidation type="list" allowBlank="1" showInputMessage="1" showErrorMessage="1" sqref="H59:H60 H294:H295 H304:H306 H297:H301" xr:uid="{00000000-0002-0000-0000-000000000000}">
      <formula1>#REF!</formula1>
    </dataValidation>
    <dataValidation type="list" allowBlank="1" showInputMessage="1" showErrorMessage="1" sqref="D677" xr:uid="{00000000-0002-0000-0000-000001000000}">
      <formula1>INDIRECT(C677:C753)</formula1>
    </dataValidation>
    <dataValidation type="list" allowBlank="1" showInputMessage="1" showErrorMessage="1" sqref="D658" xr:uid="{00000000-0002-0000-0000-000002000000}">
      <formula1>INDIRECT(C677:C757)</formula1>
    </dataValidation>
    <dataValidation type="list" allowBlank="1" showInputMessage="1" showErrorMessage="1" sqref="D709" xr:uid="{00000000-0002-0000-0000-000003000000}">
      <formula1>INDIRECT(C677:C828)</formula1>
    </dataValidation>
    <dataValidation type="list" allowBlank="1" showInputMessage="1" showErrorMessage="1" sqref="D670" xr:uid="{00000000-0002-0000-0000-000004000000}">
      <formula1>INDIRECT(C670:C736)</formula1>
    </dataValidation>
    <dataValidation type="list" allowBlank="1" showInputMessage="1" showErrorMessage="1" sqref="D664" xr:uid="{00000000-0002-0000-0000-000005000000}">
      <formula1>INDIRECT(C663:C752)</formula1>
    </dataValidation>
    <dataValidation type="list" allowBlank="1" showInputMessage="1" showErrorMessage="1" sqref="D671" xr:uid="{00000000-0002-0000-0000-000006000000}">
      <formula1>INDIRECT(C671:C927)</formula1>
    </dataValidation>
    <dataValidation type="list" allowBlank="1" showInputMessage="1" showErrorMessage="1" sqref="D655" xr:uid="{00000000-0002-0000-0000-000007000000}">
      <formula1>INDIRECT(C655:C779)</formula1>
    </dataValidation>
    <dataValidation type="list" allowBlank="1" showInputMessage="1" showErrorMessage="1" sqref="C712 C12:C48 C9:C10 C682:C685 C98:C150 C549:C550 C671:C675 C665:C669 C155 C654 C508:C515 C376:C380 C157:C301 C582:C584 C688:C709 C659:C661 C543:C546 C60 C563:C564 C627:C628 C678:C680 C303:C317 C337:C370 C417:C498" xr:uid="{00000000-0002-0000-0000-000008000000}">
      <formula1>$D$2:$K$2</formula1>
    </dataValidation>
    <dataValidation type="list" allowBlank="1" showInputMessage="1" showErrorMessage="1" sqref="D682" xr:uid="{00000000-0002-0000-0000-000009000000}">
      <formula1>INDIRECT(C682:C936)</formula1>
    </dataValidation>
    <dataValidation type="list" allowBlank="1" showInputMessage="1" showErrorMessage="1" sqref="D683:D685" xr:uid="{00000000-0002-0000-0000-00000A000000}">
      <formula1>INDIRECT(C683:C935)</formula1>
    </dataValidation>
    <dataValidation type="list" allowBlank="1" showInputMessage="1" showErrorMessage="1" sqref="D665:D666" xr:uid="{00000000-0002-0000-0000-00000B000000}">
      <formula1>INDIRECT(C665:C924)</formula1>
    </dataValidation>
    <dataValidation type="list" allowBlank="1" showInputMessage="1" showErrorMessage="1" sqref="D672:D673" xr:uid="{00000000-0002-0000-0000-00000C000000}">
      <formula1>INDIRECT(C672:C927)</formula1>
    </dataValidation>
    <dataValidation type="list" allowBlank="1" showInputMessage="1" showErrorMessage="1" sqref="D659:D661" xr:uid="{00000000-0002-0000-0000-00000D000000}">
      <formula1>INDIRECT(C675:C926)</formula1>
    </dataValidation>
    <dataValidation type="list" allowBlank="1" showInputMessage="1" showErrorMessage="1" sqref="D678:D681" xr:uid="{00000000-0002-0000-0000-00000E000000}">
      <formula1>INDIRECT(C678:C925)</formula1>
    </dataValidation>
    <dataValidation type="list" allowBlank="1" showInputMessage="1" showErrorMessage="1" sqref="D707:D708" xr:uid="{00000000-0002-0000-0000-00000F000000}">
      <formula1>INDIRECT(C676:C827)</formula1>
    </dataValidation>
    <dataValidation type="list" allowBlank="1" showInputMessage="1" showErrorMessage="1" sqref="D667:D669" xr:uid="{00000000-0002-0000-0000-000010000000}">
      <formula1>INDIRECT(C667:C924)</formula1>
    </dataValidation>
    <dataValidation type="list" allowBlank="1" showInputMessage="1" showErrorMessage="1" sqref="D656:D657" xr:uid="{00000000-0002-0000-0000-000011000000}">
      <formula1>INDIRECT(C656:C779)</formula1>
    </dataValidation>
    <dataValidation type="list" allowBlank="1" showInputMessage="1" showErrorMessage="1" sqref="D652:D654" xr:uid="{00000000-0002-0000-0000-000012000000}">
      <formula1>INDIRECT(C652:C752)</formula1>
    </dataValidation>
    <dataValidation type="list" allowBlank="1" showInputMessage="1" showErrorMessage="1" sqref="I666:I668 I376:I399 I435:I448 I329 I314:I315 I302 I310:I312 I49 I52:I53 I57 H16:H24 H12 I13:I15 I662:I664 I342:I343 I673:I677 I333:I336 I496:I511 I129:I150 I417:I433 I401:I403 I362:I363 I486:I494 I365:I367 I405:I412 I414 I317 H281:H284 I681 H28 I548:I554 I61:I85 I103:I111 H9:H10 I94:I101 I684 I11 I113:I120 I88:I92 I688:I709 I32:I33 I513:I529 I293 I658 H289:H291 I357 I581:I582 I155:I207 I686 I126:I127 I585:I599 I123:I124 I629 I450:I481 H26 H35:H37 H39:H40 H14 I579 I649:I653 I209:I280 I556:I577 I531:I542 I640:I647 I601:I627 I631:I638 I369:I371" xr:uid="{00000000-0002-0000-0000-000013000000}">
      <formula1>$L$3:$L$590</formula1>
    </dataValidation>
    <dataValidation type="list" allowBlank="1" showInputMessage="1" showErrorMessage="1" sqref="D650 D637:D639" xr:uid="{00000000-0002-0000-0000-000014000000}">
      <formula1>INDIRECT(C637:C740)</formula1>
    </dataValidation>
    <dataValidation type="list" allowBlank="1" showInputMessage="1" showErrorMessage="1" sqref="M712 M122:M123 M8:M120 M126:M371 M373:M709" xr:uid="{00000000-0002-0000-0000-000015000000}">
      <formula1>$M$3:$M$662</formula1>
    </dataValidation>
    <dataValidation type="list" allowBlank="1" showInputMessage="1" showErrorMessage="1" sqref="D567:D568" xr:uid="{00000000-0002-0000-0000-000016000000}">
      <formula1>INDIRECT(C567:C825)</formula1>
    </dataValidation>
    <dataValidation type="list" allowBlank="1" showInputMessage="1" showErrorMessage="1" sqref="D648" xr:uid="{00000000-0002-0000-0000-000017000000}">
      <formula1>INDIRECT(C648:C750)</formula1>
    </dataValidation>
    <dataValidation type="list" allowBlank="1" showInputMessage="1" showErrorMessage="1" sqref="D649 D640:D647" xr:uid="{00000000-0002-0000-0000-000018000000}">
      <formula1>INDIRECT(C640:C741)</formula1>
    </dataValidation>
    <dataValidation type="list" allowBlank="1" showInputMessage="1" showErrorMessage="1" sqref="D676" xr:uid="{00000000-0002-0000-0000-000019000000}">
      <formula1>INDIRECT(C632:C712)</formula1>
    </dataValidation>
    <dataValidation type="list" allowBlank="1" showInputMessage="1" showErrorMessage="1" sqref="D622 D601:D602 D551:D552" xr:uid="{00000000-0002-0000-0000-00001A000000}">
      <formula1>INDIRECT(C551:C725)</formula1>
    </dataValidation>
    <dataValidation type="list" allowBlank="1" showInputMessage="1" showErrorMessage="1" sqref="D623" xr:uid="{00000000-0002-0000-0000-00001B000000}">
      <formula1>INDIRECT(C622:C795)</formula1>
    </dataValidation>
    <dataValidation type="list" allowBlank="1" showInputMessage="1" showErrorMessage="1" sqref="D631" xr:uid="{00000000-0002-0000-0000-00001C000000}">
      <formula1>INDIRECT(C631:C737)</formula1>
    </dataValidation>
    <dataValidation type="list" allowBlank="1" showInputMessage="1" showErrorMessage="1" sqref="D636" xr:uid="{00000000-0002-0000-0000-00001D000000}">
      <formula1>INDIRECT(C598:C773)</formula1>
    </dataValidation>
    <dataValidation type="list" allowBlank="1" showInputMessage="1" showErrorMessage="1" sqref="D588 D561:D562" xr:uid="{00000000-0002-0000-0000-00001E000000}">
      <formula1>INDIRECT(C561:C732)</formula1>
    </dataValidation>
    <dataValidation type="list" allowBlank="1" showInputMessage="1" showErrorMessage="1" sqref="D615 D598 D589:D591 D608" xr:uid="{00000000-0002-0000-0000-00001F000000}">
      <formula1>INDIRECT(C589:C765)</formula1>
    </dataValidation>
    <dataValidation type="list" allowBlank="1" showInputMessage="1" showErrorMessage="1" sqref="D597 D599:D600 D618:D619 D604:D607" xr:uid="{00000000-0002-0000-0000-000020000000}">
      <formula1>INDIRECT(C597:C772)</formula1>
    </dataValidation>
    <dataValidation type="list" allowBlank="1" showInputMessage="1" showErrorMessage="1" sqref="D555 D627:D628" xr:uid="{00000000-0002-0000-0000-000021000000}">
      <formula1>INDIRECT(C555:C727)</formula1>
    </dataValidation>
    <dataValidation type="list" allowBlank="1" showInputMessage="1" showErrorMessage="1" sqref="D575" xr:uid="{00000000-0002-0000-0000-000022000000}">
      <formula1>INDIRECT(C575:C737)</formula1>
    </dataValidation>
    <dataValidation type="list" allowBlank="1" showInputMessage="1" showErrorMessage="1" sqref="D576" xr:uid="{00000000-0002-0000-0000-000023000000}">
      <formula1>INDIRECT(C576:C736)</formula1>
    </dataValidation>
    <dataValidation type="list" allowBlank="1" showInputMessage="1" showErrorMessage="1" sqref="D566" xr:uid="{00000000-0002-0000-0000-000024000000}">
      <formula1>INDIRECT(C566:C793)</formula1>
    </dataValidation>
    <dataValidation type="list" allowBlank="1" showInputMessage="1" showErrorMessage="1" sqref="D565" xr:uid="{00000000-0002-0000-0000-000025000000}">
      <formula1>INDIRECT(C565:C794)</formula1>
    </dataValidation>
    <dataValidation type="list" allowBlank="1" showInputMessage="1" showErrorMessage="1" sqref="D538 D523" xr:uid="{00000000-0002-0000-0000-000026000000}">
      <formula1>INDIRECT(C523:C716)</formula1>
    </dataValidation>
    <dataValidation type="list" allowBlank="1" showInputMessage="1" showErrorMessage="1" sqref="D582" xr:uid="{00000000-0002-0000-0000-000027000000}">
      <formula1>INDIRECT(C517:C823)</formula1>
    </dataValidation>
    <dataValidation type="list" allowBlank="1" showInputMessage="1" showErrorMessage="1" sqref="D522 D524:D525" xr:uid="{00000000-0002-0000-0000-000028000000}">
      <formula1>INDIRECT(C522:C714)</formula1>
    </dataValidation>
    <dataValidation type="list" allowBlank="1" showInputMessage="1" showErrorMessage="1" sqref="D543" xr:uid="{00000000-0002-0000-0000-000029000000}">
      <formula1>INDIRECT(C543:C817)</formula1>
    </dataValidation>
    <dataValidation type="list" allowBlank="1" showInputMessage="1" showErrorMessage="1" sqref="D544" xr:uid="{00000000-0002-0000-0000-00002A000000}">
      <formula1>INDIRECT(C544:C817)</formula1>
    </dataValidation>
    <dataValidation type="list" allowBlank="1" showInputMessage="1" showErrorMessage="1" sqref="D529" xr:uid="{00000000-0002-0000-0000-00002B000000}">
      <formula1>INDIRECT(C529:C717)</formula1>
    </dataValidation>
    <dataValidation type="list" allowBlank="1" showInputMessage="1" showErrorMessage="1" sqref="D542" xr:uid="{00000000-0002-0000-0000-00002C000000}">
      <formula1>INDIRECT(C542:C724)</formula1>
    </dataValidation>
    <dataValidation type="list" allowBlank="1" showInputMessage="1" showErrorMessage="1" sqref="D686" xr:uid="{00000000-0002-0000-0000-00002D000000}">
      <formula1>INDIRECT(C510:C837)</formula1>
    </dataValidation>
    <dataValidation type="list" allowBlank="1" showInputMessage="1" showErrorMessage="1" sqref="D513" xr:uid="{00000000-0002-0000-0000-00002E000000}">
      <formula1>INDIRECT(C513:C823)</formula1>
    </dataValidation>
    <dataValidation type="list" allowBlank="1" showInputMessage="1" showErrorMessage="1" sqref="D507" xr:uid="{00000000-0002-0000-0000-00002F000000}">
      <formula1>INDIRECT(C504:C823)</formula1>
    </dataValidation>
    <dataValidation type="list" allowBlank="1" showInputMessage="1" showErrorMessage="1" sqref="D516" xr:uid="{00000000-0002-0000-0000-000030000000}">
      <formula1>INDIRECT(C516:C993)</formula1>
    </dataValidation>
    <dataValidation type="list" allowBlank="1" showInputMessage="1" showErrorMessage="1" sqref="D506" xr:uid="{00000000-0002-0000-0000-000031000000}">
      <formula1>INDIRECT(C506:C825)</formula1>
    </dataValidation>
    <dataValidation type="list" allowBlank="1" showInputMessage="1" showErrorMessage="1" sqref="D499" xr:uid="{00000000-0002-0000-0000-000032000000}">
      <formula1>INDIRECT(C499:C1308)</formula1>
    </dataValidation>
    <dataValidation type="list" allowBlank="1" showInputMessage="1" showErrorMessage="1" sqref="D496" xr:uid="{00000000-0002-0000-0000-000033000000}">
      <formula1>INDIRECT(C496:C836)</formula1>
    </dataValidation>
    <dataValidation type="list" allowBlank="1" showInputMessage="1" showErrorMessage="1" sqref="D495" xr:uid="{00000000-0002-0000-0000-000034000000}">
      <formula1>INDIRECT(C495:C841)</formula1>
    </dataValidation>
    <dataValidation type="list" allowBlank="1" showInputMessage="1" showErrorMessage="1" sqref="D484" xr:uid="{00000000-0002-0000-0000-000035000000}">
      <formula1>INDIRECT(C484:C846)</formula1>
    </dataValidation>
    <dataValidation type="list" allowBlank="1" showInputMessage="1" showErrorMessage="1" sqref="D476" xr:uid="{00000000-0002-0000-0000-000036000000}">
      <formula1>INDIRECT(C476:C845)</formula1>
    </dataValidation>
    <dataValidation type="list" allowBlank="1" showInputMessage="1" showErrorMessage="1" sqref="D463 D485:D486" xr:uid="{00000000-0002-0000-0000-000037000000}">
      <formula1>INDIRECT(C463:C824)</formula1>
    </dataValidation>
    <dataValidation type="list" allowBlank="1" showInputMessage="1" showErrorMessage="1" sqref="D452" xr:uid="{00000000-0002-0000-0000-000038000000}">
      <formula1>INDIRECT(C452:C836)</formula1>
    </dataValidation>
    <dataValidation type="list" allowBlank="1" showInputMessage="1" showErrorMessage="1" sqref="D456" xr:uid="{00000000-0002-0000-0000-000039000000}">
      <formula1>INDIRECT(C456:C835)</formula1>
    </dataValidation>
    <dataValidation type="list" allowBlank="1" showInputMessage="1" showErrorMessage="1" sqref="D455" xr:uid="{00000000-0002-0000-0000-00003A000000}">
      <formula1>INDIRECT(C455:C835)</formula1>
    </dataValidation>
    <dataValidation type="list" allowBlank="1" showInputMessage="1" showErrorMessage="1" sqref="D397 D434:D435" xr:uid="{00000000-0002-0000-0000-00003B000000}">
      <formula1>INDIRECT(C397:C791)</formula1>
    </dataValidation>
    <dataValidation type="list" allowBlank="1" showInputMessage="1" showErrorMessage="1" sqref="D459 D453:D454 D382:D383" xr:uid="{00000000-0002-0000-0000-00003C000000}">
      <formula1>INDIRECT(C382:C763)</formula1>
    </dataValidation>
    <dataValidation type="list" allowBlank="1" showInputMessage="1" showErrorMessage="1" sqref="D421 D424:D425" xr:uid="{00000000-0002-0000-0000-00003D000000}">
      <formula1>INDIRECT(C421:C822)</formula1>
    </dataValidation>
    <dataValidation type="list" allowBlank="1" showInputMessage="1" showErrorMessage="1" sqref="D398 D395:D396 D426:D429" xr:uid="{00000000-0002-0000-0000-00003E000000}">
      <formula1>INDIRECT(C395:C791)</formula1>
    </dataValidation>
    <dataValidation type="list" allowBlank="1" showInputMessage="1" showErrorMessage="1" sqref="D156" xr:uid="{00000000-0002-0000-0000-00003F000000}">
      <formula1>INDIRECT(C381:C758)</formula1>
    </dataValidation>
    <dataValidation type="list" allowBlank="1" showInputMessage="1" showErrorMessage="1" sqref="D413" xr:uid="{00000000-0002-0000-0000-000040000000}">
      <formula1>INDIRECT(C413:C1184)</formula1>
    </dataValidation>
    <dataValidation type="list" allowBlank="1" showInputMessage="1" showErrorMessage="1" sqref="D406" xr:uid="{00000000-0002-0000-0000-000041000000}">
      <formula1>INDIRECT(C406:C765)</formula1>
    </dataValidation>
    <dataValidation type="list" allowBlank="1" showInputMessage="1" showErrorMessage="1" sqref="D381" xr:uid="{00000000-0002-0000-0000-000042000000}">
      <formula1>INDIRECT(C381:C791)</formula1>
    </dataValidation>
    <dataValidation type="list" allowBlank="1" showInputMessage="1" showErrorMessage="1" sqref="D445:D446 D448:D449" xr:uid="{00000000-0002-0000-0000-000043000000}">
      <formula1>INDIRECT(C445:C833)</formula1>
    </dataValidation>
    <dataValidation type="list" allowBlank="1" showInputMessage="1" showErrorMessage="1" sqref="D447" xr:uid="{00000000-0002-0000-0000-000044000000}">
      <formula1>INDIRECT(C447:C834)</formula1>
    </dataValidation>
    <dataValidation type="list" allowBlank="1" showInputMessage="1" showErrorMessage="1" sqref="D472 D465" xr:uid="{00000000-0002-0000-0000-000045000000}">
      <formula1>INDIRECT(C465:C837)</formula1>
    </dataValidation>
    <dataValidation type="list" allowBlank="1" showInputMessage="1" showErrorMessage="1" sqref="D399 D479:D481" xr:uid="{00000000-0002-0000-0000-000046000000}">
      <formula1>INDIRECT(C399:C765)</formula1>
    </dataValidation>
    <dataValidation type="list" allowBlank="1" showInputMessage="1" showErrorMessage="1" sqref="D380" xr:uid="{00000000-0002-0000-0000-000047000000}">
      <formula1>INDIRECT(C380:C1233)</formula1>
    </dataValidation>
    <dataValidation type="list" allowBlank="1" showInputMessage="1" showErrorMessage="1" sqref="D464 D469:D471" xr:uid="{00000000-0002-0000-0000-000048000000}">
      <formula1>INDIRECT(C464:C837)</formula1>
    </dataValidation>
    <dataValidation type="list" allowBlank="1" showInputMessage="1" showErrorMessage="1" sqref="D462" xr:uid="{00000000-0002-0000-0000-000049000000}">
      <formula1>INDIRECT(C462:C836)</formula1>
    </dataValidation>
    <dataValidation type="list" allowBlank="1" showInputMessage="1" showErrorMessage="1" sqref="D690 D696" xr:uid="{00000000-0002-0000-0000-00004A000000}">
      <formula1>INDIRECT(C381:C824)</formula1>
    </dataValidation>
    <dataValidation type="list" allowBlank="1" showInputMessage="1" showErrorMessage="1" sqref="D689 D692:D693" xr:uid="{00000000-0002-0000-0000-00004B000000}">
      <formula1>INDIRECT(C382:C825)</formula1>
    </dataValidation>
    <dataValidation type="list" allowBlank="1" showInputMessage="1" showErrorMessage="1" sqref="D691 D695" xr:uid="{00000000-0002-0000-0000-00004C000000}">
      <formula1>INDIRECT(C383:C826)</formula1>
    </dataValidation>
    <dataValidation type="list" allowBlank="1" showInputMessage="1" showErrorMessage="1" sqref="D697" xr:uid="{00000000-0002-0000-0000-00004D000000}">
      <formula1>INDIRECT(C384:C827)</formula1>
    </dataValidation>
    <dataValidation type="list" allowBlank="1" showInputMessage="1" showErrorMessage="1" sqref="D694" xr:uid="{00000000-0002-0000-0000-00004E000000}">
      <formula1>INDIRECT(C383:C826)</formula1>
    </dataValidation>
    <dataValidation type="list" allowBlank="1" showInputMessage="1" showErrorMessage="1" sqref="D698" xr:uid="{00000000-0002-0000-0000-00004F000000}">
      <formula1>INDIRECT(C386:C829)</formula1>
    </dataValidation>
    <dataValidation type="list" allowBlank="1" showInputMessage="1" showErrorMessage="1" sqref="D688" xr:uid="{00000000-0002-0000-0000-000050000000}">
      <formula1>INDIRECT(C384:C827)</formula1>
    </dataValidation>
    <dataValidation type="list" allowBlank="1" showInputMessage="1" showErrorMessage="1" sqref="D701" xr:uid="{00000000-0002-0000-0000-000051000000}">
      <formula1>INDIRECT(C383:C826)</formula1>
    </dataValidation>
    <dataValidation type="list" allowBlank="1" showInputMessage="1" showErrorMessage="1" sqref="D368" xr:uid="{00000000-0002-0000-0000-000052000000}">
      <formula1>INDIRECT(C368:C830)</formula1>
    </dataValidation>
    <dataValidation type="list" allowBlank="1" showInputMessage="1" showErrorMessage="1" sqref="D369 D346:D350" xr:uid="{00000000-0002-0000-0000-000053000000}">
      <formula1>INDIRECT(C346:C818)</formula1>
    </dataValidation>
    <dataValidation type="list" allowBlank="1" showInputMessage="1" showErrorMessage="1" sqref="D687" xr:uid="{00000000-0002-0000-0000-000054000000}">
      <formula1>INDIRECT(C342:C779)</formula1>
    </dataValidation>
    <dataValidation type="list" allowBlank="1" showInputMessage="1" showErrorMessage="1" sqref="D414" xr:uid="{00000000-0002-0000-0000-000055000000}">
      <formula1>INDIRECT(C340:C1078)</formula1>
    </dataValidation>
    <dataValidation type="list" allowBlank="1" showInputMessage="1" showErrorMessage="1" sqref="D357 D340:D341" xr:uid="{00000000-0002-0000-0000-000056000000}">
      <formula1>INDIRECT(C340:C813)</formula1>
    </dataValidation>
    <dataValidation type="list" allowBlank="1" showInputMessage="1" showErrorMessage="1" sqref="D336" xr:uid="{00000000-0002-0000-0000-000057000000}">
      <formula1>INDIRECT(C336:C1077)</formula1>
    </dataValidation>
    <dataValidation type="list" allowBlank="1" showInputMessage="1" showErrorMessage="1" sqref="D329" xr:uid="{00000000-0002-0000-0000-000058000000}">
      <formula1>INDIRECT(C329:C1075)</formula1>
    </dataValidation>
    <dataValidation type="list" allowBlank="1" showInputMessage="1" showErrorMessage="1" sqref="D321" xr:uid="{00000000-0002-0000-0000-000059000000}">
      <formula1>INDIRECT(C321:C929)</formula1>
    </dataValidation>
    <dataValidation type="list" allowBlank="1" showInputMessage="1" showErrorMessage="1" sqref="D325" xr:uid="{00000000-0002-0000-0000-00005A000000}">
      <formula1>INDIRECT(C375:C724)</formula1>
    </dataValidation>
    <dataValidation type="list" allowBlank="1" showInputMessage="1" showErrorMessage="1" sqref="D712" xr:uid="{00000000-0002-0000-0000-00005B000000}">
      <formula1>INDIRECT(C307:C979)</formula1>
    </dataValidation>
    <dataValidation type="list" allowBlank="1" showInputMessage="1" showErrorMessage="1" sqref="D296" xr:uid="{00000000-0002-0000-0000-00005C000000}">
      <formula1>INDIRECT(C296:C976)</formula1>
    </dataValidation>
    <dataValidation type="list" allowBlank="1" showInputMessage="1" showErrorMessage="1" sqref="D307 D295" xr:uid="{00000000-0002-0000-0000-00005D000000}">
      <formula1>INDIRECT(C295:C968)</formula1>
    </dataValidation>
    <dataValidation type="list" allowBlank="1" showInputMessage="1" showErrorMessage="1" sqref="D292" xr:uid="{00000000-0002-0000-0000-00005E000000}">
      <formula1>INDIRECT(C292:C923)</formula1>
    </dataValidation>
    <dataValidation type="list" allowBlank="1" showInputMessage="1" showErrorMessage="1" sqref="D250 D254:D257" xr:uid="{00000000-0002-0000-0000-00005F000000}">
      <formula1>INDIRECT(C250:C896)</formula1>
    </dataValidation>
    <dataValidation type="list" allowBlank="1" showInputMessage="1" showErrorMessage="1" sqref="D258 D262:D276" xr:uid="{00000000-0002-0000-0000-000060000000}">
      <formula1>INDIRECT(C258:C896)</formula1>
    </dataValidation>
    <dataValidation type="list" allowBlank="1" showInputMessage="1" showErrorMessage="1" sqref="D168 D145:D147 D131 D155 D166 D303:D304" xr:uid="{00000000-0002-0000-0000-000061000000}">
      <formula1>INDIRECT(C131:C802)</formula1>
    </dataValidation>
    <dataValidation type="list" allowBlank="1" showInputMessage="1" showErrorMessage="1" sqref="D294 D92 D132 D157:D165 D167" xr:uid="{00000000-0002-0000-0000-000062000000}">
      <formula1>INDIRECT(C92:C762)</formula1>
    </dataValidation>
    <dataValidation type="list" allowBlank="1" showInputMessage="1" showErrorMessage="1" sqref="D137 D308:D317" xr:uid="{00000000-0002-0000-0000-000063000000}">
      <formula1>INDIRECT(C137:C800)</formula1>
    </dataValidation>
    <dataValidation type="list" allowBlank="1" showInputMessage="1" showErrorMessage="1" sqref="D144 D297:D302 D305:D306" xr:uid="{00000000-0002-0000-0000-000064000000}">
      <formula1>INDIRECT(C144:C816)</formula1>
    </dataValidation>
    <dataValidation type="list" allowBlank="1" showInputMessage="1" showErrorMessage="1" sqref="D261" xr:uid="{00000000-0002-0000-0000-000065000000}">
      <formula1>INDIRECT(C240:C888)</formula1>
    </dataValidation>
    <dataValidation type="list" allowBlank="1" showInputMessage="1" showErrorMessage="1" sqref="D239 D228:D232" xr:uid="{00000000-0002-0000-0000-000066000000}">
      <formula1>INDIRECT(C228:C876)</formula1>
    </dataValidation>
    <dataValidation type="list" allowBlank="1" showInputMessage="1" showErrorMessage="1" sqref="D233 D127" xr:uid="{00000000-0002-0000-0000-000067000000}">
      <formula1>INDIRECT(C127:C786)</formula1>
    </dataValidation>
    <dataValidation type="list" allowBlank="1" showInputMessage="1" showErrorMessage="1" sqref="D201" xr:uid="{00000000-0002-0000-0000-000068000000}">
      <formula1>INDIRECT(C201:C856)</formula1>
    </dataValidation>
    <dataValidation type="list" allowBlank="1" showInputMessage="1" showErrorMessage="1" sqref="D192 D184:D185" xr:uid="{00000000-0002-0000-0000-000069000000}">
      <formula1>INDIRECT(C184:C846)</formula1>
    </dataValidation>
    <dataValidation type="list" allowBlank="1" showInputMessage="1" showErrorMessage="1" sqref="D198" xr:uid="{00000000-0002-0000-0000-00006A000000}">
      <formula1>INDIRECT(C198:C855)</formula1>
    </dataValidation>
    <dataValidation type="list" allowBlank="1" showInputMessage="1" showErrorMessage="1" sqref="D195" xr:uid="{00000000-0002-0000-0000-00006B000000}">
      <formula1>INDIRECT(C195:C855)</formula1>
    </dataValidation>
    <dataValidation type="list" allowBlank="1" showInputMessage="1" showErrorMessage="1" sqref="D186" xr:uid="{00000000-0002-0000-0000-00006C000000}">
      <formula1>INDIRECT(C186:C850)</formula1>
    </dataValidation>
    <dataValidation type="list" allowBlank="1" showInputMessage="1" showErrorMessage="1" sqref="D139 D141" xr:uid="{00000000-0002-0000-0000-00006D000000}">
      <formula1>INDIRECT(C139:C814)</formula1>
    </dataValidation>
    <dataValidation type="list" allowBlank="1" showInputMessage="1" showErrorMessage="1" sqref="D140" xr:uid="{00000000-0002-0000-0000-00006E000000}">
      <formula1>INDIRECT(C131:C827)</formula1>
    </dataValidation>
    <dataValidation type="list" allowBlank="1" showInputMessage="1" showErrorMessage="1" sqref="D61" xr:uid="{00000000-0002-0000-0000-00006F000000}">
      <formula1>INDIRECT(C61:C799)</formula1>
    </dataValidation>
    <dataValidation type="list" allowBlank="1" showInputMessage="1" showErrorMessage="1" sqref="D69" xr:uid="{00000000-0002-0000-0000-000070000000}">
      <formula1>INDIRECT(C69:C803)</formula1>
    </dataValidation>
    <dataValidation type="list" allowBlank="1" showInputMessage="1" showErrorMessage="1" sqref="D78" xr:uid="{00000000-0002-0000-0000-000071000000}">
      <formula1>INDIRECT(C78:C805)</formula1>
    </dataValidation>
    <dataValidation type="list" allowBlank="1" showInputMessage="1" showErrorMessage="1" sqref="D100" xr:uid="{00000000-0002-0000-0000-000072000000}">
      <formula1>INDIRECT(C98:C810)</formula1>
    </dataValidation>
    <dataValidation type="list" allowBlank="1" showInputMessage="1" showErrorMessage="1" sqref="D74" xr:uid="{00000000-0002-0000-0000-000073000000}">
      <formula1>INDIRECT(C74:C805)</formula1>
    </dataValidation>
    <dataValidation type="list" allowBlank="1" showInputMessage="1" showErrorMessage="1" sqref="D77" xr:uid="{00000000-0002-0000-0000-000074000000}">
      <formula1>INDIRECT(C77:C806)</formula1>
    </dataValidation>
    <dataValidation type="list" allowBlank="1" showInputMessage="1" showErrorMessage="1" sqref="D79" xr:uid="{00000000-0002-0000-0000-000075000000}">
      <formula1>INDIRECT(C79:C807)</formula1>
    </dataValidation>
    <dataValidation type="list" allowBlank="1" showInputMessage="1" showErrorMessage="1" sqref="D103" xr:uid="{00000000-0002-0000-0000-000076000000}">
      <formula1>INDIRECT(C103:C817)</formula1>
    </dataValidation>
    <dataValidation type="list" allowBlank="1" showInputMessage="1" showErrorMessage="1" sqref="D104 D101:D102 D98:D99" xr:uid="{00000000-0002-0000-0000-000077000000}">
      <formula1>INDIRECT(C98:C811)</formula1>
    </dataValidation>
    <dataValidation type="list" allowBlank="1" showInputMessage="1" showErrorMessage="1" sqref="D120" xr:uid="{00000000-0002-0000-0000-000078000000}">
      <formula1>INDIRECT(C114:C821)</formula1>
    </dataValidation>
    <dataValidation type="list" allowBlank="1" showInputMessage="1" showErrorMessage="1" sqref="D28" xr:uid="{00000000-0002-0000-0000-000079000000}">
      <formula1>INDIRECT(C28:C941)</formula1>
    </dataValidation>
    <dataValidation type="list" allowBlank="1" showInputMessage="1" showErrorMessage="1" sqref="D24 D29:D30 D26:D27" xr:uid="{00000000-0002-0000-0000-00007A000000}">
      <formula1>INDIRECT(C24:C945)</formula1>
    </dataValidation>
    <dataValidation type="list" allowBlank="1" showInputMessage="1" showErrorMessage="1" sqref="D25" xr:uid="{00000000-0002-0000-0000-00007B000000}">
      <formula1>INDIRECT(C25:C949)</formula1>
    </dataValidation>
    <dataValidation type="list" allowBlank="1" showInputMessage="1" showErrorMessage="1" sqref="D57" xr:uid="{00000000-0002-0000-0000-00007C000000}">
      <formula1>INDIRECT(C57:C958)</formula1>
    </dataValidation>
    <dataValidation type="list" allowBlank="1" showInputMessage="1" showErrorMessage="1" sqref="D56" xr:uid="{00000000-0002-0000-0000-00007D000000}">
      <formula1>INDIRECT(C56:C958)</formula1>
    </dataValidation>
    <dataValidation type="list" allowBlank="1" showInputMessage="1" showErrorMessage="1" sqref="D55" xr:uid="{00000000-0002-0000-0000-00007E000000}">
      <formula1>INDIRECT(C55:C958)</formula1>
    </dataValidation>
    <dataValidation type="list" allowBlank="1" showInputMessage="1" showErrorMessage="1" sqref="D54" xr:uid="{00000000-0002-0000-0000-00007F000000}">
      <formula1>INDIRECT(C54:C958)</formula1>
    </dataValidation>
    <dataValidation type="list" allowBlank="1" showInputMessage="1" showErrorMessage="1" sqref="D41 D35:D37" xr:uid="{00000000-0002-0000-0000-000080000000}">
      <formula1>INDIRECT(C35:C942)</formula1>
    </dataValidation>
    <dataValidation type="list" allowBlank="1" showInputMessage="1" showErrorMessage="1" sqref="D11 D8" xr:uid="{00000000-0002-0000-0000-000081000000}">
      <formula1>INDIRECT(C8:C774)</formula1>
    </dataValidation>
    <dataValidation type="list" allowBlank="1" showInputMessage="1" showErrorMessage="1" sqref="D138" xr:uid="{00000000-0002-0000-0000-000082000000}">
      <formula1>INDIRECT(C138:C803)</formula1>
    </dataValidation>
    <dataValidation type="list" allowBlank="1" showInputMessage="1" showErrorMessage="1" sqref="D620:D621 D624:D626 D553:D554" xr:uid="{00000000-0002-0000-0000-000083000000}">
      <formula1>INDIRECT(C553:C726)</formula1>
    </dataValidation>
    <dataValidation type="list" allowBlank="1" showInputMessage="1" showErrorMessage="1" sqref="D609:D610" xr:uid="{00000000-0002-0000-0000-000084000000}">
      <formula1>INDIRECT(C609:C787)</formula1>
    </dataValidation>
    <dataValidation type="list" allowBlank="1" showInputMessage="1" showErrorMessage="1" sqref="D611:D614 D592:D596 D616:D617 D547:D548" xr:uid="{00000000-0002-0000-0000-000085000000}">
      <formula1>INDIRECT(C547:C724)</formula1>
    </dataValidation>
    <dataValidation type="list" allowBlank="1" showInputMessage="1" showErrorMessage="1" sqref="D629:D630 D632:D633" xr:uid="{00000000-0002-0000-0000-000086000000}">
      <formula1>INDIRECT(C629:C736)</formula1>
    </dataValidation>
    <dataValidation type="list" allowBlank="1" showInputMessage="1" showErrorMessage="1" sqref="D634:D635" xr:uid="{00000000-0002-0000-0000-000087000000}">
      <formula1>INDIRECT(C634:C755)</formula1>
    </dataValidation>
    <dataValidation type="list" allowBlank="1" showInputMessage="1" showErrorMessage="1" sqref="D662:D663" xr:uid="{00000000-0002-0000-0000-000088000000}">
      <formula1>INDIRECT(C629:C710)</formula1>
    </dataValidation>
    <dataValidation type="list" allowBlank="1" showInputMessage="1" showErrorMessage="1" sqref="D148:D150" xr:uid="{00000000-0002-0000-0000-000089000000}">
      <formula1>INDIRECT(C624:C797)</formula1>
    </dataValidation>
    <dataValidation type="list" allowBlank="1" showInputMessage="1" showErrorMessage="1" sqref="D585:D587" xr:uid="{00000000-0002-0000-0000-00008A000000}">
      <formula1>INDIRECT(C585:C752)</formula1>
    </dataValidation>
    <dataValidation type="list" allowBlank="1" showInputMessage="1" showErrorMessage="1" sqref="D563:D564" xr:uid="{00000000-0002-0000-0000-00008B000000}">
      <formula1>INDIRECT(C563:C823)</formula1>
    </dataValidation>
    <dataValidation type="list" allowBlank="1" showInputMessage="1" showErrorMessage="1" sqref="D577:D581" xr:uid="{00000000-0002-0000-0000-00008C000000}">
      <formula1>INDIRECT(C577:C733)</formula1>
    </dataValidation>
    <dataValidation type="list" allowBlank="1" showInputMessage="1" showErrorMessage="1" sqref="D571:D574" xr:uid="{00000000-0002-0000-0000-00008D000000}">
      <formula1>INDIRECT(C571:C732)</formula1>
    </dataValidation>
    <dataValidation type="list" allowBlank="1" showInputMessage="1" showErrorMessage="1" sqref="D569:D570" xr:uid="{00000000-0002-0000-0000-00008E000000}">
      <formula1>INDIRECT(C569:C732)</formula1>
    </dataValidation>
    <dataValidation type="list" allowBlank="1" showInputMessage="1" showErrorMessage="1" sqref="D583:D584" xr:uid="{00000000-0002-0000-0000-00008F000000}">
      <formula1>INDIRECT(C583:C823)</formula1>
    </dataValidation>
    <dataValidation type="list" allowBlank="1" showInputMessage="1" showErrorMessage="1" sqref="D556:D560" xr:uid="{00000000-0002-0000-0000-000090000000}">
      <formula1>INDIRECT(C556:C726)</formula1>
    </dataValidation>
    <dataValidation type="list" allowBlank="1" showInputMessage="1" showErrorMessage="1" sqref="D545:D546" xr:uid="{00000000-0002-0000-0000-000091000000}">
      <formula1>INDIRECT(C545:C817)</formula1>
    </dataValidation>
    <dataValidation type="list" allowBlank="1" showInputMessage="1" showErrorMessage="1" sqref="D549:D550" xr:uid="{00000000-0002-0000-0000-000092000000}">
      <formula1>INDIRECT(C549:C836)</formula1>
    </dataValidation>
    <dataValidation type="list" allowBlank="1" showInputMessage="1" showErrorMessage="1" sqref="D534:D537" xr:uid="{00000000-0002-0000-0000-000093000000}">
      <formula1>INDIRECT(C534:C718)</formula1>
    </dataValidation>
    <dataValidation type="list" allowBlank="1" showInputMessage="1" showErrorMessage="1" sqref="D539:D541" xr:uid="{00000000-0002-0000-0000-000094000000}">
      <formula1>INDIRECT(C539:C722)</formula1>
    </dataValidation>
    <dataValidation type="list" allowBlank="1" showInputMessage="1" showErrorMessage="1" sqref="D531:D533" xr:uid="{00000000-0002-0000-0000-000095000000}">
      <formula1>INDIRECT(C531:C717)</formula1>
    </dataValidation>
    <dataValidation type="list" allowBlank="1" showInputMessage="1" showErrorMessage="1" sqref="D526:D528" xr:uid="{00000000-0002-0000-0000-000096000000}">
      <formula1>INDIRECT(C526:C715)</formula1>
    </dataValidation>
    <dataValidation type="list" allowBlank="1" showInputMessage="1" showErrorMessage="1" sqref="D520:D521" xr:uid="{00000000-0002-0000-0000-000097000000}">
      <formula1>INDIRECT(C520:C714)</formula1>
    </dataValidation>
    <dataValidation type="list" allowBlank="1" showInputMessage="1" showErrorMessage="1" sqref="D517:D519" xr:uid="{00000000-0002-0000-0000-000098000000}">
      <formula1>INDIRECT(C517:C713)</formula1>
    </dataValidation>
    <dataValidation type="list" allowBlank="1" showInputMessage="1" showErrorMessage="1" sqref="D511:D512" xr:uid="{00000000-0002-0000-0000-000099000000}">
      <formula1>INDIRECT(C511:C822)</formula1>
    </dataValidation>
    <dataValidation type="list" allowBlank="1" showInputMessage="1" showErrorMessage="1" sqref="D514:D515" xr:uid="{00000000-0002-0000-0000-00009A000000}">
      <formula1>INDIRECT(C514:C823)</formula1>
    </dataValidation>
    <dataValidation type="list" allowBlank="1" showInputMessage="1" showErrorMessage="1" sqref="D508:D510" xr:uid="{00000000-0002-0000-0000-00009B000000}">
      <formula1>INDIRECT(C508:C823)</formula1>
    </dataValidation>
    <dataValidation type="list" allowBlank="1" showInputMessage="1" showErrorMessage="1" sqref="D503:D505" xr:uid="{00000000-0002-0000-0000-00009C000000}">
      <formula1>INDIRECT(C503:C823)</formula1>
    </dataValidation>
    <dataValidation type="list" allowBlank="1" showInputMessage="1" showErrorMessage="1" sqref="D497:D498" xr:uid="{00000000-0002-0000-0000-00009D000000}">
      <formula1>INDIRECT(C497:C822)</formula1>
    </dataValidation>
    <dataValidation type="list" allowBlank="1" showInputMessage="1" showErrorMessage="1" sqref="D500:D502" xr:uid="{00000000-0002-0000-0000-00009E000000}">
      <formula1>INDIRECT(C500:C823)</formula1>
    </dataValidation>
    <dataValidation type="list" allowBlank="1" showInputMessage="1" showErrorMessage="1" sqref="D473:D475 D466:D468" xr:uid="{00000000-0002-0000-0000-00009F000000}">
      <formula1>INDIRECT(C466:C837)</formula1>
    </dataValidation>
    <dataValidation type="list" allowBlank="1" showInputMessage="1" showErrorMessage="1" sqref="D489:D490" xr:uid="{00000000-0002-0000-0000-0000A0000000}">
      <formula1>INDIRECT(C489:C837)</formula1>
    </dataValidation>
    <dataValidation type="list" allowBlank="1" showInputMessage="1" showErrorMessage="1" sqref="D493:D494" xr:uid="{00000000-0002-0000-0000-0000A1000000}">
      <formula1>INDIRECT(C493:C838)</formula1>
    </dataValidation>
    <dataValidation type="list" allowBlank="1" showInputMessage="1" showErrorMessage="1" sqref="D487:D488" xr:uid="{00000000-0002-0000-0000-0000A2000000}">
      <formula1>INDIRECT(C487:C836)</formula1>
    </dataValidation>
    <dataValidation type="list" allowBlank="1" showInputMessage="1" showErrorMessage="1" sqref="D491:D492" xr:uid="{00000000-0002-0000-0000-0000A3000000}">
      <formula1>INDIRECT(C491:C838)</formula1>
    </dataValidation>
    <dataValidation type="list" allowBlank="1" showInputMessage="1" showErrorMessage="1" sqref="D482:D483" xr:uid="{00000000-0002-0000-0000-0000A4000000}">
      <formula1>INDIRECT(C482:C845)</formula1>
    </dataValidation>
    <dataValidation type="list" allowBlank="1" showInputMessage="1" showErrorMessage="1" sqref="D477:D478" xr:uid="{00000000-0002-0000-0000-0000A5000000}">
      <formula1>INDIRECT(C477:C844)</formula1>
    </dataValidation>
    <dataValidation type="list" allowBlank="1" showInputMessage="1" showErrorMessage="1" sqref="D457:D458" xr:uid="{00000000-0002-0000-0000-0000A6000000}">
      <formula1>INDIRECT(C457:C834)</formula1>
    </dataValidation>
    <dataValidation type="list" allowBlank="1" showInputMessage="1" showErrorMessage="1" sqref="D460:D461" xr:uid="{00000000-0002-0000-0000-0000A7000000}">
      <formula1>INDIRECT(C460:C836)</formula1>
    </dataValidation>
    <dataValidation type="list" allowBlank="1" showInputMessage="1" showErrorMessage="1" sqref="D450:D451" xr:uid="{00000000-0002-0000-0000-0000A8000000}">
      <formula1>INDIRECT(C450:C835)</formula1>
    </dataValidation>
    <dataValidation type="list" allowBlank="1" showInputMessage="1" showErrorMessage="1" sqref="K712 H25 H43:H48 B527:B528 B552:B553 B539 B559 B576:B579 C373:C375 B662:B676 B550 B531 B562 B568 B564:B565 B581 B8:B154 C670 C11 C61:C97 C156 C547:C548 C413:C416 C585:C626 C381:C411 C676:C677 C662:C664 C499:C507 C686:C687 C655:C658 C681 C302 C318:C336 C8 C551:C562 C629:C653 C565:C581 C516:C542 C371 B318:B371 B373:B380" xr:uid="{00000000-0002-0000-0000-0000A9000000}">
      <formula1>#REF!</formula1>
    </dataValidation>
    <dataValidation type="list" allowBlank="1" showInputMessage="1" showErrorMessage="1" sqref="D699:D700" xr:uid="{00000000-0002-0000-0000-0000AA000000}">
      <formula1>INDIRECT(C384:C827)</formula1>
    </dataValidation>
    <dataValidation type="list" allowBlank="1" showInputMessage="1" showErrorMessage="1" sqref="D702:D703" xr:uid="{00000000-0002-0000-0000-0000AB000000}">
      <formula1>INDIRECT(C385:C828)</formula1>
    </dataValidation>
    <dataValidation type="list" allowBlank="1" showInputMessage="1" showErrorMessage="1" sqref="D704:D706" xr:uid="{00000000-0002-0000-0000-0000AC000000}">
      <formula1>INDIRECT(C383:C826)</formula1>
    </dataValidation>
    <dataValidation type="list" allowBlank="1" showInputMessage="1" showErrorMessage="1" sqref="D409:D411" xr:uid="{00000000-0002-0000-0000-0000AD000000}">
      <formula1>INDIRECT(C409:C761)</formula1>
    </dataValidation>
    <dataValidation type="list" allowBlank="1" showInputMessage="1" showErrorMessage="1" sqref="D438:D440" xr:uid="{00000000-0002-0000-0000-0000AE000000}">
      <formula1>INDIRECT(C438:C824)</formula1>
    </dataValidation>
    <dataValidation type="list" allowBlank="1" showInputMessage="1" showErrorMessage="1" sqref="D441:D444" xr:uid="{00000000-0002-0000-0000-0000AF000000}">
      <formula1>INDIRECT(C441:C830)</formula1>
    </dataValidation>
    <dataValidation type="list" allowBlank="1" showInputMessage="1" showErrorMessage="1" sqref="D436:D437" xr:uid="{00000000-0002-0000-0000-0000B0000000}">
      <formula1>INDIRECT(C436:C829)</formula1>
    </dataValidation>
    <dataValidation type="list" allowBlank="1" showInputMessage="1" showErrorMessage="1" sqref="D430:D433" xr:uid="{00000000-0002-0000-0000-0000B1000000}">
      <formula1>INDIRECT(C430:C825)</formula1>
    </dataValidation>
    <dataValidation type="list" allowBlank="1" showInputMessage="1" showErrorMessage="1" sqref="D404:D405" xr:uid="{00000000-0002-0000-0000-0000B2000000}">
      <formula1>INDIRECT(C431:C780)</formula1>
    </dataValidation>
    <dataValidation type="list" allowBlank="1" showInputMessage="1" showErrorMessage="1" sqref="D419:D420" xr:uid="{00000000-0002-0000-0000-0000B3000000}">
      <formula1>INDIRECT(C419:C827)</formula1>
    </dataValidation>
    <dataValidation type="list" allowBlank="1" showInputMessage="1" showErrorMessage="1" sqref="D400:D401" xr:uid="{00000000-0002-0000-0000-0000B4000000}">
      <formula1>INDIRECT(C428:C777)</formula1>
    </dataValidation>
    <dataValidation type="list" allowBlank="1" showInputMessage="1" showErrorMessage="1" sqref="D402:D403" xr:uid="{00000000-0002-0000-0000-0000B5000000}">
      <formula1>INDIRECT(C428:C777)</formula1>
    </dataValidation>
    <dataValidation type="list" allowBlank="1" showInputMessage="1" showErrorMessage="1" sqref="D422:D423" xr:uid="{00000000-0002-0000-0000-0000B6000000}">
      <formula1>INDIRECT(C422:C820)</formula1>
    </dataValidation>
    <dataValidation type="list" allowBlank="1" showInputMessage="1" showErrorMessage="1" sqref="D417:D418" xr:uid="{00000000-0002-0000-0000-0000B7000000}">
      <formula1>INDIRECT(C417:C826)</formula1>
    </dataValidation>
    <dataValidation type="list" allowBlank="1" showInputMessage="1" showErrorMessage="1" sqref="D393:D394" xr:uid="{00000000-0002-0000-0000-0000B8000000}">
      <formula1>INDIRECT(C393:C790)</formula1>
    </dataValidation>
    <dataValidation type="list" allowBlank="1" showInputMessage="1" showErrorMessage="1" sqref="D386:D387" xr:uid="{00000000-0002-0000-0000-0000B9000000}">
      <formula1>INDIRECT(C386:C789)</formula1>
    </dataValidation>
    <dataValidation type="list" allowBlank="1" showInputMessage="1" showErrorMessage="1" sqref="D388:D390" xr:uid="{00000000-0002-0000-0000-0000BA000000}">
      <formula1>INDIRECT(C388:C788)</formula1>
    </dataValidation>
    <dataValidation type="list" allowBlank="1" showInputMessage="1" showErrorMessage="1" sqref="D384:D385" xr:uid="{00000000-0002-0000-0000-0000BB000000}">
      <formula1>INDIRECT(C384:C788)</formula1>
    </dataValidation>
    <dataValidation type="list" allowBlank="1" showInputMessage="1" showErrorMessage="1" sqref="D391:D392" xr:uid="{00000000-0002-0000-0000-0000BC000000}">
      <formula1>INDIRECT(C390:C762)</formula1>
    </dataValidation>
    <dataValidation type="list" allowBlank="1" showInputMessage="1" showErrorMessage="1" sqref="D373:D375" xr:uid="{00000000-0002-0000-0000-0000BD000000}">
      <formula1>INDIRECT(C318:C491)</formula1>
    </dataValidation>
    <dataValidation type="list" allowBlank="1" showInputMessage="1" showErrorMessage="1" sqref="D370:D371" xr:uid="{00000000-0002-0000-0000-0000BE000000}">
      <formula1>INDIRECT(C370:C831)</formula1>
    </dataValidation>
    <dataValidation type="list" allowBlank="1" showInputMessage="1" showErrorMessage="1" sqref="D364:D367" xr:uid="{00000000-0002-0000-0000-0000BF000000}">
      <formula1>INDIRECT(C364:C827)</formula1>
    </dataValidation>
    <dataValidation type="list" allowBlank="1" showInputMessage="1" showErrorMessage="1" sqref="D674:D675" xr:uid="{00000000-0002-0000-0000-0000C0000000}">
      <formula1>INDIRECT(C370:C731)</formula1>
    </dataValidation>
    <dataValidation type="list" allowBlank="1" showInputMessage="1" showErrorMessage="1" sqref="D362:D363" xr:uid="{00000000-0002-0000-0000-0000C1000000}">
      <formula1>INDIRECT(C362:C831)</formula1>
    </dataValidation>
    <dataValidation type="list" allowBlank="1" showInputMessage="1" showErrorMessage="1" sqref="D351:D354 D344:D345" xr:uid="{00000000-0002-0000-0000-0000C2000000}">
      <formula1>INDIRECT(C344:C815)</formula1>
    </dataValidation>
    <dataValidation type="list" allowBlank="1" showInputMessage="1" showErrorMessage="1" sqref="D358:D361" xr:uid="{00000000-0002-0000-0000-0000C3000000}">
      <formula1>INDIRECT(C358:C826)</formula1>
    </dataValidation>
    <dataValidation type="list" allowBlank="1" showInputMessage="1" showErrorMessage="1" sqref="D342:D343" xr:uid="{00000000-0002-0000-0000-0000C4000000}">
      <formula1>INDIRECT(C342:C826)</formula1>
    </dataValidation>
    <dataValidation type="list" allowBlank="1" showInputMessage="1" showErrorMessage="1" sqref="D355:D356" xr:uid="{00000000-0002-0000-0000-0000C5000000}">
      <formula1>INDIRECT(C355:C825)</formula1>
    </dataValidation>
    <dataValidation type="list" allowBlank="1" showInputMessage="1" showErrorMessage="1" sqref="D333:D335" xr:uid="{00000000-0002-0000-0000-0000C6000000}">
      <formula1>INDIRECT(C333:C1072)</formula1>
    </dataValidation>
    <dataValidation type="list" allowBlank="1" showInputMessage="1" showErrorMessage="1" sqref="D415:D416" xr:uid="{00000000-0002-0000-0000-0000C7000000}">
      <formula1>INDIRECT(C335:C1075)</formula1>
    </dataValidation>
    <dataValidation type="list" allowBlank="1" showInputMessage="1" showErrorMessage="1" sqref="D337:D339" xr:uid="{00000000-0002-0000-0000-0000C8000000}">
      <formula1>INDIRECT(C318:C798)</formula1>
    </dataValidation>
    <dataValidation type="list" allowBlank="1" showInputMessage="1" showErrorMessage="1" sqref="D330:D332" xr:uid="{00000000-0002-0000-0000-0000C9000000}">
      <formula1>INDIRECT(C318:C927)</formula1>
    </dataValidation>
    <dataValidation type="list" allowBlank="1" showInputMessage="1" showErrorMessage="1" sqref="D318:D320" xr:uid="{00000000-0002-0000-0000-0000CA000000}">
      <formula1>INDIRECT(C318:C925)</formula1>
    </dataValidation>
    <dataValidation type="list" allowBlank="1" showInputMessage="1" showErrorMessage="1" sqref="D322:D324" xr:uid="{00000000-0002-0000-0000-0000CB000000}">
      <formula1>INDIRECT(C313:C716)</formula1>
    </dataValidation>
    <dataValidation type="list" allowBlank="1" showInputMessage="1" showErrorMessage="1" sqref="D326:D328" xr:uid="{00000000-0002-0000-0000-0000CC000000}">
      <formula1>INDIRECT(C314:C717)</formula1>
    </dataValidation>
    <dataValidation type="list" allowBlank="1" showInputMessage="1" showErrorMessage="1" sqref="D279:D288" xr:uid="{00000000-0002-0000-0000-0000CD000000}">
      <formula1>INDIRECT(C279:C915)</formula1>
    </dataValidation>
    <dataValidation type="list" allowBlank="1" showInputMessage="1" showErrorMessage="1" sqref="D289:D291" xr:uid="{00000000-0002-0000-0000-0000CE000000}">
      <formula1>INDIRECT(C289:C921)</formula1>
    </dataValidation>
    <dataValidation type="list" allowBlank="1" showInputMessage="1" showErrorMessage="1" sqref="D251:D253" xr:uid="{00000000-0002-0000-0000-0000CF000000}">
      <formula1>INDIRECT(C251:C895)</formula1>
    </dataValidation>
    <dataValidation type="list" allowBlank="1" showInputMessage="1" showErrorMessage="1" sqref="D259:D260" xr:uid="{00000000-0002-0000-0000-0000D0000000}">
      <formula1>INDIRECT(C259:C904)</formula1>
    </dataValidation>
    <dataValidation type="list" allowBlank="1" showInputMessage="1" showErrorMessage="1" sqref="D246:D249 D226:D227 D234:D238" xr:uid="{00000000-0002-0000-0000-0000D1000000}">
      <formula1>INDIRECT(C226:C873)</formula1>
    </dataValidation>
    <dataValidation type="list" allowBlank="1" showInputMessage="1" showErrorMessage="1" sqref="D240:D243 D202:D204" xr:uid="{00000000-0002-0000-0000-0000D2000000}">
      <formula1>INDIRECT(C202:C855)</formula1>
    </dataValidation>
    <dataValidation type="list" allowBlank="1" showInputMessage="1" showErrorMessage="1" sqref="D244:D245" xr:uid="{00000000-0002-0000-0000-0000D3000000}">
      <formula1>INDIRECT(C240:C891)</formula1>
    </dataValidation>
    <dataValidation type="list" allowBlank="1" showInputMessage="1" showErrorMessage="1" sqref="D169:D171" xr:uid="{00000000-0002-0000-0000-0000D4000000}">
      <formula1>INDIRECT(C169:C838)</formula1>
    </dataValidation>
    <dataValidation type="list" allowBlank="1" showInputMessage="1" showErrorMessage="1" sqref="D193:D194 D187:D191" xr:uid="{00000000-0002-0000-0000-0000D5000000}">
      <formula1>INDIRECT(C187:C848)</formula1>
    </dataValidation>
    <dataValidation type="list" allowBlank="1" showInputMessage="1" showErrorMessage="1" sqref="D196:D197" xr:uid="{00000000-0002-0000-0000-0000D6000000}">
      <formula1>INDIRECT(C196:C854)</formula1>
    </dataValidation>
    <dataValidation type="list" allowBlank="1" showInputMessage="1" showErrorMessage="1" sqref="D172:D178 D135:D136" xr:uid="{00000000-0002-0000-0000-0000D7000000}">
      <formula1>INDIRECT(C135:C802)</formula1>
    </dataValidation>
    <dataValidation type="list" allowBlank="1" showInputMessage="1" showErrorMessage="1" sqref="D179:D183" xr:uid="{00000000-0002-0000-0000-0000D8000000}">
      <formula1>INDIRECT(C179:C845)</formula1>
    </dataValidation>
    <dataValidation type="list" allowBlank="1" showInputMessage="1" showErrorMessage="1" sqref="D215:D222" xr:uid="{00000000-0002-0000-0000-0000D9000000}">
      <formula1>INDIRECT(C215:C865)</formula1>
    </dataValidation>
    <dataValidation type="list" allowBlank="1" showInputMessage="1" showErrorMessage="1" sqref="D277:D278" xr:uid="{00000000-0002-0000-0000-0000DA000000}">
      <formula1>INDIRECT(C238:C885)</formula1>
    </dataValidation>
    <dataValidation type="list" allowBlank="1" showInputMessage="1" showErrorMessage="1" sqref="D213:D214" xr:uid="{00000000-0002-0000-0000-0000DB000000}">
      <formula1>INDIRECT(C213:C862)</formula1>
    </dataValidation>
    <dataValidation type="list" allowBlank="1" showInputMessage="1" showErrorMessage="1" sqref="D223:D224" xr:uid="{00000000-0002-0000-0000-0000DC000000}">
      <formula1>INDIRECT(C209:C860)</formula1>
    </dataValidation>
    <dataValidation type="list" allowBlank="1" showInputMessage="1" showErrorMessage="1" sqref="D207:D212" xr:uid="{00000000-0002-0000-0000-0000DD000000}">
      <formula1>INDIRECT(C207:C859)</formula1>
    </dataValidation>
    <dataValidation type="list" allowBlank="1" showInputMessage="1" showErrorMessage="1" sqref="D205:D206" xr:uid="{00000000-0002-0000-0000-0000DE000000}">
      <formula1>INDIRECT(C205:C859)</formula1>
    </dataValidation>
    <dataValidation type="list" allowBlank="1" showInputMessage="1" showErrorMessage="1" sqref="D199:D200" xr:uid="{00000000-0002-0000-0000-0000DF000000}">
      <formula1>INDIRECT(C191:C852)</formula1>
    </dataValidation>
    <dataValidation type="list" allowBlank="1" showInputMessage="1" showErrorMessage="1" sqref="D142:D143" xr:uid="{00000000-0002-0000-0000-0000E0000000}">
      <formula1>INDIRECT(C142:C816)</formula1>
    </dataValidation>
    <dataValidation type="list" allowBlank="1" showInputMessage="1" showErrorMessage="1" sqref="D124:D126" xr:uid="{00000000-0002-0000-0000-0000E1000000}">
      <formula1>INDIRECT(C124:C824)</formula1>
    </dataValidation>
    <dataValidation type="list" allowBlank="1" showInputMessage="1" showErrorMessage="1" sqref="D133:D134" xr:uid="{00000000-0002-0000-0000-0000E2000000}">
      <formula1>INDIRECT(C133:C801)</formula1>
    </dataValidation>
    <dataValidation type="list" allowBlank="1" showInputMessage="1" showErrorMessage="1" sqref="D128:D130" xr:uid="{00000000-0002-0000-0000-0000E3000000}">
      <formula1>INDIRECT(C128:C825)</formula1>
    </dataValidation>
    <dataValidation type="list" allowBlank="1" showInputMessage="1" showErrorMessage="1" sqref="D65:D68" xr:uid="{00000000-0002-0000-0000-0000E4000000}">
      <formula1>INDIRECT(C65:C802)</formula1>
    </dataValidation>
    <dataValidation type="list" allowBlank="1" showInputMessage="1" showErrorMessage="1" sqref="D62:D64" xr:uid="{00000000-0002-0000-0000-0000E5000000}">
      <formula1>INDIRECT(C62:C798)</formula1>
    </dataValidation>
    <dataValidation type="list" allowBlank="1" showInputMessage="1" showErrorMessage="1" sqref="D70:D73" xr:uid="{00000000-0002-0000-0000-0000E6000000}">
      <formula1>INDIRECT(C70:C802)</formula1>
    </dataValidation>
    <dataValidation type="list" allowBlank="1" showInputMessage="1" showErrorMessage="1" sqref="D58:D60" xr:uid="{00000000-0002-0000-0000-0000E7000000}">
      <formula1>INDIRECT(C58:C958)</formula1>
    </dataValidation>
    <dataValidation type="list" allowBlank="1" showInputMessage="1" showErrorMessage="1" sqref="D121:D123" xr:uid="{00000000-0002-0000-0000-0000E8000000}">
      <formula1>INDIRECT(C121:C823)</formula1>
    </dataValidation>
    <dataValidation type="list" allowBlank="1" showInputMessage="1" showErrorMessage="1" sqref="D118:D119" xr:uid="{00000000-0002-0000-0000-0000E9000000}">
      <formula1>INDIRECT(C118:C823)</formula1>
    </dataValidation>
    <dataValidation type="list" allowBlank="1" showInputMessage="1" showErrorMessage="1" sqref="D112:D113" xr:uid="{00000000-0002-0000-0000-0000EA000000}">
      <formula1>INDIRECT(C101:C813)</formula1>
    </dataValidation>
    <dataValidation type="list" allowBlank="1" showInputMessage="1" showErrorMessage="1" sqref="D114:D117" xr:uid="{00000000-0002-0000-0000-0000EB000000}">
      <formula1>INDIRECT(C114:C822)</formula1>
    </dataValidation>
    <dataValidation type="list" allowBlank="1" showInputMessage="1" showErrorMessage="1" sqref="D109:D111" xr:uid="{00000000-0002-0000-0000-0000EC000000}">
      <formula1>INDIRECT(C109:C818)</formula1>
    </dataValidation>
    <dataValidation type="list" allowBlank="1" showInputMessage="1" showErrorMessage="1" sqref="D107:D108" xr:uid="{00000000-0002-0000-0000-0000ED000000}">
      <formula1>INDIRECT(C107:C817)</formula1>
    </dataValidation>
    <dataValidation type="list" allowBlank="1" showInputMessage="1" showErrorMessage="1" sqref="D105:D106" xr:uid="{00000000-0002-0000-0000-0000EE000000}">
      <formula1>INDIRECT(C105:C816)</formula1>
    </dataValidation>
    <dataValidation type="list" allowBlank="1" showInputMessage="1" showErrorMessage="1" sqref="D94:D97" xr:uid="{00000000-0002-0000-0000-0000EF000000}">
      <formula1>INDIRECT(C94:C809)</formula1>
    </dataValidation>
    <dataValidation type="list" allowBlank="1" showInputMessage="1" showErrorMessage="1" sqref="D88:D89" xr:uid="{00000000-0002-0000-0000-0000F0000000}">
      <formula1>INDIRECT(C88:C804)</formula1>
    </dataValidation>
    <dataValidation type="list" allowBlank="1" showInputMessage="1" showErrorMessage="1" sqref="D90:D91" xr:uid="{00000000-0002-0000-0000-0000F1000000}">
      <formula1>INDIRECT(C90:C811)</formula1>
    </dataValidation>
    <dataValidation type="list" allowBlank="1" showInputMessage="1" showErrorMessage="1" sqref="D83:D84" xr:uid="{00000000-0002-0000-0000-0000F2000000}">
      <formula1>INDIRECT(C83:C807)</formula1>
    </dataValidation>
    <dataValidation type="list" allowBlank="1" showInputMessage="1" showErrorMessage="1" sqref="D85:D87 D81:D82" xr:uid="{00000000-0002-0000-0000-0000F3000000}">
      <formula1>INDIRECT(C81:C806)</formula1>
    </dataValidation>
    <dataValidation type="list" allowBlank="1" showInputMessage="1" showErrorMessage="1" sqref="D75:D76" xr:uid="{00000000-0002-0000-0000-0000F4000000}">
      <formula1>INDIRECT(C64:C800)</formula1>
    </dataValidation>
    <dataValidation type="list" allowBlank="1" showInputMessage="1" showErrorMessage="1" sqref="D38:D40" xr:uid="{00000000-0002-0000-0000-0000F5000000}">
      <formula1>INDIRECT(C38:C944)</formula1>
    </dataValidation>
    <dataValidation type="list" allowBlank="1" showInputMessage="1" showErrorMessage="1" sqref="D33:D34 D42:D53" xr:uid="{00000000-0002-0000-0000-0000F6000000}">
      <formula1>INDIRECT(C33:C942)</formula1>
    </dataValidation>
    <dataValidation type="list" allowBlank="1" showInputMessage="1" showErrorMessage="1" sqref="D31:D32" xr:uid="{00000000-0002-0000-0000-0000F7000000}">
      <formula1>INDIRECT(C31:C941)</formula1>
    </dataValidation>
    <dataValidation type="list" allowBlank="1" showInputMessage="1" showErrorMessage="1" sqref="D12:D13" xr:uid="{00000000-0002-0000-0000-0000F8000000}">
      <formula1>INDIRECT(C12:C930)</formula1>
    </dataValidation>
    <dataValidation type="list" allowBlank="1" showInputMessage="1" showErrorMessage="1" sqref="D14:D23" xr:uid="{00000000-0002-0000-0000-0000F9000000}">
      <formula1>INDIRECT(C14:C931)</formula1>
    </dataValidation>
    <dataValidation type="list" allowBlank="1" showInputMessage="1" showErrorMessage="1" sqref="D9:D10" xr:uid="{00000000-0002-0000-0000-0000FA000000}">
      <formula1>INDIRECT(C9:C928)</formula1>
    </dataValidation>
  </dataValidations>
  <hyperlinks>
    <hyperlink ref="N560" r:id="rId1" display="www.noevalleyvoice.com/2005/June/Libr.html" xr:uid="{00000000-0004-0000-0000-000000000000}"/>
    <hyperlink ref="N539" r:id="rId2" display="www.nonprofitcenters.org/resources/wbsf.php" xr:uid="{00000000-0004-0000-0000-000001000000}"/>
    <hyperlink ref="N557" r:id="rId3" display="www.stmarks-sf.org/Renovation/congvote.htm" xr:uid="{00000000-0004-0000-0000-000002000000}"/>
    <hyperlink ref="N252" r:id="rId4" xr:uid="{00000000-0004-0000-0000-000003000000}"/>
    <hyperlink ref="N515" r:id="rId5" display="www.jdvhospitality.com/press/details/24" xr:uid="{00000000-0004-0000-0000-000004000000}"/>
    <hyperlink ref="N99" r:id="rId6" xr:uid="{00000000-0004-0000-0000-000005000000}"/>
    <hyperlink ref="N98" r:id="rId7" xr:uid="{00000000-0004-0000-0000-000006000000}"/>
    <hyperlink ref="N94" r:id="rId8" display="http://www.earthquakeretrofit.org/" xr:uid="{00000000-0004-0000-0000-000007000000}"/>
    <hyperlink ref="N130" r:id="rId9" xr:uid="{00000000-0004-0000-0000-000008000000}"/>
    <hyperlink ref="N138" r:id="rId10" xr:uid="{00000000-0004-0000-0000-000009000000}"/>
    <hyperlink ref="N112" r:id="rId11" xr:uid="{00000000-0004-0000-0000-00000A000000}"/>
    <hyperlink ref="N74" r:id="rId12" xr:uid="{00000000-0004-0000-0000-00000B000000}"/>
    <hyperlink ref="N131" r:id="rId13" xr:uid="{00000000-0004-0000-0000-00000C000000}"/>
    <hyperlink ref="N100" r:id="rId14" xr:uid="{00000000-0004-0000-0000-00000D000000}"/>
    <hyperlink ref="N88" r:id="rId15" display="http://www.earthquakeretrofit.org/" xr:uid="{00000000-0004-0000-0000-00000E000000}"/>
    <hyperlink ref="K139" r:id="rId16" xr:uid="{00000000-0004-0000-0000-00000F000000}"/>
    <hyperlink ref="K529" r:id="rId17" xr:uid="{00000000-0004-0000-0000-000010000000}"/>
    <hyperlink ref="K375" r:id="rId18" display="http://www.eerinc.org/old/quake06/best_practices/fact_sheets/historic_fs_urm.pdf" xr:uid="{00000000-0004-0000-0000-000011000000}"/>
    <hyperlink ref="N375" r:id="rId19" xr:uid="{00000000-0004-0000-0000-000012000000}"/>
    <hyperlink ref="N128" r:id="rId20" xr:uid="{00000000-0004-0000-0000-000013000000}"/>
    <hyperlink ref="N129" r:id="rId21" xr:uid="{00000000-0004-0000-0000-000014000000}"/>
    <hyperlink ref="K520" r:id="rId22" xr:uid="{00000000-0004-0000-0000-000015000000}"/>
    <hyperlink ref="K571" r:id="rId23" xr:uid="{00000000-0004-0000-0000-000016000000}"/>
    <hyperlink ref="K342" r:id="rId24" xr:uid="{00000000-0004-0000-0000-000017000000}"/>
    <hyperlink ref="K525" r:id="rId25" xr:uid="{00000000-0004-0000-0000-000018000000}"/>
    <hyperlink ref="K285" r:id="rId26" display="www.gregorypluth.com" xr:uid="{00000000-0004-0000-0000-000019000000}"/>
    <hyperlink ref="K277" r:id="rId27" display="www.gregorypluth.com" xr:uid="{00000000-0004-0000-0000-00001A000000}"/>
    <hyperlink ref="K505" r:id="rId28" xr:uid="{00000000-0004-0000-0000-00001B000000}"/>
    <hyperlink ref="K332" r:id="rId29" display="http://www.eerinc.org/old/quake06/best_practices/fact_sheets/historic_fs_urm.pdf" xr:uid="{00000000-0004-0000-0000-00001C000000}"/>
    <hyperlink ref="K539" r:id="rId30" display="www.nonprofitcenters.org/resources/wbsf.php" xr:uid="{00000000-0004-0000-0000-00001D000000}"/>
    <hyperlink ref="N137" r:id="rId31" xr:uid="{00000000-0004-0000-0000-00001E000000}"/>
    <hyperlink ref="K320" r:id="rId32" display="http://www.eerinc.org/old/quake06/best_practices/fact_sheets/historic_fs_urm.pdf" xr:uid="{00000000-0004-0000-0000-00001F000000}"/>
    <hyperlink ref="N320" r:id="rId33" xr:uid="{00000000-0004-0000-0000-000020000000}"/>
    <hyperlink ref="K324" r:id="rId34" display="http://www.eerinc.org/old/quake06/best_practices/fact_sheets/historic_fs_urm.pdf" xr:uid="{00000000-0004-0000-0000-000021000000}"/>
    <hyperlink ref="N324" r:id="rId35" xr:uid="{00000000-0004-0000-0000-000022000000}"/>
    <hyperlink ref="K339" r:id="rId36" display="http://www.eerinc.org/old/quake06/best_practices/fact_sheets/historic_fs_urm.pdf" xr:uid="{00000000-0004-0000-0000-000023000000}"/>
    <hyperlink ref="N339" r:id="rId37" xr:uid="{00000000-0004-0000-0000-000024000000}"/>
    <hyperlink ref="K319" r:id="rId38" display="http://www.eerinc.org/old/quake06/best_practices/fact_sheets/historic_fs_urm.pdf" xr:uid="{00000000-0004-0000-0000-000025000000}"/>
    <hyperlink ref="N319" r:id="rId39" xr:uid="{00000000-0004-0000-0000-000026000000}"/>
    <hyperlink ref="K318" r:id="rId40" display="http://www.eerinc.org/old/quake06/best_practices/fact_sheets/historic_fs_urm.pdf" xr:uid="{00000000-0004-0000-0000-000027000000}"/>
    <hyperlink ref="N318" r:id="rId41" xr:uid="{00000000-0004-0000-0000-000028000000}"/>
    <hyperlink ref="K323" r:id="rId42" display="http://www.eerinc.org/old/quake06/best_practices/fact_sheets/historic_fs_urm.pdf" xr:uid="{00000000-0004-0000-0000-000029000000}"/>
    <hyperlink ref="N323" r:id="rId43" xr:uid="{00000000-0004-0000-0000-00002A000000}"/>
    <hyperlink ref="K322" r:id="rId44" display="http://www.eerinc.org/old/quake06/best_practices/fact_sheets/historic_fs_urm.pdf" xr:uid="{00000000-0004-0000-0000-00002B000000}"/>
    <hyperlink ref="N322" r:id="rId45" xr:uid="{00000000-0004-0000-0000-00002C000000}"/>
    <hyperlink ref="K338" r:id="rId46" display="http://www.eerinc.org/old/quake06/best_practices/fact_sheets/historic_fs_urm.pdf" xr:uid="{00000000-0004-0000-0000-00002D000000}"/>
    <hyperlink ref="N338" r:id="rId47" xr:uid="{00000000-0004-0000-0000-00002E000000}"/>
    <hyperlink ref="K337" r:id="rId48" display="http://www.eerinc.org/old/quake06/best_practices/fact_sheets/historic_fs_urm.pdf" xr:uid="{00000000-0004-0000-0000-00002F000000}"/>
    <hyperlink ref="N337" r:id="rId49" xr:uid="{00000000-0004-0000-0000-000030000000}"/>
    <hyperlink ref="K374" r:id="rId50" display="http://www.eerinc.org/old/quake06/best_practices/fact_sheets/historic_fs_urm.pdf" xr:uid="{00000000-0004-0000-0000-000031000000}"/>
    <hyperlink ref="N374" r:id="rId51" xr:uid="{00000000-0004-0000-0000-000032000000}"/>
    <hyperlink ref="K373" r:id="rId52" display="http://www.eerinc.org/old/quake06/best_practices/fact_sheets/historic_fs_urm.pdf" xr:uid="{00000000-0004-0000-0000-000033000000}"/>
    <hyperlink ref="N373" r:id="rId53" xr:uid="{00000000-0004-0000-0000-000034000000}"/>
    <hyperlink ref="K331" r:id="rId54" display="http://www.eerinc.org/old/quake06/best_practices/fact_sheets/historic_fs_urm.pdf" xr:uid="{00000000-0004-0000-0000-000035000000}"/>
    <hyperlink ref="K330" r:id="rId55" display="http://www.eerinc.org/old/quake06/best_practices/fact_sheets/historic_fs_urm.pdf" xr:uid="{00000000-0004-0000-0000-000036000000}"/>
    <hyperlink ref="K328" r:id="rId56" display="http://www.eerinc.org/old/quake06/best_practices/fact_sheets/historic_fs_urm.pdf" xr:uid="{00000000-0004-0000-0000-000037000000}"/>
    <hyperlink ref="K327" r:id="rId57" display="http://www.eerinc.org/old/quake06/best_practices/fact_sheets/historic_fs_urm.pdf" xr:uid="{00000000-0004-0000-0000-000038000000}"/>
    <hyperlink ref="K326" r:id="rId58" display="http://www.eerinc.org/old/quake06/best_practices/fact_sheets/historic_fs_urm.pdf" xr:uid="{00000000-0004-0000-0000-000039000000}"/>
    <hyperlink ref="N222" r:id="rId59" xr:uid="{00000000-0004-0000-0000-00003A000000}"/>
    <hyperlink ref="K286:K288" r:id="rId60" display="www.gregorypluth.com" xr:uid="{00000000-0004-0000-0000-00003B000000}"/>
    <hyperlink ref="K537" r:id="rId61" xr:uid="{00000000-0004-0000-0000-00003C000000}"/>
    <hyperlink ref="N10" r:id="rId62" xr:uid="{00000000-0004-0000-0000-00003D000000}"/>
    <hyperlink ref="N192" r:id="rId63" xr:uid="{00000000-0004-0000-0000-00003E000000}"/>
    <hyperlink ref="N204" r:id="rId64" xr:uid="{00000000-0004-0000-0000-00003F000000}"/>
    <hyperlink ref="N237" r:id="rId65" xr:uid="{00000000-0004-0000-0000-000040000000}"/>
    <hyperlink ref="O47" r:id="rId66" xr:uid="{00000000-0004-0000-0000-000041000000}"/>
    <hyperlink ref="O69" r:id="rId67" xr:uid="{00000000-0004-0000-0000-000042000000}"/>
    <hyperlink ref="O127" r:id="rId68" xr:uid="{00000000-0004-0000-0000-000043000000}"/>
    <hyperlink ref="O169" r:id="rId69" xr:uid="{00000000-0004-0000-0000-000044000000}"/>
  </hyperlink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Spreadsheet</vt:lpstr>
      <vt:lpst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Bush</dc:creator>
  <cp:lastModifiedBy>Dodd, Felicia D.</cp:lastModifiedBy>
  <cp:lastPrinted>2018-09-13T22:10:00Z</cp:lastPrinted>
  <dcterms:created xsi:type="dcterms:W3CDTF">2018-07-21T20:32:08Z</dcterms:created>
  <dcterms:modified xsi:type="dcterms:W3CDTF">2018-10-18T17:21:30Z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{EFC4FD8B-2773-4A20-B87D-D51A15EA315A}</vt:lpwstr>
  </property>
</Properties>
</file>