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15540" windowHeight="7580" activeTab="0"/>
  </bookViews>
  <sheets>
    <sheet name="Table 2" sheetId="1" r:id="rId1"/>
  </sheets>
  <definedNames>
    <definedName name="DA">#REF!</definedName>
    <definedName name="DC">#REF!</definedName>
    <definedName name="DS">#REF!</definedName>
    <definedName name="_xlnm.Print_Titles" localSheetId="0">'Table 2'!$A:$B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<sst xmlns="http://schemas.openxmlformats.org/spreadsheetml/2006/main" count="538" uniqueCount="139">
  <si>
    <r>
      <t>d</t>
    </r>
    <r>
      <rPr>
        <sz val="10"/>
        <rFont val="Courier"/>
        <family val="0"/>
      </rPr>
      <t>D</t>
    </r>
  </si>
  <si>
    <t>T.U.</t>
  </si>
  <si>
    <t xml:space="preserve"> </t>
  </si>
  <si>
    <t>Temp.</t>
  </si>
  <si>
    <t>Ag</t>
  </si>
  <si>
    <t>Std.D.</t>
  </si>
  <si>
    <t>As</t>
  </si>
  <si>
    <t xml:space="preserve">B </t>
  </si>
  <si>
    <t>Be</t>
  </si>
  <si>
    <t>Ba</t>
  </si>
  <si>
    <t>Br</t>
  </si>
  <si>
    <t>Ca</t>
  </si>
  <si>
    <t>Cd</t>
  </si>
  <si>
    <t>Cl</t>
  </si>
  <si>
    <t>Co</t>
  </si>
  <si>
    <t>Cr</t>
  </si>
  <si>
    <t>Cu</t>
  </si>
  <si>
    <t xml:space="preserve">F </t>
  </si>
  <si>
    <t>Hg</t>
  </si>
  <si>
    <t>I</t>
  </si>
  <si>
    <t xml:space="preserve">K </t>
  </si>
  <si>
    <t>Li</t>
  </si>
  <si>
    <t>Mn</t>
  </si>
  <si>
    <t>Mo</t>
  </si>
  <si>
    <t>Na</t>
  </si>
  <si>
    <t>pH (F)</t>
  </si>
  <si>
    <t>pH (L)</t>
  </si>
  <si>
    <t>Sr</t>
  </si>
  <si>
    <t>Ti</t>
  </si>
  <si>
    <t>Tl</t>
  </si>
  <si>
    <t>V</t>
  </si>
  <si>
    <t>Zn</t>
  </si>
  <si>
    <t>Anion</t>
  </si>
  <si>
    <t>Balance</t>
  </si>
  <si>
    <t>ppm</t>
  </si>
  <si>
    <t>+/-</t>
  </si>
  <si>
    <t>calc ppm</t>
  </si>
  <si>
    <t>Sum</t>
  </si>
  <si>
    <t>&lt;0.001</t>
  </si>
  <si>
    <t xml:space="preserve"> ---</t>
  </si>
  <si>
    <t>&lt;0.002</t>
  </si>
  <si>
    <t>&lt;0.05</t>
  </si>
  <si>
    <t>&lt;0.01</t>
  </si>
  <si>
    <t>&lt;0.02</t>
  </si>
  <si>
    <t>&lt;0.005</t>
  </si>
  <si>
    <t>&lt;0.0002</t>
  </si>
  <si>
    <t>0.001</t>
  </si>
  <si>
    <t>0.002</t>
  </si>
  <si>
    <t>0.004</t>
  </si>
  <si>
    <t>&lt;0.0001</t>
  </si>
  <si>
    <t>0.1</t>
  </si>
  <si>
    <t>0.2</t>
  </si>
  <si>
    <t>0.01</t>
  </si>
  <si>
    <t>0.02</t>
  </si>
  <si>
    <t>0.04</t>
  </si>
  <si>
    <t>0.06</t>
  </si>
  <si>
    <t>CL98-2</t>
  </si>
  <si>
    <t>0.4</t>
  </si>
  <si>
    <t>CL98-3</t>
  </si>
  <si>
    <t>CL98-4</t>
  </si>
  <si>
    <t>0.03</t>
  </si>
  <si>
    <t>CL98-5</t>
  </si>
  <si>
    <t>And99-2</t>
  </si>
  <si>
    <t>And99-3</t>
  </si>
  <si>
    <t>And99-4</t>
  </si>
  <si>
    <t>And99-5</t>
  </si>
  <si>
    <t>And99-6</t>
  </si>
  <si>
    <t>And99-7</t>
  </si>
  <si>
    <t>0.05</t>
  </si>
  <si>
    <t>0.5</t>
  </si>
  <si>
    <t>0.09</t>
  </si>
  <si>
    <t>0.08</t>
  </si>
  <si>
    <t>&lt;0.00005</t>
  </si>
  <si>
    <t>Drainage from 99-6, just above road</t>
  </si>
  <si>
    <t xml:space="preserve">  Al</t>
  </si>
  <si>
    <t xml:space="preserve">  ppm</t>
  </si>
  <si>
    <t xml:space="preserve">  1</t>
  </si>
  <si>
    <t xml:space="preserve"> 1.5</t>
  </si>
  <si>
    <t xml:space="preserve">0.1 </t>
  </si>
  <si>
    <t xml:space="preserve">0.7 </t>
  </si>
  <si>
    <t xml:space="preserve">0.2 </t>
  </si>
  <si>
    <t xml:space="preserve">  2</t>
  </si>
  <si>
    <t xml:space="preserve">&lt;0.0001 </t>
  </si>
  <si>
    <t xml:space="preserve">0.01 </t>
  </si>
  <si>
    <r>
      <t>NO</t>
    </r>
    <r>
      <rPr>
        <vertAlign val="subscript"/>
        <sz val="10"/>
        <rFont val="Courier"/>
        <family val="0"/>
      </rPr>
      <t>3</t>
    </r>
  </si>
  <si>
    <t xml:space="preserve"> Std.D.</t>
  </si>
  <si>
    <t xml:space="preserve">   TDS</t>
  </si>
  <si>
    <t xml:space="preserve">   ppm</t>
  </si>
  <si>
    <t xml:space="preserve"> Cation </t>
  </si>
  <si>
    <t xml:space="preserve">Si </t>
  </si>
  <si>
    <t xml:space="preserve">ppm </t>
  </si>
  <si>
    <t xml:space="preserve">Sn </t>
  </si>
  <si>
    <t xml:space="preserve">Se  </t>
  </si>
  <si>
    <t xml:space="preserve">ppm  </t>
  </si>
  <si>
    <t xml:space="preserve">Sb  </t>
  </si>
  <si>
    <t xml:space="preserve">S </t>
  </si>
  <si>
    <t xml:space="preserve">Rb </t>
  </si>
  <si>
    <t xml:space="preserve">Pb </t>
  </si>
  <si>
    <t xml:space="preserve">Ni  </t>
  </si>
  <si>
    <t xml:space="preserve">0.02 </t>
  </si>
  <si>
    <t xml:space="preserve">Cs </t>
  </si>
  <si>
    <t>Fe-rich Spring</t>
  </si>
  <si>
    <t>Creek below Unnamed Adit and Map #1,2,3</t>
  </si>
  <si>
    <t>per mil</t>
  </si>
  <si>
    <t xml:space="preserve">  Fe</t>
  </si>
  <si>
    <t>Main Hot Spring, Anderson Springs</t>
  </si>
  <si>
    <t xml:space="preserve">New Hot Spring, Anderson Springs </t>
  </si>
  <si>
    <t xml:space="preserve">Tritium analyses by University of Miami, Rosenstiel School of Marine and Atmospheric Science, </t>
  </si>
  <si>
    <t>NC</t>
  </si>
  <si>
    <t xml:space="preserve">     Menlo Park, California. </t>
  </si>
  <si>
    <t>NC = Sample not collected for analysis.</t>
  </si>
  <si>
    <t xml:space="preserve">     Tritium Laboratory, Miami, Florida.</t>
  </si>
  <si>
    <r>
      <t xml:space="preserve">Table 2, </t>
    </r>
    <r>
      <rPr>
        <sz val="10"/>
        <rFont val="Courier"/>
        <family val="0"/>
      </rPr>
      <t>continued.</t>
    </r>
  </si>
  <si>
    <t>Table 2. Chemical and Isotopic Analyses of Waters from the Anderson Springs Area.</t>
  </si>
  <si>
    <t>Sample #</t>
  </si>
  <si>
    <t>Map #</t>
  </si>
  <si>
    <t>Description</t>
  </si>
  <si>
    <t>Date</t>
  </si>
  <si>
    <t>°C</t>
  </si>
  <si>
    <r>
      <t>CO</t>
    </r>
    <r>
      <rPr>
        <vertAlign val="subscript"/>
        <sz val="12"/>
        <rFont val="Courier"/>
        <family val="0"/>
      </rPr>
      <t>3</t>
    </r>
  </si>
  <si>
    <r>
      <t>HCO</t>
    </r>
    <r>
      <rPr>
        <vertAlign val="subscript"/>
        <sz val="12"/>
        <rFont val="Courier"/>
        <family val="0"/>
      </rPr>
      <t>3</t>
    </r>
  </si>
  <si>
    <r>
      <t>NH</t>
    </r>
    <r>
      <rPr>
        <vertAlign val="subscript"/>
        <sz val="12"/>
        <rFont val="Courier"/>
        <family val="0"/>
      </rPr>
      <t>4</t>
    </r>
  </si>
  <si>
    <r>
      <t>NO</t>
    </r>
    <r>
      <rPr>
        <vertAlign val="subscript"/>
        <sz val="12"/>
        <rFont val="Courier"/>
        <family val="0"/>
      </rPr>
      <t>2</t>
    </r>
  </si>
  <si>
    <r>
      <t>PO</t>
    </r>
    <r>
      <rPr>
        <vertAlign val="subscript"/>
        <sz val="12"/>
        <rFont val="Courier"/>
        <family val="0"/>
      </rPr>
      <t>4</t>
    </r>
  </si>
  <si>
    <r>
      <t>SiO</t>
    </r>
    <r>
      <rPr>
        <vertAlign val="subscript"/>
        <sz val="12"/>
        <rFont val="Courier"/>
        <family val="0"/>
      </rPr>
      <t>2</t>
    </r>
  </si>
  <si>
    <r>
      <t>SO</t>
    </r>
    <r>
      <rPr>
        <vertAlign val="subscript"/>
        <sz val="12"/>
        <rFont val="Courier"/>
        <family val="0"/>
      </rPr>
      <t>3</t>
    </r>
  </si>
  <si>
    <r>
      <t>SO</t>
    </r>
    <r>
      <rPr>
        <vertAlign val="subscript"/>
        <sz val="12"/>
        <rFont val="Courier"/>
        <family val="0"/>
      </rPr>
      <t>4</t>
    </r>
  </si>
  <si>
    <r>
      <t>S</t>
    </r>
    <r>
      <rPr>
        <vertAlign val="subscript"/>
        <sz val="12"/>
        <rFont val="Courier"/>
        <family val="0"/>
      </rPr>
      <t>2</t>
    </r>
    <r>
      <rPr>
        <sz val="10"/>
        <rFont val="Courier"/>
        <family val="0"/>
      </rPr>
      <t>O</t>
    </r>
    <r>
      <rPr>
        <vertAlign val="subscript"/>
        <sz val="12"/>
        <rFont val="Courier"/>
        <family val="0"/>
      </rPr>
      <t>3</t>
    </r>
  </si>
  <si>
    <r>
      <t>d</t>
    </r>
    <r>
      <rPr>
        <vertAlign val="superscript"/>
        <sz val="12"/>
        <rFont val="Courier"/>
        <family val="0"/>
      </rPr>
      <t>18</t>
    </r>
    <r>
      <rPr>
        <sz val="10"/>
        <rFont val="Courier"/>
        <family val="0"/>
      </rPr>
      <t>O</t>
    </r>
  </si>
  <si>
    <t>Chemical analyses by D. Counce, Los Alamos National Laboratory, Los Alamos, New Mexico.</t>
  </si>
  <si>
    <t xml:space="preserve">Stable isotope analyses by M. Huebner and L. D. White, U. S. Geological Survey, </t>
  </si>
  <si>
    <t>Schwartz (Anderson) Mine Adit</t>
  </si>
  <si>
    <t>mm/dd/yy</t>
  </si>
  <si>
    <t xml:space="preserve"> Cond.(L)</t>
  </si>
  <si>
    <r>
      <t xml:space="preserve">  3</t>
    </r>
    <r>
      <rPr>
        <sz val="10"/>
        <rFont val="Courier"/>
        <family val="0"/>
      </rPr>
      <t>H</t>
    </r>
  </si>
  <si>
    <t xml:space="preserve"> ppm</t>
  </si>
  <si>
    <t xml:space="preserve"> Mg</t>
  </si>
  <si>
    <t xml:space="preserve">  NC</t>
  </si>
  <si>
    <t xml:space="preserve">µmho/cm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</si>
</sst>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_)"/>
    <numFmt numFmtId="168" formatCode="0.0000_)"/>
    <numFmt numFmtId="169" formatCode="mm/dd/yy"/>
    <numFmt numFmtId="170" formatCode="0.0"/>
    <numFmt numFmtId="171" formatCode="0.000"/>
    <numFmt numFmtId="172" formatCode="0.0000"/>
    <numFmt numFmtId="173" formatCode="0.000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bscript"/>
      <sz val="10"/>
      <name val="Courier"/>
      <family val="0"/>
    </font>
    <font>
      <sz val="10"/>
      <name val="Symbol"/>
      <family val="0"/>
    </font>
    <font>
      <b/>
      <sz val="10"/>
      <name val="Courier"/>
      <family val="0"/>
    </font>
    <font>
      <vertAlign val="subscript"/>
      <sz val="12"/>
      <name val="Courier"/>
      <family val="0"/>
    </font>
    <font>
      <vertAlign val="superscript"/>
      <sz val="12"/>
      <name val="Courier"/>
      <family val="0"/>
    </font>
    <font>
      <sz val="14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170" fontId="0" fillId="0" borderId="0" xfId="0" applyNumberFormat="1" applyAlignment="1" applyProtection="1">
      <alignment horizontal="right"/>
      <protection/>
    </xf>
    <xf numFmtId="17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ill="1" applyAlignment="1" applyProtection="1">
      <alignment horizontal="left"/>
      <protection/>
    </xf>
    <xf numFmtId="16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70" fontId="0" fillId="0" borderId="0" xfId="0" applyNumberFormat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0" borderId="0" xfId="0" applyNumberForma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CD39"/>
  <sheetViews>
    <sheetView showGridLines="0" tabSelected="1" workbookViewId="0" topLeftCell="A1">
      <pane xSplit="2" ySplit="8" topLeftCell="BQ9" activePane="bottomRight" state="frozen"/>
      <selection pane="topLeft" activeCell="A1" sqref="A1:A16384"/>
      <selection pane="topRight" activeCell="B1" sqref="B1"/>
      <selection pane="bottomLeft" activeCell="A5" sqref="A5"/>
      <selection pane="bottomRight" activeCell="I26" sqref="I26"/>
    </sheetView>
  </sheetViews>
  <sheetFormatPr defaultColWidth="9.625" defaultRowHeight="12.75"/>
  <cols>
    <col min="1" max="1" width="9.875" style="19" customWidth="1"/>
    <col min="2" max="2" width="6.125" style="8" customWidth="1"/>
    <col min="3" max="3" width="39.50390625" style="8" customWidth="1"/>
    <col min="4" max="4" width="10.625" style="14" customWidth="1"/>
    <col min="5" max="5" width="7.625" style="10" customWidth="1"/>
    <col min="6" max="7" width="8.625" style="12" customWidth="1"/>
    <col min="8" max="8" width="9.625" style="14" customWidth="1"/>
    <col min="9" max="9" width="8.625" style="8" customWidth="1"/>
    <col min="10" max="10" width="8.875" style="14" customWidth="1"/>
    <col min="11" max="11" width="8.625" style="14" customWidth="1"/>
    <col min="12" max="12" width="7.875" style="10" customWidth="1"/>
    <col min="13" max="13" width="6.625" style="15" customWidth="1"/>
    <col min="14" max="15" width="7.875" style="10" customWidth="1"/>
    <col min="16" max="16" width="6.625" style="15" customWidth="1"/>
    <col min="17" max="18" width="7.875" style="10" customWidth="1"/>
    <col min="19" max="19" width="6.625" style="15" customWidth="1"/>
    <col min="20" max="21" width="7.875" style="10" customWidth="1"/>
    <col min="22" max="22" width="6.625" style="15" customWidth="1"/>
    <col min="23" max="23" width="7.875" style="14" customWidth="1"/>
    <col min="24" max="24" width="7.875" style="10" customWidth="1"/>
    <col min="25" max="25" width="7.875" style="14" customWidth="1"/>
    <col min="26" max="26" width="6.625" style="15" customWidth="1"/>
    <col min="27" max="28" width="7.875" style="14" customWidth="1"/>
    <col min="29" max="29" width="6.625" style="15" customWidth="1"/>
    <col min="30" max="30" width="7.875" style="14" customWidth="1"/>
    <col min="31" max="31" width="6.625" style="15" customWidth="1"/>
    <col min="32" max="32" width="6.875" style="10" customWidth="1"/>
    <col min="33" max="33" width="7.875" style="14" customWidth="1"/>
    <col min="34" max="34" width="6.625" style="15" customWidth="1"/>
    <col min="35" max="35" width="8.875" style="14" customWidth="1"/>
    <col min="36" max="37" width="6.875" style="10" customWidth="1"/>
    <col min="38" max="38" width="6.625" style="15" customWidth="1"/>
    <col min="39" max="39" width="6.875" style="10" customWidth="1"/>
    <col min="40" max="40" width="6.625" style="15" customWidth="1"/>
    <col min="41" max="41" width="7.875" style="10" customWidth="1"/>
    <col min="42" max="42" width="6.625" style="15" customWidth="1"/>
    <col min="43" max="43" width="8.625" style="14" customWidth="1"/>
    <col min="44" max="44" width="6.625" style="31" customWidth="1"/>
    <col min="45" max="45" width="8.625" style="14" customWidth="1"/>
    <col min="46" max="46" width="8.625" style="10" customWidth="1"/>
    <col min="47" max="47" width="6.625" style="15" customWidth="1"/>
    <col min="48" max="49" width="8.625" style="14" customWidth="1"/>
    <col min="50" max="50" width="6.625" style="15" customWidth="1"/>
    <col min="51" max="51" width="8.625" style="14" customWidth="1"/>
    <col min="52" max="54" width="8.625" style="10" customWidth="1"/>
    <col min="55" max="55" width="8.625" style="14" customWidth="1"/>
    <col min="56" max="56" width="6.625" style="15" customWidth="1"/>
    <col min="57" max="57" width="7.875" style="0" customWidth="1"/>
    <col min="58" max="59" width="8.875" style="14" customWidth="1"/>
    <col min="60" max="60" width="8.625" style="10" customWidth="1"/>
    <col min="61" max="61" width="6.625" style="15" customWidth="1"/>
    <col min="62" max="62" width="8.625" style="10" customWidth="1"/>
    <col min="63" max="63" width="8.875" style="10" customWidth="1"/>
    <col min="64" max="64" width="8.875" style="14" customWidth="1"/>
    <col min="65" max="66" width="8.875" style="10" customWidth="1"/>
    <col min="67" max="67" width="7.875" style="10" customWidth="1"/>
    <col min="68" max="68" width="6.625" style="15" customWidth="1"/>
    <col min="69" max="70" width="8.875" style="10" customWidth="1"/>
    <col min="71" max="71" width="6.625" style="15" customWidth="1"/>
    <col min="72" max="72" width="7.875" style="14" customWidth="1"/>
    <col min="73" max="73" width="7.875" style="10" customWidth="1"/>
    <col min="74" max="74" width="6.625" style="15" customWidth="1"/>
    <col min="75" max="78" width="9.875" style="0" customWidth="1"/>
    <col min="79" max="80" width="9.875" style="8" customWidth="1"/>
    <col min="81" max="81" width="7.875" style="14" customWidth="1"/>
    <col min="82" max="82" width="7.125" style="8" bestFit="1" customWidth="1"/>
    <col min="83" max="16384" width="8.875" style="0" customWidth="1"/>
  </cols>
  <sheetData>
    <row r="2" ht="12">
      <c r="C2" s="19"/>
    </row>
    <row r="3" spans="3:70" ht="12">
      <c r="C3" s="47" t="s">
        <v>113</v>
      </c>
      <c r="L3" s="45" t="s">
        <v>112</v>
      </c>
      <c r="AA3" s="45" t="s">
        <v>112</v>
      </c>
      <c r="AQ3" s="45" t="s">
        <v>112</v>
      </c>
      <c r="BA3" s="45"/>
      <c r="BE3" s="45" t="s">
        <v>112</v>
      </c>
      <c r="BR3" s="45" t="s">
        <v>112</v>
      </c>
    </row>
    <row r="4" ht="12">
      <c r="C4" s="2"/>
    </row>
    <row r="5" ht="12">
      <c r="C5" s="2"/>
    </row>
    <row r="6" spans="1:3" ht="12">
      <c r="A6" s="2"/>
      <c r="C6" s="1"/>
    </row>
    <row r="7" spans="1:82" ht="16.5">
      <c r="A7" s="2" t="s">
        <v>114</v>
      </c>
      <c r="B7" s="8" t="s">
        <v>115</v>
      </c>
      <c r="C7" s="1" t="s">
        <v>116</v>
      </c>
      <c r="D7" s="1" t="s">
        <v>117</v>
      </c>
      <c r="E7" s="11" t="s">
        <v>3</v>
      </c>
      <c r="F7" s="13" t="s">
        <v>25</v>
      </c>
      <c r="G7" s="13" t="s">
        <v>26</v>
      </c>
      <c r="H7" s="55" t="s">
        <v>133</v>
      </c>
      <c r="I7" s="1" t="s">
        <v>119</v>
      </c>
      <c r="J7" s="1" t="s">
        <v>120</v>
      </c>
      <c r="K7" s="1" t="s">
        <v>4</v>
      </c>
      <c r="L7" s="29" t="s">
        <v>74</v>
      </c>
      <c r="M7" s="16" t="s">
        <v>5</v>
      </c>
      <c r="N7" s="11" t="s">
        <v>6</v>
      </c>
      <c r="O7" s="11" t="s">
        <v>7</v>
      </c>
      <c r="P7" s="16" t="s">
        <v>5</v>
      </c>
      <c r="Q7" s="11" t="s">
        <v>8</v>
      </c>
      <c r="R7" s="11" t="s">
        <v>9</v>
      </c>
      <c r="S7" s="16" t="s">
        <v>5</v>
      </c>
      <c r="T7" s="11" t="s">
        <v>10</v>
      </c>
      <c r="U7" s="11" t="s">
        <v>11</v>
      </c>
      <c r="V7" s="16" t="s">
        <v>5</v>
      </c>
      <c r="W7" s="3" t="s">
        <v>12</v>
      </c>
      <c r="X7" s="11" t="s">
        <v>13</v>
      </c>
      <c r="Y7" s="3" t="s">
        <v>14</v>
      </c>
      <c r="Z7" s="16" t="s">
        <v>5</v>
      </c>
      <c r="AA7" s="3" t="s">
        <v>15</v>
      </c>
      <c r="AB7" s="3" t="s">
        <v>100</v>
      </c>
      <c r="AC7" s="16" t="s">
        <v>5</v>
      </c>
      <c r="AD7" s="3" t="s">
        <v>16</v>
      </c>
      <c r="AE7" s="16" t="s">
        <v>5</v>
      </c>
      <c r="AF7" s="11" t="s">
        <v>17</v>
      </c>
      <c r="AG7" s="1" t="s">
        <v>104</v>
      </c>
      <c r="AH7" s="16" t="s">
        <v>5</v>
      </c>
      <c r="AI7" s="1" t="s">
        <v>18</v>
      </c>
      <c r="AJ7" s="11" t="s">
        <v>19</v>
      </c>
      <c r="AK7" s="11" t="s">
        <v>20</v>
      </c>
      <c r="AL7" s="16" t="s">
        <v>5</v>
      </c>
      <c r="AM7" s="11" t="s">
        <v>21</v>
      </c>
      <c r="AN7" s="16" t="s">
        <v>5</v>
      </c>
      <c r="AO7" s="54" t="s">
        <v>136</v>
      </c>
      <c r="AP7" s="16" t="s">
        <v>5</v>
      </c>
      <c r="AQ7" s="3" t="s">
        <v>22</v>
      </c>
      <c r="AR7" s="34" t="s">
        <v>85</v>
      </c>
      <c r="AS7" s="1" t="s">
        <v>23</v>
      </c>
      <c r="AT7" s="11" t="s">
        <v>24</v>
      </c>
      <c r="AU7" s="16" t="s">
        <v>5</v>
      </c>
      <c r="AV7" s="1" t="s">
        <v>121</v>
      </c>
      <c r="AW7" s="3" t="s">
        <v>98</v>
      </c>
      <c r="AX7" s="16" t="s">
        <v>5</v>
      </c>
      <c r="AY7" s="3" t="s">
        <v>122</v>
      </c>
      <c r="AZ7" s="11" t="s">
        <v>84</v>
      </c>
      <c r="BA7" s="11" t="s">
        <v>97</v>
      </c>
      <c r="BB7" s="11" t="s">
        <v>123</v>
      </c>
      <c r="BC7" s="3" t="s">
        <v>96</v>
      </c>
      <c r="BD7" s="16" t="s">
        <v>5</v>
      </c>
      <c r="BE7" s="3" t="s">
        <v>95</v>
      </c>
      <c r="BF7" s="3" t="s">
        <v>94</v>
      </c>
      <c r="BG7" s="3" t="s">
        <v>92</v>
      </c>
      <c r="BH7" s="11" t="s">
        <v>89</v>
      </c>
      <c r="BI7" s="16" t="s">
        <v>5</v>
      </c>
      <c r="BJ7" s="29" t="s">
        <v>124</v>
      </c>
      <c r="BK7" s="11" t="s">
        <v>91</v>
      </c>
      <c r="BL7" s="3" t="s">
        <v>125</v>
      </c>
      <c r="BM7" s="11" t="s">
        <v>126</v>
      </c>
      <c r="BN7" s="11" t="s">
        <v>127</v>
      </c>
      <c r="BO7" s="11" t="s">
        <v>27</v>
      </c>
      <c r="BP7" s="16" t="s">
        <v>85</v>
      </c>
      <c r="BQ7" s="11" t="s">
        <v>28</v>
      </c>
      <c r="BR7" s="11" t="s">
        <v>29</v>
      </c>
      <c r="BS7" s="16" t="s">
        <v>5</v>
      </c>
      <c r="BT7" s="3" t="s">
        <v>30</v>
      </c>
      <c r="BU7" s="11" t="s">
        <v>31</v>
      </c>
      <c r="BV7" s="16" t="s">
        <v>5</v>
      </c>
      <c r="BW7" s="39" t="s">
        <v>86</v>
      </c>
      <c r="BX7" s="1" t="s">
        <v>88</v>
      </c>
      <c r="BY7" s="1" t="s">
        <v>32</v>
      </c>
      <c r="BZ7" s="1" t="s">
        <v>33</v>
      </c>
      <c r="CA7" s="44" t="s">
        <v>0</v>
      </c>
      <c r="CB7" s="44" t="s">
        <v>128</v>
      </c>
      <c r="CC7" s="48" t="s">
        <v>134</v>
      </c>
      <c r="CD7" s="8" t="s">
        <v>5</v>
      </c>
    </row>
    <row r="8" spans="4:82" ht="12">
      <c r="D8" s="3" t="s">
        <v>132</v>
      </c>
      <c r="E8" s="29" t="s">
        <v>118</v>
      </c>
      <c r="G8" s="13" t="s">
        <v>2</v>
      </c>
      <c r="H8" s="3" t="s">
        <v>138</v>
      </c>
      <c r="I8" s="1" t="s">
        <v>34</v>
      </c>
      <c r="J8" s="1" t="s">
        <v>34</v>
      </c>
      <c r="K8" s="1" t="s">
        <v>34</v>
      </c>
      <c r="L8" s="29" t="s">
        <v>75</v>
      </c>
      <c r="M8" s="16" t="s">
        <v>35</v>
      </c>
      <c r="N8" s="11" t="s">
        <v>34</v>
      </c>
      <c r="O8" s="11" t="s">
        <v>34</v>
      </c>
      <c r="P8" s="16" t="s">
        <v>35</v>
      </c>
      <c r="Q8" s="11" t="s">
        <v>34</v>
      </c>
      <c r="R8" s="11" t="s">
        <v>34</v>
      </c>
      <c r="S8" s="16" t="s">
        <v>35</v>
      </c>
      <c r="T8" s="11" t="s">
        <v>34</v>
      </c>
      <c r="U8" s="11" t="s">
        <v>34</v>
      </c>
      <c r="V8" s="16" t="s">
        <v>35</v>
      </c>
      <c r="W8" s="3" t="s">
        <v>34</v>
      </c>
      <c r="X8" s="11" t="s">
        <v>34</v>
      </c>
      <c r="Y8" s="3" t="s">
        <v>34</v>
      </c>
      <c r="Z8" s="16" t="s">
        <v>35</v>
      </c>
      <c r="AA8" s="3" t="s">
        <v>34</v>
      </c>
      <c r="AB8" s="3" t="s">
        <v>90</v>
      </c>
      <c r="AC8" s="16" t="s">
        <v>35</v>
      </c>
      <c r="AD8" s="3" t="s">
        <v>34</v>
      </c>
      <c r="AE8" s="16" t="s">
        <v>35</v>
      </c>
      <c r="AF8" s="11" t="s">
        <v>34</v>
      </c>
      <c r="AG8" s="1" t="s">
        <v>75</v>
      </c>
      <c r="AH8" s="16" t="s">
        <v>35</v>
      </c>
      <c r="AI8" s="1" t="s">
        <v>34</v>
      </c>
      <c r="AJ8" s="11" t="s">
        <v>34</v>
      </c>
      <c r="AK8" s="11" t="s">
        <v>34</v>
      </c>
      <c r="AL8" s="16" t="s">
        <v>35</v>
      </c>
      <c r="AM8" s="11" t="s">
        <v>34</v>
      </c>
      <c r="AN8" s="16" t="s">
        <v>35</v>
      </c>
      <c r="AO8" s="54" t="s">
        <v>135</v>
      </c>
      <c r="AP8" s="16" t="s">
        <v>35</v>
      </c>
      <c r="AQ8" s="3" t="s">
        <v>34</v>
      </c>
      <c r="AR8" s="34" t="s">
        <v>35</v>
      </c>
      <c r="AS8" s="1" t="s">
        <v>34</v>
      </c>
      <c r="AT8" s="11" t="s">
        <v>34</v>
      </c>
      <c r="AU8" s="16" t="s">
        <v>35</v>
      </c>
      <c r="AV8" s="1" t="s">
        <v>34</v>
      </c>
      <c r="AW8" s="3" t="s">
        <v>90</v>
      </c>
      <c r="AX8" s="16" t="s">
        <v>35</v>
      </c>
      <c r="AY8" s="3" t="s">
        <v>34</v>
      </c>
      <c r="AZ8" s="11" t="s">
        <v>34</v>
      </c>
      <c r="BA8" s="11" t="s">
        <v>90</v>
      </c>
      <c r="BB8" s="11" t="s">
        <v>34</v>
      </c>
      <c r="BC8" s="3" t="s">
        <v>90</v>
      </c>
      <c r="BD8" s="16" t="s">
        <v>35</v>
      </c>
      <c r="BE8" s="3" t="s">
        <v>34</v>
      </c>
      <c r="BF8" s="3" t="s">
        <v>93</v>
      </c>
      <c r="BG8" s="3" t="s">
        <v>93</v>
      </c>
      <c r="BH8" s="11" t="s">
        <v>90</v>
      </c>
      <c r="BI8" s="16" t="s">
        <v>35</v>
      </c>
      <c r="BJ8" s="11" t="s">
        <v>36</v>
      </c>
      <c r="BK8" s="11" t="s">
        <v>34</v>
      </c>
      <c r="BL8" s="3" t="s">
        <v>34</v>
      </c>
      <c r="BM8" s="11" t="s">
        <v>34</v>
      </c>
      <c r="BN8" s="11" t="s">
        <v>34</v>
      </c>
      <c r="BO8" s="11" t="s">
        <v>34</v>
      </c>
      <c r="BP8" s="34" t="s">
        <v>35</v>
      </c>
      <c r="BQ8" s="11" t="s">
        <v>34</v>
      </c>
      <c r="BR8" s="11" t="s">
        <v>34</v>
      </c>
      <c r="BS8" s="16" t="s">
        <v>35</v>
      </c>
      <c r="BT8" s="3" t="s">
        <v>34</v>
      </c>
      <c r="BU8" s="11" t="s">
        <v>34</v>
      </c>
      <c r="BV8" s="16" t="s">
        <v>35</v>
      </c>
      <c r="BW8" s="39" t="s">
        <v>87</v>
      </c>
      <c r="BX8" s="1" t="s">
        <v>37</v>
      </c>
      <c r="BY8" s="1" t="s">
        <v>37</v>
      </c>
      <c r="CA8" s="8" t="s">
        <v>103</v>
      </c>
      <c r="CB8" s="8" t="s">
        <v>103</v>
      </c>
      <c r="CC8" s="14" t="s">
        <v>1</v>
      </c>
      <c r="CD8" s="15" t="s">
        <v>35</v>
      </c>
    </row>
    <row r="9" spans="4:82" ht="12">
      <c r="D9" s="3"/>
      <c r="E9" s="29"/>
      <c r="G9" s="13"/>
      <c r="H9" s="6"/>
      <c r="I9" s="1"/>
      <c r="J9" s="1"/>
      <c r="K9" s="1"/>
      <c r="L9" s="29"/>
      <c r="M9" s="16"/>
      <c r="N9" s="11"/>
      <c r="O9" s="11"/>
      <c r="P9" s="16"/>
      <c r="Q9" s="11"/>
      <c r="R9" s="11"/>
      <c r="S9" s="16"/>
      <c r="T9" s="11"/>
      <c r="U9" s="11"/>
      <c r="V9" s="16"/>
      <c r="W9" s="3"/>
      <c r="X9" s="11"/>
      <c r="Y9" s="3"/>
      <c r="Z9" s="16"/>
      <c r="AA9" s="3"/>
      <c r="AB9" s="3"/>
      <c r="AC9" s="16"/>
      <c r="AD9" s="3"/>
      <c r="AE9" s="16"/>
      <c r="AF9" s="11"/>
      <c r="AG9" s="1"/>
      <c r="AH9" s="16"/>
      <c r="AI9" s="1"/>
      <c r="AJ9" s="11"/>
      <c r="AK9" s="11"/>
      <c r="AL9" s="16"/>
      <c r="AM9" s="11"/>
      <c r="AN9" s="16"/>
      <c r="AO9" s="11"/>
      <c r="AP9" s="16"/>
      <c r="AQ9" s="3"/>
      <c r="AR9" s="34"/>
      <c r="AS9" s="1"/>
      <c r="AT9" s="11"/>
      <c r="AU9" s="16"/>
      <c r="AV9" s="1"/>
      <c r="AW9" s="3"/>
      <c r="AX9" s="16"/>
      <c r="AY9" s="3"/>
      <c r="AZ9" s="11"/>
      <c r="BA9" s="11"/>
      <c r="BB9" s="11"/>
      <c r="BC9" s="3"/>
      <c r="BD9" s="16"/>
      <c r="BE9" s="3"/>
      <c r="BF9" s="3"/>
      <c r="BG9" s="3"/>
      <c r="BH9" s="11"/>
      <c r="BI9" s="16"/>
      <c r="BJ9" s="11"/>
      <c r="BK9" s="11"/>
      <c r="BL9" s="3"/>
      <c r="BM9" s="11"/>
      <c r="BN9" s="11"/>
      <c r="BO9" s="11"/>
      <c r="BP9" s="34"/>
      <c r="BQ9" s="11"/>
      <c r="BR9" s="11"/>
      <c r="BS9" s="16"/>
      <c r="BT9" s="3"/>
      <c r="BU9" s="11"/>
      <c r="BV9" s="16"/>
      <c r="BW9" s="39"/>
      <c r="BX9" s="1"/>
      <c r="BY9" s="1"/>
      <c r="CD9" s="15"/>
    </row>
    <row r="10" spans="1:81" ht="12">
      <c r="A10" s="19" t="s">
        <v>58</v>
      </c>
      <c r="B10" s="8">
        <v>1</v>
      </c>
      <c r="C10" s="1" t="s">
        <v>105</v>
      </c>
      <c r="D10" s="9">
        <v>36048</v>
      </c>
      <c r="E10" s="20">
        <v>68</v>
      </c>
      <c r="F10" s="43">
        <v>6</v>
      </c>
      <c r="G10" s="35">
        <v>7.13</v>
      </c>
      <c r="H10" s="38">
        <v>920</v>
      </c>
      <c r="I10" s="8">
        <v>0</v>
      </c>
      <c r="J10" s="8">
        <v>332</v>
      </c>
      <c r="K10" s="14" t="s">
        <v>38</v>
      </c>
      <c r="L10" s="11">
        <v>0.04</v>
      </c>
      <c r="M10" s="15" t="s">
        <v>53</v>
      </c>
      <c r="N10" s="10" t="s">
        <v>49</v>
      </c>
      <c r="O10" s="37">
        <v>0.45</v>
      </c>
      <c r="P10" s="37">
        <v>0.01</v>
      </c>
      <c r="Q10" s="10" t="s">
        <v>40</v>
      </c>
      <c r="R10" s="37">
        <v>0.1</v>
      </c>
      <c r="S10" s="15" t="s">
        <v>52</v>
      </c>
      <c r="T10" s="10">
        <v>0.01</v>
      </c>
      <c r="U10" s="10">
        <v>75.8</v>
      </c>
      <c r="V10" s="15" t="s">
        <v>77</v>
      </c>
      <c r="W10" s="14" t="s">
        <v>38</v>
      </c>
      <c r="X10" s="10">
        <v>1.98</v>
      </c>
      <c r="Y10" s="14" t="s">
        <v>40</v>
      </c>
      <c r="AA10" s="14" t="s">
        <v>40</v>
      </c>
      <c r="AB10" s="37">
        <v>0.36</v>
      </c>
      <c r="AC10" s="37">
        <v>0.02</v>
      </c>
      <c r="AD10" s="14">
        <v>0.002</v>
      </c>
      <c r="AE10" s="15" t="s">
        <v>47</v>
      </c>
      <c r="AF10" s="10">
        <v>0.33</v>
      </c>
      <c r="AG10" s="12">
        <v>0.7</v>
      </c>
      <c r="AH10" s="15" t="s">
        <v>52</v>
      </c>
      <c r="AI10" s="40">
        <v>0.0002</v>
      </c>
      <c r="AJ10" s="10" t="s">
        <v>42</v>
      </c>
      <c r="AK10" s="10">
        <v>8.02</v>
      </c>
      <c r="AL10" s="31" t="s">
        <v>55</v>
      </c>
      <c r="AM10" s="10">
        <v>0.28</v>
      </c>
      <c r="AN10" s="31" t="s">
        <v>52</v>
      </c>
      <c r="AO10" s="41">
        <v>32.2</v>
      </c>
      <c r="AP10" s="41">
        <v>0.4</v>
      </c>
      <c r="AQ10" s="14">
        <v>4.83</v>
      </c>
      <c r="AR10" s="31" t="s">
        <v>52</v>
      </c>
      <c r="AS10" s="14" t="s">
        <v>40</v>
      </c>
      <c r="AT10" s="10">
        <v>52.6</v>
      </c>
      <c r="AU10" s="15" t="s">
        <v>51</v>
      </c>
      <c r="AV10" s="41">
        <v>20</v>
      </c>
      <c r="AW10" s="14" t="s">
        <v>40</v>
      </c>
      <c r="AY10" s="14" t="s">
        <v>43</v>
      </c>
      <c r="AZ10" s="10">
        <v>0.06</v>
      </c>
      <c r="BA10" s="10" t="s">
        <v>40</v>
      </c>
      <c r="BB10" s="10">
        <v>0.09</v>
      </c>
      <c r="BC10" s="14">
        <v>0.082</v>
      </c>
      <c r="BD10" s="31" t="s">
        <v>48</v>
      </c>
      <c r="BE10" s="3" t="s">
        <v>39</v>
      </c>
      <c r="BF10" s="14">
        <v>0.0008</v>
      </c>
      <c r="BG10" s="14" t="s">
        <v>49</v>
      </c>
      <c r="BH10" s="10">
        <v>34.2</v>
      </c>
      <c r="BI10" s="15" t="s">
        <v>50</v>
      </c>
      <c r="BJ10" s="42">
        <f>BH10*2.14</f>
        <v>73.18800000000002</v>
      </c>
      <c r="BK10" s="17" t="s">
        <v>44</v>
      </c>
      <c r="BL10" s="14" t="s">
        <v>43</v>
      </c>
      <c r="BM10" s="10">
        <v>228</v>
      </c>
      <c r="BN10" s="10" t="s">
        <v>42</v>
      </c>
      <c r="BO10" s="10">
        <v>0.69</v>
      </c>
      <c r="BP10" s="31" t="s">
        <v>52</v>
      </c>
      <c r="BQ10" s="10" t="s">
        <v>40</v>
      </c>
      <c r="BR10" s="10" t="s">
        <v>40</v>
      </c>
      <c r="BT10" s="14" t="s">
        <v>40</v>
      </c>
      <c r="BU10" s="10" t="s">
        <v>42</v>
      </c>
      <c r="BV10" s="31"/>
      <c r="BW10" s="6">
        <f>SUM(K10:Z10)+SUM(AA10:AE10)+SUM(AF10:BA10)+SUM(BB10:BG10)+BH10*2.14+SUM(BM10:BU10)</f>
        <v>831.8129999999999</v>
      </c>
      <c r="BX10" s="4">
        <f>(N(L10)*0.1112+N(R10)*0.01456+N(U10)*0.0499+N(AB10)*0.0075+N(AG10)*0.0537+N(AK10)*0.0256+N(AM10)*0.1441+N(AO10)*0.0823+N(AQ10)*0.0364+N(AT10)*0.0435+N(AV10)*0.05544+N(BC10)*0.0117+N(BO10)*0.0228+N(BU10)*0.0306+IF(G10&gt;3,0,1000*10^-G10)+IF(G10=0,-1000,0))/(1000/(1000-BW10/1000))</f>
        <v>10.305158299152092</v>
      </c>
      <c r="BY10" s="4">
        <f>(N(N10)*0.04+N(O10)*0.04625+N(T10)*0.0125+N(X10)*0.0282+I10*0.0333+N(AF10)*0.0526+N(J10)*0.0164+N(AJ10)*0.00788+N(AY10)*0.02174+N(AZ10)*0.01613+N(#REF!)*0.0588+N(BE10)*1/33.064+N(BN10)*0.0178+N(BM10)*0.0208+N(BB10)*((0.0103*10^-G10/0.000000062/(1+10^-G10/0.000000062))+0.02084/(1+10^-G10/0.000000062)))/(1000/(1000-BW10/1000))</f>
        <v>10.275104253083576</v>
      </c>
      <c r="BZ10" s="5">
        <f>2*(BX10-BY10)/(BX10+BY10)</f>
        <v>0.0029206669246550597</v>
      </c>
      <c r="CA10" s="8">
        <v>-47.2</v>
      </c>
      <c r="CB10" s="8">
        <v>-7.48</v>
      </c>
      <c r="CC10" s="8" t="s">
        <v>137</v>
      </c>
    </row>
    <row r="11" spans="1:81" ht="12">
      <c r="A11" s="19" t="s">
        <v>61</v>
      </c>
      <c r="B11" s="8">
        <v>1</v>
      </c>
      <c r="C11" s="1" t="s">
        <v>105</v>
      </c>
      <c r="D11" s="9">
        <v>36133</v>
      </c>
      <c r="E11" s="10">
        <v>50.4</v>
      </c>
      <c r="F11" s="43">
        <v>6.2</v>
      </c>
      <c r="G11" s="35">
        <v>6.94</v>
      </c>
      <c r="H11" s="38">
        <v>654</v>
      </c>
      <c r="I11" s="8">
        <v>0</v>
      </c>
      <c r="J11" s="8">
        <v>224</v>
      </c>
      <c r="K11" s="14" t="s">
        <v>38</v>
      </c>
      <c r="L11" s="11">
        <v>0.09</v>
      </c>
      <c r="M11" s="15" t="s">
        <v>52</v>
      </c>
      <c r="N11" s="10">
        <v>0.0002</v>
      </c>
      <c r="O11" s="37">
        <v>0.33</v>
      </c>
      <c r="P11" s="37">
        <v>0.01</v>
      </c>
      <c r="Q11" s="10" t="s">
        <v>40</v>
      </c>
      <c r="R11" s="10">
        <v>0.069</v>
      </c>
      <c r="S11" s="31" t="s">
        <v>46</v>
      </c>
      <c r="T11" s="10">
        <v>0.08</v>
      </c>
      <c r="U11" s="20">
        <v>52</v>
      </c>
      <c r="V11" s="31" t="s">
        <v>78</v>
      </c>
      <c r="W11" s="14" t="s">
        <v>38</v>
      </c>
      <c r="X11" s="10">
        <v>2.76</v>
      </c>
      <c r="Y11" s="14">
        <v>0.002</v>
      </c>
      <c r="Z11" s="15" t="s">
        <v>47</v>
      </c>
      <c r="AA11" s="14" t="s">
        <v>40</v>
      </c>
      <c r="AB11" s="37">
        <v>0.21</v>
      </c>
      <c r="AC11" s="37">
        <v>0.01</v>
      </c>
      <c r="AD11" s="14" t="s">
        <v>40</v>
      </c>
      <c r="AF11" s="10">
        <v>0.28</v>
      </c>
      <c r="AG11" s="14">
        <v>0.96</v>
      </c>
      <c r="AH11" s="15" t="s">
        <v>53</v>
      </c>
      <c r="AI11" s="40" t="s">
        <v>82</v>
      </c>
      <c r="AJ11" s="10" t="s">
        <v>42</v>
      </c>
      <c r="AK11" s="10">
        <v>5.31</v>
      </c>
      <c r="AL11" s="31" t="s">
        <v>53</v>
      </c>
      <c r="AM11" s="10">
        <v>0.16</v>
      </c>
      <c r="AN11" s="31" t="s">
        <v>52</v>
      </c>
      <c r="AO11" s="41">
        <v>23</v>
      </c>
      <c r="AP11" s="41">
        <v>0.1</v>
      </c>
      <c r="AQ11" s="14">
        <v>4.33</v>
      </c>
      <c r="AR11" s="31" t="s">
        <v>60</v>
      </c>
      <c r="AS11" s="14" t="s">
        <v>40</v>
      </c>
      <c r="AT11" s="10">
        <v>33.4</v>
      </c>
      <c r="AU11" s="15" t="s">
        <v>50</v>
      </c>
      <c r="AV11" s="41">
        <v>11.1</v>
      </c>
      <c r="AW11" s="14" t="s">
        <v>40</v>
      </c>
      <c r="AY11" s="14" t="s">
        <v>43</v>
      </c>
      <c r="AZ11" s="10" t="s">
        <v>43</v>
      </c>
      <c r="BA11" s="10" t="s">
        <v>40</v>
      </c>
      <c r="BB11" s="10" t="s">
        <v>41</v>
      </c>
      <c r="BC11" s="14">
        <v>0.052</v>
      </c>
      <c r="BD11" s="31" t="s">
        <v>48</v>
      </c>
      <c r="BE11" s="3" t="s">
        <v>39</v>
      </c>
      <c r="BF11" s="14">
        <v>0.0003</v>
      </c>
      <c r="BG11" s="14" t="s">
        <v>49</v>
      </c>
      <c r="BH11" s="20">
        <v>24</v>
      </c>
      <c r="BI11" s="15" t="s">
        <v>51</v>
      </c>
      <c r="BJ11" s="42">
        <f>BH11*2.14</f>
        <v>51.36</v>
      </c>
      <c r="BK11" s="17" t="s">
        <v>44</v>
      </c>
      <c r="BL11" s="14" t="s">
        <v>43</v>
      </c>
      <c r="BM11" s="10">
        <v>150</v>
      </c>
      <c r="BN11" s="10" t="s">
        <v>42</v>
      </c>
      <c r="BO11" s="10">
        <v>0.42</v>
      </c>
      <c r="BP11" s="31" t="s">
        <v>53</v>
      </c>
      <c r="BQ11" s="10" t="s">
        <v>40</v>
      </c>
      <c r="BR11" s="10" t="s">
        <v>40</v>
      </c>
      <c r="BT11" s="14" t="s">
        <v>40</v>
      </c>
      <c r="BU11" s="10">
        <v>0.01</v>
      </c>
      <c r="BV11" s="31" t="s">
        <v>52</v>
      </c>
      <c r="BW11" s="6">
        <f>SUM(K11:Z11)+SUM(AA11:AE11)+SUM(AF11:BA11)+SUM(BB11:BG11)+BH11*2.14+SUM(BM11:BU11)</f>
        <v>559.9235</v>
      </c>
      <c r="BX11" s="4">
        <f>(N(L11)*0.1112+N(R11)*0.01456+N(U11)*0.0499+N(AB11)*0.0075+N(AG11)*0.0537+N(AK11)*0.0256+N(AM11)*0.1441+N(AO11)*0.0823+N(AQ11)*0.0364+N(AT11)*0.0435+N(AV11)*0.05544+N(BC11)*0.0117+N(BO11)*0.0228+N(BU11)*0.0306+IF(G11&gt;3,0,1000*10^-G11)+IF(G11=0,-1000,0))/(1000/(1000-BW11/1000))</f>
        <v>6.94332812935978</v>
      </c>
      <c r="BY11" s="4">
        <f>(N(N11)*0.04+N(O11)*0.04625+N(T11)*0.0125+N(X11)*0.0282+I11*0.0333+N(AF11)*0.0526+N(J11)*0.0164+N(AJ11)*0.00788+N(AY11)*0.02174+N(AZ11)*0.01613+N(#REF!)*0.0588+N(BE11)*1/33.064+N(BN11)*0.0178+N(BM11)*0.0208+N(BB11)*((0.0103*10^-G11/0.000000062/(1+10^-G11/0.000000062))+0.02084/(1+10^-G11/0.000000062)))/(1000/(1000-BW11/1000))</f>
        <v>6.898565666955933</v>
      </c>
      <c r="BZ11" s="5">
        <f>2*(BX11-BY11)/(BX11+BY11)</f>
        <v>0.006467678926385286</v>
      </c>
      <c r="CA11" s="8">
        <v>-46.2</v>
      </c>
      <c r="CB11" s="8">
        <v>-7.42</v>
      </c>
      <c r="CC11" s="8" t="s">
        <v>137</v>
      </c>
    </row>
    <row r="12" spans="1:82" ht="12">
      <c r="A12" s="19" t="s">
        <v>62</v>
      </c>
      <c r="B12" s="8">
        <v>1</v>
      </c>
      <c r="C12" s="1" t="s">
        <v>105</v>
      </c>
      <c r="D12" s="9">
        <v>36391</v>
      </c>
      <c r="E12" s="10">
        <v>69.5</v>
      </c>
      <c r="F12" s="43">
        <v>6</v>
      </c>
      <c r="G12" s="35">
        <v>7.13</v>
      </c>
      <c r="H12" s="38">
        <v>920</v>
      </c>
      <c r="I12" s="8">
        <v>0</v>
      </c>
      <c r="J12" s="8">
        <v>348</v>
      </c>
      <c r="K12" s="14" t="s">
        <v>38</v>
      </c>
      <c r="L12" s="11" t="s">
        <v>43</v>
      </c>
      <c r="N12" s="21">
        <v>0.001</v>
      </c>
      <c r="O12" s="37">
        <v>0.52</v>
      </c>
      <c r="P12" s="37">
        <v>0.01</v>
      </c>
      <c r="Q12" s="10" t="s">
        <v>40</v>
      </c>
      <c r="R12" s="10">
        <v>0.096</v>
      </c>
      <c r="S12" s="31" t="s">
        <v>46</v>
      </c>
      <c r="T12" s="10" t="s">
        <v>43</v>
      </c>
      <c r="U12" s="10">
        <v>72.3</v>
      </c>
      <c r="V12" s="31" t="s">
        <v>79</v>
      </c>
      <c r="W12" s="14" t="s">
        <v>38</v>
      </c>
      <c r="X12" s="10">
        <v>1.97</v>
      </c>
      <c r="Y12" s="14" t="s">
        <v>40</v>
      </c>
      <c r="AA12" s="14" t="s">
        <v>40</v>
      </c>
      <c r="AB12" s="37">
        <v>0.5</v>
      </c>
      <c r="AC12" s="37">
        <v>0.01</v>
      </c>
      <c r="AD12" s="14" t="s">
        <v>40</v>
      </c>
      <c r="AF12" s="10">
        <v>0.37</v>
      </c>
      <c r="AG12" s="14">
        <v>0.38</v>
      </c>
      <c r="AH12" s="15" t="s">
        <v>52</v>
      </c>
      <c r="AI12" s="14" t="s">
        <v>72</v>
      </c>
      <c r="AJ12" s="10" t="s">
        <v>42</v>
      </c>
      <c r="AK12" s="10">
        <v>9.17</v>
      </c>
      <c r="AL12" s="31" t="s">
        <v>70</v>
      </c>
      <c r="AM12" s="10">
        <v>0.25</v>
      </c>
      <c r="AN12" s="31" t="s">
        <v>52</v>
      </c>
      <c r="AO12" s="41">
        <v>28.5</v>
      </c>
      <c r="AP12" s="41">
        <v>0.1</v>
      </c>
      <c r="AQ12" s="14">
        <v>3.83</v>
      </c>
      <c r="AR12" s="31" t="s">
        <v>70</v>
      </c>
      <c r="AS12" s="14" t="s">
        <v>40</v>
      </c>
      <c r="AT12" s="20">
        <v>51</v>
      </c>
      <c r="AU12" s="15" t="s">
        <v>50</v>
      </c>
      <c r="AV12" s="41">
        <v>23.2</v>
      </c>
      <c r="AW12" s="10" t="s">
        <v>40</v>
      </c>
      <c r="AY12" s="14" t="s">
        <v>43</v>
      </c>
      <c r="AZ12" s="14" t="s">
        <v>43</v>
      </c>
      <c r="BA12" s="10" t="s">
        <v>40</v>
      </c>
      <c r="BB12" s="10" t="s">
        <v>41</v>
      </c>
      <c r="BC12" s="37">
        <v>0.1</v>
      </c>
      <c r="BD12" s="31" t="s">
        <v>83</v>
      </c>
      <c r="BE12" s="3" t="s">
        <v>39</v>
      </c>
      <c r="BF12" s="14">
        <v>0.0004</v>
      </c>
      <c r="BG12" s="14" t="s">
        <v>49</v>
      </c>
      <c r="BH12" s="20">
        <v>35</v>
      </c>
      <c r="BI12" s="15" t="s">
        <v>50</v>
      </c>
      <c r="BJ12" s="42">
        <f>BH12*2.14</f>
        <v>74.9</v>
      </c>
      <c r="BK12" s="10" t="s">
        <v>39</v>
      </c>
      <c r="BL12" s="14" t="s">
        <v>41</v>
      </c>
      <c r="BM12" s="10">
        <v>206</v>
      </c>
      <c r="BN12" s="10" t="s">
        <v>42</v>
      </c>
      <c r="BO12" s="10">
        <v>0.58</v>
      </c>
      <c r="BP12" s="31" t="s">
        <v>52</v>
      </c>
      <c r="BQ12" s="10" t="s">
        <v>40</v>
      </c>
      <c r="BR12" s="10" t="s">
        <v>40</v>
      </c>
      <c r="BT12" s="14" t="s">
        <v>40</v>
      </c>
      <c r="BU12" s="10" t="s">
        <v>42</v>
      </c>
      <c r="BV12" s="31"/>
      <c r="BW12" s="6">
        <f>SUM(K12:Z12)+SUM(AA12:AE12)+SUM(AF12:BA12)+SUM(BB12:BG12)+BH12*2.14+SUM(BM12:BU12)</f>
        <v>821.6674</v>
      </c>
      <c r="BX12" s="4">
        <f>(N(L12)*0.1112+N(R12)*0.01456+N(U12)*0.0499+N(AB12)*0.0075+N(AG12)*0.0537+N(AK12)*0.0256+N(AM12)*0.1441+N(AO12)*0.0823+N(AQ12)*0.0364+N(AT12)*0.0435+N(AV12)*0.05544+N(BC12)*0.0117+N(BO12)*0.0228+N(BU12)*0.0306+IF(G12&gt;3,0,1000*10^-G12)+IF(G12=0,-1000,0))/(1000/(1000-BW12/1000))</f>
        <v>9.90002354402288</v>
      </c>
      <c r="BY12" s="4">
        <f>(N(N12)*0.04+N(O12)*0.04625+N(T12)*0.0125+N(X12)*0.0282+I12*0.0333+N(AF12)*0.0526+N(J12)*0.0164+N(AJ12)*0.00788+N(AY12)*0.02174+N(AZ12)*0.01613+N(#REF!)*0.0588+N(BE12)*1/33.064+N(BN12)*0.0178+N(BM12)*0.0208+N(BB12)*((0.0103*10^-G12/0.000000062/(1+10^-G12/0.000000062))+0.02084/(1+10^-G12/0.000000062)))/(1000/(1000-BW12/1000))</f>
        <v>10.082814467169856</v>
      </c>
      <c r="BZ12" s="5">
        <f>2*(BX12-BY12)/(BX12+BY12)</f>
        <v>-0.0182947910646718</v>
      </c>
      <c r="CA12" s="8">
        <v>-47.7</v>
      </c>
      <c r="CB12" s="8">
        <v>-7.56</v>
      </c>
      <c r="CC12" s="14">
        <v>2.45</v>
      </c>
      <c r="CD12" s="8">
        <v>0.13</v>
      </c>
    </row>
    <row r="13" spans="3:78" ht="12">
      <c r="C13" s="7"/>
      <c r="D13" s="9"/>
      <c r="F13" s="43"/>
      <c r="G13" s="35"/>
      <c r="H13" s="38"/>
      <c r="L13" s="11"/>
      <c r="N13" s="21"/>
      <c r="O13" s="37"/>
      <c r="P13" s="37"/>
      <c r="AB13" s="37"/>
      <c r="AC13" s="37"/>
      <c r="AL13" s="31"/>
      <c r="AN13" s="31"/>
      <c r="AO13" s="41"/>
      <c r="AP13" s="41"/>
      <c r="AT13" s="20"/>
      <c r="AV13" s="41"/>
      <c r="AW13" s="10"/>
      <c r="AZ13" s="14"/>
      <c r="BC13" s="12"/>
      <c r="BD13" s="31"/>
      <c r="BE13" s="3"/>
      <c r="BH13" s="20"/>
      <c r="BJ13" s="42"/>
      <c r="BP13" s="31"/>
      <c r="BV13" s="31"/>
      <c r="BW13" s="6"/>
      <c r="BX13" s="4"/>
      <c r="BY13" s="4"/>
      <c r="BZ13" s="5"/>
    </row>
    <row r="14" spans="1:81" ht="12">
      <c r="A14" s="19" t="s">
        <v>56</v>
      </c>
      <c r="B14" s="8">
        <v>2</v>
      </c>
      <c r="C14" s="7" t="s">
        <v>106</v>
      </c>
      <c r="D14" s="9">
        <v>36048</v>
      </c>
      <c r="E14" s="10">
        <v>90.4</v>
      </c>
      <c r="F14" s="43">
        <v>6</v>
      </c>
      <c r="G14" s="35">
        <v>7.58</v>
      </c>
      <c r="H14" s="38">
        <v>558</v>
      </c>
      <c r="I14" s="8">
        <v>0</v>
      </c>
      <c r="J14" s="8">
        <v>101</v>
      </c>
      <c r="K14" s="14" t="s">
        <v>38</v>
      </c>
      <c r="L14" s="11">
        <v>0.03</v>
      </c>
      <c r="M14" s="15" t="s">
        <v>52</v>
      </c>
      <c r="N14" s="21">
        <v>0.0103</v>
      </c>
      <c r="O14" s="37">
        <v>0.43</v>
      </c>
      <c r="P14" s="37">
        <v>0.01</v>
      </c>
      <c r="Q14" s="10" t="s">
        <v>40</v>
      </c>
      <c r="R14" s="37">
        <v>0.26</v>
      </c>
      <c r="S14" s="15" t="s">
        <v>52</v>
      </c>
      <c r="T14" s="10">
        <v>0.03</v>
      </c>
      <c r="U14" s="10">
        <v>29.9</v>
      </c>
      <c r="V14" s="31" t="s">
        <v>78</v>
      </c>
      <c r="W14" s="14" t="s">
        <v>38</v>
      </c>
      <c r="X14" s="10">
        <v>1.77</v>
      </c>
      <c r="Y14" s="14" t="s">
        <v>40</v>
      </c>
      <c r="AA14" s="14" t="s">
        <v>40</v>
      </c>
      <c r="AB14" s="37">
        <v>0.52</v>
      </c>
      <c r="AC14" s="37">
        <v>0.02</v>
      </c>
      <c r="AD14" s="14">
        <v>0.006</v>
      </c>
      <c r="AE14" s="15" t="s">
        <v>47</v>
      </c>
      <c r="AF14" s="10">
        <v>0.29</v>
      </c>
      <c r="AG14" s="14">
        <v>0.18</v>
      </c>
      <c r="AH14" s="15" t="s">
        <v>52</v>
      </c>
      <c r="AI14" s="40">
        <v>0.0009</v>
      </c>
      <c r="AJ14" s="10" t="s">
        <v>42</v>
      </c>
      <c r="AK14" s="10">
        <v>4.46</v>
      </c>
      <c r="AL14" s="31" t="s">
        <v>54</v>
      </c>
      <c r="AM14" s="10">
        <v>0.04</v>
      </c>
      <c r="AN14" s="31" t="s">
        <v>52</v>
      </c>
      <c r="AO14" s="41">
        <v>11.1</v>
      </c>
      <c r="AP14" s="41">
        <v>0.1</v>
      </c>
      <c r="AQ14" s="14">
        <v>0.82</v>
      </c>
      <c r="AR14" s="31" t="s">
        <v>52</v>
      </c>
      <c r="AS14" s="14" t="s">
        <v>40</v>
      </c>
      <c r="AT14" s="10">
        <v>35.9</v>
      </c>
      <c r="AU14" s="15" t="s">
        <v>57</v>
      </c>
      <c r="AV14" s="41">
        <v>28.5</v>
      </c>
      <c r="AW14" s="14">
        <v>0.003</v>
      </c>
      <c r="AX14" s="15" t="s">
        <v>47</v>
      </c>
      <c r="AY14" s="14" t="s">
        <v>43</v>
      </c>
      <c r="AZ14" s="10">
        <v>0.03</v>
      </c>
      <c r="BA14" s="10" t="s">
        <v>40</v>
      </c>
      <c r="BB14" s="10">
        <v>0.92</v>
      </c>
      <c r="BC14" s="14">
        <v>0.035</v>
      </c>
      <c r="BD14" s="31" t="s">
        <v>47</v>
      </c>
      <c r="BE14" s="3" t="s">
        <v>39</v>
      </c>
      <c r="BF14" s="36">
        <v>0.092</v>
      </c>
      <c r="BG14" s="14" t="s">
        <v>49</v>
      </c>
      <c r="BH14" s="10">
        <v>30.9</v>
      </c>
      <c r="BI14" s="15" t="s">
        <v>50</v>
      </c>
      <c r="BJ14" s="42">
        <f>BH14*2.14</f>
        <v>66.126</v>
      </c>
      <c r="BK14" s="17" t="s">
        <v>44</v>
      </c>
      <c r="BL14" s="14" t="s">
        <v>43</v>
      </c>
      <c r="BM14" s="10">
        <v>165</v>
      </c>
      <c r="BN14" s="10">
        <v>2.24</v>
      </c>
      <c r="BO14" s="10">
        <v>0.26</v>
      </c>
      <c r="BP14" s="31" t="s">
        <v>52</v>
      </c>
      <c r="BQ14" s="10" t="s">
        <v>40</v>
      </c>
      <c r="BR14" s="10" t="s">
        <v>40</v>
      </c>
      <c r="BT14" s="14" t="s">
        <v>40</v>
      </c>
      <c r="BU14" s="10" t="s">
        <v>42</v>
      </c>
      <c r="BV14" s="31"/>
      <c r="BW14" s="6">
        <f>SUM(K14:Z14)+SUM(AA14:AE14)+SUM(AF14:BA14)+SUM(BB14:BG14)+BH14*2.14+SUM(BM14:BU14)</f>
        <v>449.9532</v>
      </c>
      <c r="BX14" s="4">
        <f>(N(L14)*0.1112+N(R14)*0.01456+N(U14)*0.0499+N(AB14)*0.0075+N(AG14)*0.0537+N(AK14)*0.0256+N(AM14)*0.1441+N(AO14)*0.0823+N(AQ14)*0.0364+N(AT14)*0.0435+N(AV14)*0.05544+N(BC14)*0.0117+N(BO14)*0.0228+N(BU14)*0.0306+IF(G14&gt;3,0,1000*10^-G14)+IF(G14=0,-1000,0))/(1000/(1000-BW14/1000))</f>
        <v>5.721467548490217</v>
      </c>
      <c r="BY14" s="4">
        <f>(N(N14)*0.04+N(O14)*0.04625+N(T14)*0.0125+N(X14)*0.0282+I14*0.0333+N(AF14)*0.0526+N(J14)*0.0164+N(AJ14)*0.00788+N(AY14)*0.02174+N(AZ14)*0.01613+N(#REF!)*0.0588+N(BE14)*1/33.064+N(BN14)*0.0178+N(BM14)*0.0208+N(BB14)*((0.0103*10^-G14/0.000000062/(1+10^-G14/0.000000062))+0.02084/(1+10^-G14/0.000000062)))/(1000/(1000-BW14/1000))</f>
        <v>5.228529166041974</v>
      </c>
      <c r="BZ14" s="5">
        <f>2*(BX14-BY14)/(BX14+BY14)</f>
        <v>0.09003443476728072</v>
      </c>
      <c r="CA14" s="8">
        <v>-48.3</v>
      </c>
      <c r="CB14" s="8">
        <v>-7.57</v>
      </c>
      <c r="CC14" s="8" t="s">
        <v>137</v>
      </c>
    </row>
    <row r="15" spans="1:81" ht="12">
      <c r="A15" s="19" t="s">
        <v>64</v>
      </c>
      <c r="B15" s="8">
        <v>2</v>
      </c>
      <c r="C15" s="7" t="s">
        <v>106</v>
      </c>
      <c r="D15" s="9">
        <v>36392</v>
      </c>
      <c r="E15" s="10">
        <v>98.4</v>
      </c>
      <c r="F15" s="43">
        <v>5.5</v>
      </c>
      <c r="G15" s="35">
        <v>8.36</v>
      </c>
      <c r="H15" s="38">
        <v>492</v>
      </c>
      <c r="I15" s="8">
        <v>16.6</v>
      </c>
      <c r="J15" s="41">
        <v>3.8</v>
      </c>
      <c r="K15" s="14" t="s">
        <v>38</v>
      </c>
      <c r="L15" s="11">
        <v>0.13</v>
      </c>
      <c r="M15" s="15" t="s">
        <v>52</v>
      </c>
      <c r="N15" s="36">
        <v>0.019</v>
      </c>
      <c r="O15" s="37">
        <v>0.52</v>
      </c>
      <c r="P15" s="37">
        <v>0.01</v>
      </c>
      <c r="Q15" s="10" t="s">
        <v>40</v>
      </c>
      <c r="R15" s="10">
        <v>0.062</v>
      </c>
      <c r="S15" s="31" t="s">
        <v>46</v>
      </c>
      <c r="T15" s="10">
        <v>0.08</v>
      </c>
      <c r="U15" s="10">
        <v>17.1</v>
      </c>
      <c r="V15" s="31" t="s">
        <v>78</v>
      </c>
      <c r="W15" s="14" t="s">
        <v>38</v>
      </c>
      <c r="X15" s="10">
        <v>1.49</v>
      </c>
      <c r="Y15" s="14" t="s">
        <v>40</v>
      </c>
      <c r="AA15" s="14" t="s">
        <v>40</v>
      </c>
      <c r="AB15" s="37">
        <v>0.16</v>
      </c>
      <c r="AC15" s="37">
        <v>0.01</v>
      </c>
      <c r="AD15" s="14" t="s">
        <v>40</v>
      </c>
      <c r="AF15" s="10">
        <v>0.24</v>
      </c>
      <c r="AG15" s="14">
        <v>0.02</v>
      </c>
      <c r="AH15" s="15" t="s">
        <v>52</v>
      </c>
      <c r="AI15" s="14">
        <v>0.00055</v>
      </c>
      <c r="AJ15" s="10" t="s">
        <v>42</v>
      </c>
      <c r="AK15" s="12">
        <v>4.7</v>
      </c>
      <c r="AL15" s="31" t="s">
        <v>52</v>
      </c>
      <c r="AM15" s="10">
        <v>0.05</v>
      </c>
      <c r="AN15" s="31" t="s">
        <v>52</v>
      </c>
      <c r="AO15" s="10">
        <v>3.93</v>
      </c>
      <c r="AP15" s="41" t="s">
        <v>52</v>
      </c>
      <c r="AQ15" s="14">
        <v>0.29</v>
      </c>
      <c r="AR15" s="31" t="s">
        <v>52</v>
      </c>
      <c r="AS15" s="14" t="s">
        <v>40</v>
      </c>
      <c r="AT15" s="10">
        <v>37.8</v>
      </c>
      <c r="AU15" s="15" t="s">
        <v>69</v>
      </c>
      <c r="AV15" s="41">
        <v>24.9</v>
      </c>
      <c r="AW15" s="10" t="s">
        <v>40</v>
      </c>
      <c r="AY15" s="14" t="s">
        <v>43</v>
      </c>
      <c r="AZ15" s="14">
        <v>0.04</v>
      </c>
      <c r="BA15" s="10" t="s">
        <v>40</v>
      </c>
      <c r="BB15" s="10">
        <v>0.49</v>
      </c>
      <c r="BC15" s="14">
        <v>0.049</v>
      </c>
      <c r="BD15" s="31" t="s">
        <v>47</v>
      </c>
      <c r="BE15" s="3" t="s">
        <v>39</v>
      </c>
      <c r="BF15" s="36">
        <v>0.058</v>
      </c>
      <c r="BG15" s="14" t="s">
        <v>49</v>
      </c>
      <c r="BH15" s="10">
        <v>35.1</v>
      </c>
      <c r="BI15" s="15" t="s">
        <v>50</v>
      </c>
      <c r="BJ15" s="42">
        <f>BH15*2.14</f>
        <v>75.114</v>
      </c>
      <c r="BK15" s="10" t="s">
        <v>39</v>
      </c>
      <c r="BL15" s="14" t="s">
        <v>41</v>
      </c>
      <c r="BM15" s="10">
        <v>179</v>
      </c>
      <c r="BN15" s="10">
        <v>1.86</v>
      </c>
      <c r="BO15" s="10">
        <v>0.12</v>
      </c>
      <c r="BP15" s="31" t="s">
        <v>52</v>
      </c>
      <c r="BQ15" s="10" t="s">
        <v>40</v>
      </c>
      <c r="BR15" s="10" t="s">
        <v>40</v>
      </c>
      <c r="BT15" s="14" t="s">
        <v>40</v>
      </c>
      <c r="BU15" s="10" t="s">
        <v>42</v>
      </c>
      <c r="BV15" s="31"/>
      <c r="BW15" s="6">
        <f>SUM(K15:Z15)+SUM(AA15:AE15)+SUM(AF15:BA15)+SUM(BB15:BG15)+BH15*2.14+SUM(BM15:BU15)</f>
        <v>348.24255000000005</v>
      </c>
      <c r="BX15" s="4">
        <f>(N(L15)*0.1112+N(R15)*0.01456+N(U15)*0.0499+N(AB15)*0.0075+N(AG15)*0.0537+N(AK15)*0.0256+N(AM15)*0.1441+N(AO15)*0.0823+N(AQ15)*0.0364+N(AT15)*0.0435+N(AV15)*0.05544+N(BC15)*0.0117+N(BO15)*0.0228+N(BU15)*0.0306+IF(G15&gt;3,0,1000*10^-G15)+IF(G15=0,-1000,0))/(1000/(1000-BW15/1000))</f>
        <v>4.3589006384143705</v>
      </c>
      <c r="BY15" s="4">
        <f>(N(N15)*0.04+N(O15)*0.04625+N(T15)*0.0125+N(X15)*0.0282+I15*0.0333+N(AF15)*0.0526+N(J15)*0.0164+N(AJ15)*0.00788+N(AY15)*0.02174+N(AZ15)*0.01613+N(#REF!)*0.0588+N(BE15)*1/33.064+N(BN15)*0.0178+N(BM15)*0.0208+N(BB15)*((0.0103*10^-G15/0.000000062/(1+10^-G15/0.000000062))+0.02084/(1+10^-G15/0.000000062)))/(1000/(1000-BW15/1000))</f>
        <v>4.460732166385211</v>
      </c>
      <c r="BZ15" s="5">
        <f>2*(BX15-BY15)/(BX15+BY15)</f>
        <v>-0.02309201079560232</v>
      </c>
      <c r="CA15" s="8">
        <v>-46.7</v>
      </c>
      <c r="CB15" s="35">
        <v>-7.4</v>
      </c>
      <c r="CC15" s="8" t="s">
        <v>137</v>
      </c>
    </row>
    <row r="16" spans="3:78" ht="12">
      <c r="C16" s="7"/>
      <c r="D16" s="9"/>
      <c r="F16" s="43"/>
      <c r="G16" s="35"/>
      <c r="H16" s="38"/>
      <c r="L16" s="11"/>
      <c r="O16" s="37"/>
      <c r="P16" s="37"/>
      <c r="R16" s="30"/>
      <c r="AB16" s="12"/>
      <c r="AK16" s="12"/>
      <c r="AL16" s="31"/>
      <c r="AN16" s="31"/>
      <c r="AP16" s="41"/>
      <c r="AV16" s="10"/>
      <c r="AW16" s="10"/>
      <c r="AZ16" s="14"/>
      <c r="BD16" s="31"/>
      <c r="BE16" s="3"/>
      <c r="BJ16" s="42"/>
      <c r="BP16" s="31"/>
      <c r="BV16" s="31"/>
      <c r="BW16" s="6"/>
      <c r="BX16" s="4"/>
      <c r="BY16" s="4"/>
      <c r="BZ16" s="5"/>
    </row>
    <row r="17" spans="1:82" ht="12">
      <c r="A17" s="19" t="s">
        <v>63</v>
      </c>
      <c r="B17" s="8">
        <v>3</v>
      </c>
      <c r="C17" s="7" t="s">
        <v>101</v>
      </c>
      <c r="D17" s="9">
        <v>36391</v>
      </c>
      <c r="E17" s="10">
        <v>21.1</v>
      </c>
      <c r="F17" s="43">
        <v>6</v>
      </c>
      <c r="G17" s="35">
        <v>6.27</v>
      </c>
      <c r="H17" s="38">
        <v>851</v>
      </c>
      <c r="I17" s="8">
        <v>0</v>
      </c>
      <c r="J17" s="41">
        <v>31.8</v>
      </c>
      <c r="K17" s="14" t="s">
        <v>38</v>
      </c>
      <c r="L17" s="11" t="s">
        <v>43</v>
      </c>
      <c r="N17" s="10" t="s">
        <v>45</v>
      </c>
      <c r="O17" s="37">
        <v>0.05</v>
      </c>
      <c r="P17" s="37">
        <v>0.01</v>
      </c>
      <c r="Q17" s="10" t="s">
        <v>40</v>
      </c>
      <c r="R17" s="10">
        <v>0.028</v>
      </c>
      <c r="S17" s="31" t="s">
        <v>46</v>
      </c>
      <c r="T17" s="10" t="s">
        <v>43</v>
      </c>
      <c r="U17" s="10">
        <v>82.7</v>
      </c>
      <c r="V17" s="31" t="s">
        <v>78</v>
      </c>
      <c r="W17" s="14" t="s">
        <v>38</v>
      </c>
      <c r="X17" s="10">
        <v>2.11</v>
      </c>
      <c r="Y17" s="14">
        <v>0.003</v>
      </c>
      <c r="Z17" s="15" t="s">
        <v>47</v>
      </c>
      <c r="AA17" s="14" t="s">
        <v>40</v>
      </c>
      <c r="AB17" s="14">
        <v>0.031</v>
      </c>
      <c r="AC17" s="31" t="s">
        <v>47</v>
      </c>
      <c r="AD17" s="14" t="s">
        <v>40</v>
      </c>
      <c r="AF17" s="10">
        <v>0.04</v>
      </c>
      <c r="AG17" s="14">
        <v>1.41</v>
      </c>
      <c r="AH17" s="15" t="s">
        <v>52</v>
      </c>
      <c r="AI17" s="14" t="s">
        <v>72</v>
      </c>
      <c r="AJ17" s="10" t="s">
        <v>42</v>
      </c>
      <c r="AK17" s="10">
        <v>1.25</v>
      </c>
      <c r="AL17" s="31" t="s">
        <v>52</v>
      </c>
      <c r="AM17" s="10">
        <v>0.05</v>
      </c>
      <c r="AN17" s="31" t="s">
        <v>52</v>
      </c>
      <c r="AO17" s="41">
        <v>51.2</v>
      </c>
      <c r="AP17" s="41">
        <v>0.1</v>
      </c>
      <c r="AQ17" s="14">
        <v>3.54</v>
      </c>
      <c r="AR17" s="31" t="s">
        <v>52</v>
      </c>
      <c r="AS17" s="14" t="s">
        <v>40</v>
      </c>
      <c r="AT17" s="10">
        <v>18.2</v>
      </c>
      <c r="AU17" s="15" t="s">
        <v>50</v>
      </c>
      <c r="AV17" s="10">
        <v>0.54</v>
      </c>
      <c r="AW17" s="10">
        <v>0.017</v>
      </c>
      <c r="AX17" s="15" t="s">
        <v>47</v>
      </c>
      <c r="AY17" s="14" t="s">
        <v>43</v>
      </c>
      <c r="AZ17" s="14">
        <v>0.15</v>
      </c>
      <c r="BA17" s="10" t="s">
        <v>40</v>
      </c>
      <c r="BB17" s="10" t="s">
        <v>41</v>
      </c>
      <c r="BC17" s="14">
        <v>0.007</v>
      </c>
      <c r="BD17" s="31" t="s">
        <v>47</v>
      </c>
      <c r="BE17" s="3" t="s">
        <v>39</v>
      </c>
      <c r="BF17" s="14" t="s">
        <v>49</v>
      </c>
      <c r="BG17" s="14" t="s">
        <v>49</v>
      </c>
      <c r="BH17" s="20">
        <v>18</v>
      </c>
      <c r="BI17" s="15" t="s">
        <v>50</v>
      </c>
      <c r="BJ17" s="42">
        <f>BH17*2.14</f>
        <v>38.52</v>
      </c>
      <c r="BK17" s="10" t="s">
        <v>39</v>
      </c>
      <c r="BL17" s="14" t="s">
        <v>41</v>
      </c>
      <c r="BM17" s="10">
        <v>445</v>
      </c>
      <c r="BN17" s="10" t="s">
        <v>42</v>
      </c>
      <c r="BO17" s="10">
        <v>0.48</v>
      </c>
      <c r="BP17" s="31" t="s">
        <v>52</v>
      </c>
      <c r="BQ17" s="10" t="s">
        <v>40</v>
      </c>
      <c r="BR17" s="10" t="s">
        <v>40</v>
      </c>
      <c r="BT17" s="14" t="s">
        <v>40</v>
      </c>
      <c r="BU17" s="10" t="s">
        <v>42</v>
      </c>
      <c r="BV17" s="31"/>
      <c r="BW17" s="6">
        <f>SUM(K17:Z17)+SUM(AA17:AE17)+SUM(AF17:BA17)+SUM(BB17:BG17)+BH17*2.14+SUM(BM17:BU17)</f>
        <v>677.1260000000001</v>
      </c>
      <c r="BX17" s="4">
        <f>(N(L17)*0.1112+N(R17)*0.01456+N(U17)*0.0499+N(AB17)*0.0075+N(AG17)*0.0537+N(AK17)*0.0256+N(AM17)*0.1441+N(AO17)*0.0823+N(AQ17)*0.0364+N(AT17)*0.0435+N(AV17)*0.05544+N(BC17)*0.0117+N(BO17)*0.0228+N(BU17)*0.0306+IF(G17&gt;3,0,1000*10^-G17)+IF(G17=0,-1000,0))/(1000/(1000-BW17/1000))</f>
        <v>9.411194797358611</v>
      </c>
      <c r="BY17" s="4">
        <f>(N(N17)*0.04+N(O17)*0.04625+N(T17)*0.0125+N(X17)*0.0282+I17*0.0333+N(AF17)*0.0526+N(J17)*0.0164+N(AJ17)*0.00788+N(AY17)*0.02174+N(AZ17)*0.01613+N(#REF!)*0.0588+N(BE17)*1/33.064+N(BN17)*0.0178+N(BM17)*0.0208+N(BB17)*((0.0103*10^-G17/0.000000062/(1+10^-G17/0.000000062))+0.02084/(1+10^-G17/0.000000062)))/(1000/(1000-BW17/1000))</f>
        <v>9.837192467807894</v>
      </c>
      <c r="BZ17" s="5">
        <f>2*(BX17-BY17)/(BX17+BY17)</f>
        <v>-0.04426320653057553</v>
      </c>
      <c r="CA17" s="8">
        <v>-47.2</v>
      </c>
      <c r="CB17" s="8">
        <v>-7.44</v>
      </c>
      <c r="CC17" s="12">
        <v>2.2</v>
      </c>
      <c r="CD17" s="8">
        <v>0.11</v>
      </c>
    </row>
    <row r="18" spans="3:78" ht="12">
      <c r="C18" s="7"/>
      <c r="D18" s="9"/>
      <c r="F18" s="43"/>
      <c r="G18" s="35"/>
      <c r="H18" s="38"/>
      <c r="L18" s="11"/>
      <c r="O18" s="37"/>
      <c r="P18" s="37"/>
      <c r="AC18" s="31"/>
      <c r="AL18" s="31"/>
      <c r="AN18" s="31"/>
      <c r="AO18" s="41"/>
      <c r="AP18" s="41"/>
      <c r="AV18" s="10"/>
      <c r="AW18" s="10"/>
      <c r="AZ18" s="14"/>
      <c r="BD18" s="31"/>
      <c r="BE18" s="3"/>
      <c r="BH18" s="20"/>
      <c r="BJ18" s="42"/>
      <c r="BP18" s="31"/>
      <c r="BV18" s="31"/>
      <c r="BW18" s="6"/>
      <c r="BX18" s="4"/>
      <c r="BY18" s="4"/>
      <c r="BZ18" s="5"/>
    </row>
    <row r="19" spans="1:81" ht="12">
      <c r="A19" s="19" t="s">
        <v>65</v>
      </c>
      <c r="B19" s="8">
        <v>4</v>
      </c>
      <c r="C19" s="7" t="s">
        <v>102</v>
      </c>
      <c r="D19" s="9">
        <v>36392</v>
      </c>
      <c r="E19" s="10">
        <v>20.5</v>
      </c>
      <c r="F19" s="43">
        <v>6</v>
      </c>
      <c r="G19" s="35">
        <v>5.9</v>
      </c>
      <c r="H19" s="38">
        <v>530</v>
      </c>
      <c r="I19" s="8">
        <v>0</v>
      </c>
      <c r="J19" s="41">
        <v>0.8</v>
      </c>
      <c r="K19" s="14" t="s">
        <v>38</v>
      </c>
      <c r="L19" s="11" t="s">
        <v>43</v>
      </c>
      <c r="N19" s="10">
        <v>0.0002</v>
      </c>
      <c r="O19" s="37">
        <v>0.21</v>
      </c>
      <c r="P19" s="37">
        <v>0.01</v>
      </c>
      <c r="Q19" s="10" t="s">
        <v>40</v>
      </c>
      <c r="R19" s="10">
        <v>0.098</v>
      </c>
      <c r="S19" s="31" t="s">
        <v>46</v>
      </c>
      <c r="T19" s="10">
        <v>0.03</v>
      </c>
      <c r="U19" s="10">
        <v>39.9</v>
      </c>
      <c r="V19" s="31" t="s">
        <v>78</v>
      </c>
      <c r="W19" s="14" t="s">
        <v>38</v>
      </c>
      <c r="X19" s="12">
        <v>2.4</v>
      </c>
      <c r="Y19" s="14">
        <v>0.009</v>
      </c>
      <c r="Z19" s="15" t="s">
        <v>47</v>
      </c>
      <c r="AA19" s="14" t="s">
        <v>40</v>
      </c>
      <c r="AB19" s="10">
        <v>0.049</v>
      </c>
      <c r="AC19" s="31" t="s">
        <v>47</v>
      </c>
      <c r="AD19" s="14" t="s">
        <v>40</v>
      </c>
      <c r="AF19" s="10">
        <v>0.04</v>
      </c>
      <c r="AG19" s="14">
        <v>7.12</v>
      </c>
      <c r="AH19" s="15" t="s">
        <v>68</v>
      </c>
      <c r="AI19" s="14" t="s">
        <v>72</v>
      </c>
      <c r="AJ19" s="10" t="s">
        <v>42</v>
      </c>
      <c r="AK19" s="10">
        <v>4.76</v>
      </c>
      <c r="AL19" s="31" t="s">
        <v>54</v>
      </c>
      <c r="AM19" s="10">
        <v>0.03</v>
      </c>
      <c r="AN19" s="31" t="s">
        <v>52</v>
      </c>
      <c r="AO19" s="41">
        <v>24.6</v>
      </c>
      <c r="AP19" s="41">
        <v>0.2</v>
      </c>
      <c r="AQ19" s="14">
        <v>1.78</v>
      </c>
      <c r="AR19" s="31" t="s">
        <v>52</v>
      </c>
      <c r="AS19" s="14" t="s">
        <v>40</v>
      </c>
      <c r="AT19" s="10">
        <v>14.4</v>
      </c>
      <c r="AU19" s="15" t="s">
        <v>50</v>
      </c>
      <c r="AV19" s="10">
        <v>2.13</v>
      </c>
      <c r="AW19" s="37">
        <v>0.14</v>
      </c>
      <c r="AX19" s="15" t="s">
        <v>52</v>
      </c>
      <c r="AY19" s="14" t="s">
        <v>43</v>
      </c>
      <c r="AZ19" s="14">
        <v>4.29</v>
      </c>
      <c r="BA19" s="10" t="s">
        <v>40</v>
      </c>
      <c r="BB19" s="10" t="s">
        <v>41</v>
      </c>
      <c r="BC19" s="14">
        <v>0.034</v>
      </c>
      <c r="BD19" s="31" t="s">
        <v>47</v>
      </c>
      <c r="BE19" s="3" t="s">
        <v>39</v>
      </c>
      <c r="BF19" s="14">
        <v>0.0004</v>
      </c>
      <c r="BG19" s="14" t="s">
        <v>49</v>
      </c>
      <c r="BH19" s="10">
        <v>19.2</v>
      </c>
      <c r="BI19" s="15" t="s">
        <v>50</v>
      </c>
      <c r="BJ19" s="42">
        <f>BH19*2.14</f>
        <v>41.088</v>
      </c>
      <c r="BK19" s="10" t="s">
        <v>39</v>
      </c>
      <c r="BL19" s="14" t="s">
        <v>41</v>
      </c>
      <c r="BM19" s="10">
        <v>261</v>
      </c>
      <c r="BN19" s="10" t="s">
        <v>42</v>
      </c>
      <c r="BO19" s="10">
        <v>0.32</v>
      </c>
      <c r="BP19" s="31" t="s">
        <v>52</v>
      </c>
      <c r="BQ19" s="10" t="s">
        <v>40</v>
      </c>
      <c r="BR19" s="10" t="s">
        <v>40</v>
      </c>
      <c r="BT19" s="14" t="s">
        <v>40</v>
      </c>
      <c r="BU19" s="10">
        <v>0.04</v>
      </c>
      <c r="BV19" s="31" t="s">
        <v>52</v>
      </c>
      <c r="BW19" s="6">
        <f>SUM(K19:Z19)+SUM(AA19:AE19)+SUM(AF19:BA19)+SUM(BB19:BG19)+BH19*2.14+SUM(BM19:BU19)</f>
        <v>405.2686</v>
      </c>
      <c r="BX19" s="4">
        <f>(N(L19)*0.1112+N(R19)*0.01456+N(U19)*0.0499+N(AB19)*0.0075+N(AG19)*0.0537+N(AK19)*0.0256+N(AM19)*0.1441+N(AO19)*0.0823+N(AQ19)*0.0364+N(AT19)*0.0435+N(AV19)*0.05544+N(BC19)*0.0117+N(BO19)*0.0228+N(BU19)*0.0306+IF(G19&gt;3,0,1000*10^-G19)+IF(G19=0,-1000,0))/(1000/(1000-BW19/1000))</f>
        <v>5.341938582299663</v>
      </c>
      <c r="BY19" s="4">
        <f>(N(N19)*0.04+N(O19)*0.04625+N(T19)*0.0125+N(X19)*0.0282+I19*0.0333+N(AF19)*0.0526+N(J19)*0.0164+N(AJ19)*0.00788+N(AY19)*0.02174+N(AZ19)*0.01613+N(#REF!)*0.0588+N(BE19)*1/33.064+N(BN19)*0.0178+N(BM19)*0.0208+N(BB19)*((0.0103*10^-G19/0.000000062/(1+10^-G19/0.000000062))+0.02084/(1+10^-G19/0.000000062)))/(1000/(1000-BW19/1000))</f>
        <v>5.588731344392151</v>
      </c>
      <c r="BZ19" s="5">
        <f>2*(BX19-BY19)/(BX19+BY19)</f>
        <v>-0.04515601765447894</v>
      </c>
      <c r="CA19" s="8" t="s">
        <v>108</v>
      </c>
      <c r="CB19" s="8" t="s">
        <v>108</v>
      </c>
      <c r="CC19" s="8" t="s">
        <v>137</v>
      </c>
    </row>
    <row r="20" spans="3:78" ht="12">
      <c r="C20" s="7"/>
      <c r="D20" s="9"/>
      <c r="F20" s="43"/>
      <c r="G20" s="35"/>
      <c r="H20" s="38"/>
      <c r="L20" s="11"/>
      <c r="O20" s="37"/>
      <c r="P20" s="37"/>
      <c r="X20" s="12"/>
      <c r="AC20" s="31"/>
      <c r="AL20" s="31"/>
      <c r="AN20" s="31"/>
      <c r="AO20" s="41"/>
      <c r="AP20" s="41"/>
      <c r="AV20" s="10"/>
      <c r="AW20" s="37"/>
      <c r="AZ20" s="14"/>
      <c r="BD20" s="31"/>
      <c r="BE20" s="3"/>
      <c r="BJ20" s="42"/>
      <c r="BP20" s="31"/>
      <c r="BV20" s="31"/>
      <c r="BW20" s="6"/>
      <c r="BX20" s="4"/>
      <c r="BY20" s="4"/>
      <c r="BZ20" s="5"/>
    </row>
    <row r="21" spans="1:81" ht="12">
      <c r="A21" s="19" t="s">
        <v>59</v>
      </c>
      <c r="B21" s="8">
        <v>5</v>
      </c>
      <c r="C21" s="7" t="s">
        <v>131</v>
      </c>
      <c r="D21" s="9">
        <v>36133</v>
      </c>
      <c r="E21" s="20">
        <v>22</v>
      </c>
      <c r="F21" s="43">
        <v>6</v>
      </c>
      <c r="G21" s="35">
        <v>6.15</v>
      </c>
      <c r="H21" s="38">
        <v>1012</v>
      </c>
      <c r="I21" s="8">
        <v>0</v>
      </c>
      <c r="J21" s="41">
        <v>62</v>
      </c>
      <c r="K21" s="14" t="s">
        <v>38</v>
      </c>
      <c r="L21" s="13">
        <v>0.88</v>
      </c>
      <c r="M21" s="15" t="s">
        <v>52</v>
      </c>
      <c r="N21" s="10">
        <v>0.0014</v>
      </c>
      <c r="O21" s="18">
        <v>0.088</v>
      </c>
      <c r="P21" s="37" t="s">
        <v>47</v>
      </c>
      <c r="Q21" s="10" t="s">
        <v>40</v>
      </c>
      <c r="R21" s="18">
        <v>0.02</v>
      </c>
      <c r="S21" s="31" t="s">
        <v>46</v>
      </c>
      <c r="T21" s="10" t="s">
        <v>43</v>
      </c>
      <c r="U21" s="38">
        <v>108</v>
      </c>
      <c r="V21" s="32" t="s">
        <v>76</v>
      </c>
      <c r="W21" s="14" t="s">
        <v>38</v>
      </c>
      <c r="X21" s="10">
        <v>1.89</v>
      </c>
      <c r="Y21" s="18">
        <v>0.02</v>
      </c>
      <c r="Z21" s="15" t="s">
        <v>47</v>
      </c>
      <c r="AA21" s="14" t="s">
        <v>40</v>
      </c>
      <c r="AB21" s="37">
        <v>0.33</v>
      </c>
      <c r="AC21" s="31" t="s">
        <v>83</v>
      </c>
      <c r="AD21" s="14" t="s">
        <v>40</v>
      </c>
      <c r="AF21" s="10">
        <v>0.75</v>
      </c>
      <c r="AG21" s="14">
        <v>8.23</v>
      </c>
      <c r="AH21" s="15" t="s">
        <v>53</v>
      </c>
      <c r="AI21" s="40" t="s">
        <v>82</v>
      </c>
      <c r="AJ21" s="10" t="s">
        <v>42</v>
      </c>
      <c r="AK21" s="10">
        <v>6.74</v>
      </c>
      <c r="AL21" s="31" t="s">
        <v>53</v>
      </c>
      <c r="AM21" s="10">
        <v>0.15</v>
      </c>
      <c r="AN21" s="31" t="s">
        <v>52</v>
      </c>
      <c r="AO21" s="41">
        <v>54.3</v>
      </c>
      <c r="AP21" s="41">
        <v>0.1</v>
      </c>
      <c r="AQ21" s="14">
        <v>4.77</v>
      </c>
      <c r="AR21" s="31" t="s">
        <v>60</v>
      </c>
      <c r="AS21" s="14" t="s">
        <v>40</v>
      </c>
      <c r="AT21" s="10">
        <v>11.4</v>
      </c>
      <c r="AU21" s="15" t="s">
        <v>50</v>
      </c>
      <c r="AV21" s="41">
        <v>10.2</v>
      </c>
      <c r="AW21" s="37">
        <v>0.16</v>
      </c>
      <c r="AX21" s="15" t="s">
        <v>52</v>
      </c>
      <c r="AY21" s="14">
        <v>0.03</v>
      </c>
      <c r="AZ21" s="10">
        <v>3.23</v>
      </c>
      <c r="BA21" s="10" t="s">
        <v>40</v>
      </c>
      <c r="BB21" s="10" t="s">
        <v>41</v>
      </c>
      <c r="BC21" s="37">
        <v>0.07</v>
      </c>
      <c r="BD21" s="37">
        <v>0.01</v>
      </c>
      <c r="BE21" s="3" t="s">
        <v>39</v>
      </c>
      <c r="BF21" s="14">
        <v>0.0004</v>
      </c>
      <c r="BG21" s="14" t="s">
        <v>49</v>
      </c>
      <c r="BH21" s="20">
        <v>32</v>
      </c>
      <c r="BI21" s="15" t="s">
        <v>51</v>
      </c>
      <c r="BJ21" s="42">
        <f>BH21*2.14</f>
        <v>68.48</v>
      </c>
      <c r="BK21" s="17" t="s">
        <v>44</v>
      </c>
      <c r="BL21" s="14" t="s">
        <v>43</v>
      </c>
      <c r="BM21" s="10">
        <v>508</v>
      </c>
      <c r="BN21" s="10" t="s">
        <v>42</v>
      </c>
      <c r="BO21" s="10">
        <v>0.12</v>
      </c>
      <c r="BP21" s="31" t="s">
        <v>52</v>
      </c>
      <c r="BQ21" s="10" t="s">
        <v>40</v>
      </c>
      <c r="BR21" s="10" t="s">
        <v>40</v>
      </c>
      <c r="BT21" s="14" t="s">
        <v>40</v>
      </c>
      <c r="BU21" s="10">
        <v>0.04</v>
      </c>
      <c r="BV21" s="31" t="s">
        <v>52</v>
      </c>
      <c r="BW21" s="6">
        <f>SUM(K21:Z21)+SUM(AA21:AE21)+SUM(AF21:BA21)+SUM(BB21:BG21)+BH21*2.14+SUM(BM21:BU21)</f>
        <v>849.8998</v>
      </c>
      <c r="BX21" s="4">
        <f>(N(L21)*0.1112+N(R21)*0.01456+N(U21)*0.0499+N(AB21)*0.0075+N(AG21)*0.0537+N(AK21)*0.0256+N(AM21)*0.1441+N(AO21)*0.0823+N(AQ21)*0.0364+N(AT21)*0.0435+N(AV21)*0.05544+N(BC21)*0.0117+N(BO21)*0.0228+N(BU21)*0.0306+IF(G21&gt;3,0,1000*10^-G21)+IF(G21=0,-1000,0))/(1000/(1000-BW21/1000))</f>
        <v>11.824558961208645</v>
      </c>
      <c r="BY21" s="4">
        <f>(N(N21)*0.04+N(O21)*0.04625+N(T21)*0.0125+N(X21)*0.0282+I21*0.0333+N(AF21)*0.0526+N(J21)*0.0164+N(AJ21)*0.00788+N(AY21)*0.02174+N(AZ21)*0.01613+N(#REF!)*0.0588+N(BE21)*1/33.064+N(BN21)*0.0178+N(BM21)*0.0208+N(BB21)*((0.0103*10^-G21/0.000000062/(1+10^-G21/0.000000062))+0.02084/(1+10^-G21/0.000000062)))/(1000/(1000-BW21/1000))</f>
        <v>11.722854373444175</v>
      </c>
      <c r="BZ21" s="5">
        <f>2*(BX21-BY21)/(BX21+BY21)</f>
        <v>0.0086382810985697</v>
      </c>
      <c r="CA21" s="8">
        <v>-47.2</v>
      </c>
      <c r="CB21" s="8">
        <v>-7.64</v>
      </c>
      <c r="CC21" s="8" t="s">
        <v>137</v>
      </c>
    </row>
    <row r="22" spans="1:82" ht="12">
      <c r="A22" s="19" t="s">
        <v>66</v>
      </c>
      <c r="B22" s="8">
        <v>5</v>
      </c>
      <c r="C22" s="7" t="s">
        <v>131</v>
      </c>
      <c r="D22" s="9">
        <v>36392</v>
      </c>
      <c r="E22" s="10">
        <v>18.8</v>
      </c>
      <c r="F22" s="43">
        <v>5.5</v>
      </c>
      <c r="G22" s="35">
        <v>6.67</v>
      </c>
      <c r="H22" s="38">
        <v>1159</v>
      </c>
      <c r="I22" s="8">
        <v>0</v>
      </c>
      <c r="J22" s="8">
        <v>175</v>
      </c>
      <c r="K22" s="14" t="s">
        <v>38</v>
      </c>
      <c r="L22" s="11" t="s">
        <v>43</v>
      </c>
      <c r="N22" s="10">
        <v>0.0008</v>
      </c>
      <c r="O22" s="37">
        <v>0.1</v>
      </c>
      <c r="P22" s="37">
        <v>0.01</v>
      </c>
      <c r="Q22" s="10" t="s">
        <v>40</v>
      </c>
      <c r="R22" s="10">
        <v>0.019</v>
      </c>
      <c r="S22" s="31" t="s">
        <v>46</v>
      </c>
      <c r="T22" s="10" t="s">
        <v>43</v>
      </c>
      <c r="U22" s="38">
        <v>128</v>
      </c>
      <c r="V22" s="32" t="s">
        <v>81</v>
      </c>
      <c r="W22" s="14" t="s">
        <v>38</v>
      </c>
      <c r="X22" s="10">
        <v>1.63</v>
      </c>
      <c r="Y22" s="14">
        <v>0.015</v>
      </c>
      <c r="Z22" s="15" t="s">
        <v>47</v>
      </c>
      <c r="AA22" s="14" t="s">
        <v>40</v>
      </c>
      <c r="AB22" s="37">
        <v>0.54</v>
      </c>
      <c r="AC22" s="31" t="s">
        <v>99</v>
      </c>
      <c r="AD22" s="14" t="s">
        <v>40</v>
      </c>
      <c r="AF22" s="10">
        <v>0.54</v>
      </c>
      <c r="AG22" s="14">
        <v>6.51</v>
      </c>
      <c r="AH22" s="15" t="s">
        <v>54</v>
      </c>
      <c r="AI22" s="14" t="s">
        <v>72</v>
      </c>
      <c r="AJ22" s="10" t="s">
        <v>42</v>
      </c>
      <c r="AK22" s="10">
        <v>9.04</v>
      </c>
      <c r="AL22" s="31" t="s">
        <v>71</v>
      </c>
      <c r="AM22" s="10">
        <v>0.18</v>
      </c>
      <c r="AN22" s="31" t="s">
        <v>52</v>
      </c>
      <c r="AO22" s="41">
        <v>60.3</v>
      </c>
      <c r="AP22" s="41">
        <v>0.4</v>
      </c>
      <c r="AQ22" s="14">
        <v>4.48</v>
      </c>
      <c r="AR22" s="31" t="s">
        <v>52</v>
      </c>
      <c r="AS22" s="14" t="s">
        <v>40</v>
      </c>
      <c r="AT22" s="10">
        <v>13.4</v>
      </c>
      <c r="AU22" s="15" t="s">
        <v>51</v>
      </c>
      <c r="AV22" s="41">
        <v>14.1</v>
      </c>
      <c r="AW22" s="37">
        <v>0.11</v>
      </c>
      <c r="AX22" s="15" t="s">
        <v>52</v>
      </c>
      <c r="AY22" s="14" t="s">
        <v>43</v>
      </c>
      <c r="AZ22" s="14">
        <v>3.86</v>
      </c>
      <c r="BA22" s="10" t="s">
        <v>40</v>
      </c>
      <c r="BB22" s="10" t="s">
        <v>41</v>
      </c>
      <c r="BC22" s="37">
        <v>0.14</v>
      </c>
      <c r="BD22" s="37">
        <v>0.01</v>
      </c>
      <c r="BE22" s="3">
        <v>0.91</v>
      </c>
      <c r="BF22" s="14">
        <v>0.0006</v>
      </c>
      <c r="BG22" s="14" t="s">
        <v>49</v>
      </c>
      <c r="BH22" s="20">
        <v>32</v>
      </c>
      <c r="BI22" s="15" t="s">
        <v>50</v>
      </c>
      <c r="BJ22" s="42">
        <f>BH22*2.14</f>
        <v>68.48</v>
      </c>
      <c r="BK22" s="10" t="s">
        <v>39</v>
      </c>
      <c r="BL22" s="14" t="s">
        <v>41</v>
      </c>
      <c r="BM22" s="10">
        <v>520</v>
      </c>
      <c r="BN22" s="10" t="s">
        <v>42</v>
      </c>
      <c r="BO22" s="10">
        <v>0.54</v>
      </c>
      <c r="BP22" s="31" t="s">
        <v>52</v>
      </c>
      <c r="BQ22" s="10" t="s">
        <v>40</v>
      </c>
      <c r="BR22" s="10" t="s">
        <v>40</v>
      </c>
      <c r="BT22" s="14" t="s">
        <v>40</v>
      </c>
      <c r="BU22" s="10" t="s">
        <v>42</v>
      </c>
      <c r="BV22" s="31"/>
      <c r="BW22" s="6">
        <f>SUM(K22:Z22)+SUM(AA22:AE22)+SUM(AF22:BA22)+SUM(BB22:BG22)+BH22*2.14+SUM(BM22:BU22)</f>
        <v>1007.8953999999999</v>
      </c>
      <c r="BX22" s="4">
        <f>(N(L22)*0.1112+N(R22)*0.01456+N(U22)*0.0499+N(AB22)*0.0075+N(AG22)*0.0537+N(AK22)*0.0256+N(AM22)*0.1441+N(AO22)*0.0823+N(AQ22)*0.0364+N(AT22)*0.0435+N(AV22)*0.05544+N(BC22)*0.0117+N(BO22)*0.0228+N(BU22)*0.0306+IF(G22&gt;3,0,1000*10^-G22)+IF(G22=0,-1000,0))/(1000/(1000-BW22/1000))</f>
        <v>13.489182238418882</v>
      </c>
      <c r="BY22" s="4">
        <f>(N(N22)*0.04+N(O22)*0.04625+N(T22)*0.0125+N(X22)*0.0282+I22*0.0333+N(AF22)*0.0526+N(J22)*0.0164+N(AJ22)*0.00788+N(AY22)*0.02174+N(AZ22)*0.01613+N(#REF!)*0.0588+N(BE22)*1/33.064+N(BN22)*0.0178+N(BM22)*0.0208+N(BB22)*((0.0103*10^-G22/0.000000062/(1+10^-G22/0.000000062))+0.02084/(1+10^-G22/0.000000062)))/(1000/(1000-BW22/1000))</f>
        <v>13.840846980380128</v>
      </c>
      <c r="BZ22" s="5">
        <f>2*(BX22-BY22)/(BX22+BY22)</f>
        <v>-0.025734677350388816</v>
      </c>
      <c r="CA22" s="8">
        <v>-48.9</v>
      </c>
      <c r="CB22" s="8">
        <v>-7.84</v>
      </c>
      <c r="CC22" s="14">
        <v>2.55</v>
      </c>
      <c r="CD22" s="8">
        <v>0.13</v>
      </c>
    </row>
    <row r="23" spans="3:78" ht="12">
      <c r="C23" s="7"/>
      <c r="D23" s="9"/>
      <c r="F23" s="43"/>
      <c r="G23" s="35"/>
      <c r="H23" s="38"/>
      <c r="L23" s="11"/>
      <c r="O23" s="37"/>
      <c r="P23" s="37"/>
      <c r="AB23" s="37"/>
      <c r="AC23" s="31"/>
      <c r="AL23" s="31"/>
      <c r="AN23" s="31"/>
      <c r="AO23" s="41"/>
      <c r="AP23" s="41"/>
      <c r="AV23" s="10"/>
      <c r="AW23" s="37"/>
      <c r="AZ23" s="14"/>
      <c r="BC23" s="37"/>
      <c r="BD23" s="37"/>
      <c r="BE23" s="3"/>
      <c r="BH23" s="20"/>
      <c r="BJ23" s="42"/>
      <c r="BP23" s="31"/>
      <c r="BV23" s="31"/>
      <c r="BW23" s="6"/>
      <c r="BX23" s="4"/>
      <c r="BY23" s="4"/>
      <c r="BZ23" s="5"/>
    </row>
    <row r="24" spans="1:81" ht="12">
      <c r="A24" s="19" t="s">
        <v>67</v>
      </c>
      <c r="B24" s="8">
        <v>6</v>
      </c>
      <c r="C24" s="7" t="s">
        <v>73</v>
      </c>
      <c r="D24" s="9">
        <v>36392</v>
      </c>
      <c r="E24" s="10">
        <v>12.4</v>
      </c>
      <c r="F24" s="43">
        <v>4.5</v>
      </c>
      <c r="G24" s="35">
        <v>6.54</v>
      </c>
      <c r="H24" s="38">
        <v>848</v>
      </c>
      <c r="I24" s="8">
        <v>0</v>
      </c>
      <c r="J24" s="41">
        <v>7.4</v>
      </c>
      <c r="K24" s="14" t="s">
        <v>38</v>
      </c>
      <c r="L24" s="11" t="s">
        <v>43</v>
      </c>
      <c r="N24" s="10" t="s">
        <v>45</v>
      </c>
      <c r="O24" s="37">
        <v>0.16</v>
      </c>
      <c r="P24" s="37">
        <v>0.01</v>
      </c>
      <c r="Q24" s="10" t="s">
        <v>40</v>
      </c>
      <c r="R24" s="10">
        <v>0.047</v>
      </c>
      <c r="S24" s="31" t="s">
        <v>46</v>
      </c>
      <c r="T24" s="10" t="s">
        <v>43</v>
      </c>
      <c r="U24" s="10">
        <v>92.4</v>
      </c>
      <c r="V24" s="31" t="s">
        <v>80</v>
      </c>
      <c r="W24" s="14" t="s">
        <v>38</v>
      </c>
      <c r="X24" s="10">
        <v>1.69</v>
      </c>
      <c r="Y24" s="14">
        <v>0.008</v>
      </c>
      <c r="Z24" s="15" t="s">
        <v>47</v>
      </c>
      <c r="AA24" s="14" t="s">
        <v>40</v>
      </c>
      <c r="AB24" s="37">
        <v>0.47</v>
      </c>
      <c r="AC24" s="31" t="s">
        <v>83</v>
      </c>
      <c r="AD24" s="14" t="s">
        <v>40</v>
      </c>
      <c r="AF24" s="10">
        <v>0.31</v>
      </c>
      <c r="AG24" s="14">
        <v>0.02</v>
      </c>
      <c r="AH24" s="15" t="s">
        <v>52</v>
      </c>
      <c r="AI24" s="14" t="s">
        <v>72</v>
      </c>
      <c r="AJ24" s="10" t="s">
        <v>42</v>
      </c>
      <c r="AK24" s="10">
        <v>6.89</v>
      </c>
      <c r="AL24" s="31" t="s">
        <v>55</v>
      </c>
      <c r="AM24" s="10">
        <v>0.13</v>
      </c>
      <c r="AN24" s="31" t="s">
        <v>52</v>
      </c>
      <c r="AO24" s="41">
        <v>44.7</v>
      </c>
      <c r="AP24" s="41">
        <v>0.1</v>
      </c>
      <c r="AQ24" s="14">
        <v>2.88</v>
      </c>
      <c r="AR24" s="31" t="s">
        <v>53</v>
      </c>
      <c r="AS24" s="14" t="s">
        <v>40</v>
      </c>
      <c r="AT24" s="10">
        <v>12.8</v>
      </c>
      <c r="AU24" s="15" t="s">
        <v>50</v>
      </c>
      <c r="AV24" s="12">
        <v>0.8</v>
      </c>
      <c r="AW24" s="37">
        <v>0.14</v>
      </c>
      <c r="AX24" s="15" t="s">
        <v>52</v>
      </c>
      <c r="AY24" s="14" t="s">
        <v>43</v>
      </c>
      <c r="AZ24" s="41">
        <v>28.4</v>
      </c>
      <c r="BA24" s="10" t="s">
        <v>40</v>
      </c>
      <c r="BB24" s="10" t="s">
        <v>41</v>
      </c>
      <c r="BC24" s="37">
        <v>0.11</v>
      </c>
      <c r="BD24" s="37">
        <v>0.01</v>
      </c>
      <c r="BE24" s="3" t="s">
        <v>39</v>
      </c>
      <c r="BF24" s="14">
        <v>0.0004</v>
      </c>
      <c r="BG24" s="14" t="s">
        <v>49</v>
      </c>
      <c r="BH24" s="10">
        <v>20.4</v>
      </c>
      <c r="BI24" s="15" t="s">
        <v>50</v>
      </c>
      <c r="BJ24" s="42">
        <f>BH24*2.14</f>
        <v>43.656</v>
      </c>
      <c r="BK24" s="10" t="s">
        <v>39</v>
      </c>
      <c r="BL24" s="14" t="s">
        <v>41</v>
      </c>
      <c r="BM24" s="10">
        <v>443</v>
      </c>
      <c r="BN24" s="10" t="s">
        <v>42</v>
      </c>
      <c r="BO24" s="10">
        <v>0.41</v>
      </c>
      <c r="BP24" s="31" t="s">
        <v>52</v>
      </c>
      <c r="BQ24" s="10" t="s">
        <v>40</v>
      </c>
      <c r="BR24" s="10">
        <v>0.003</v>
      </c>
      <c r="BS24" s="15" t="s">
        <v>47</v>
      </c>
      <c r="BT24" s="14" t="s">
        <v>40</v>
      </c>
      <c r="BU24" s="10">
        <v>0.07</v>
      </c>
      <c r="BV24" s="31" t="s">
        <v>52</v>
      </c>
      <c r="BW24" s="6">
        <f>SUM(K24:Z24)+SUM(AA24:AE24)+SUM(AF24:BA24)+SUM(BB24:BG24)+BH24*2.14+SUM(BM24:BU24)</f>
        <v>686.4944</v>
      </c>
      <c r="BX24" s="4">
        <f>(N(L24)*0.1112+N(R24)*0.01456+N(U24)*0.0499+N(AB24)*0.0075+N(AG24)*0.0537+N(AK24)*0.0256+N(AM24)*0.1441+N(AO24)*0.0823+N(AQ24)*0.0364+N(AT24)*0.0435+N(AV24)*0.05544+N(BC24)*0.0117+N(BO24)*0.0228+N(BU24)*0.0306+IF(G24&gt;3,0,1000*10^-G24)+IF(G24=0,-1000,0))/(1000/(1000-BW24/1000))</f>
        <v>9.202409577517715</v>
      </c>
      <c r="BY24" s="4">
        <f>(N(N24)*0.04+N(O24)*0.04625+N(T24)*0.0125+N(X24)*0.0282+I24*0.0333+N(AF24)*0.0526+N(J24)*0.0164+N(AJ24)*0.00788+N(AY24)*0.02174+N(AZ24)*0.01613+N(#REF!)*0.0588+N(BE24)*1/33.064+N(BN24)*0.0178+N(BM24)*0.0208+N(BB24)*((0.0103*10^-G24/0.000000062/(1+10^-G24/0.000000062))+0.02084/(1+10^-G24/0.000000062)))/(1000/(1000-BW24/1000))</f>
        <v>9.85844358446121</v>
      </c>
      <c r="BZ24" s="5">
        <f>2*(BX24-BY24)/(BX24+BY24)</f>
        <v>-0.0688357442731996</v>
      </c>
      <c r="CA24" s="8" t="s">
        <v>108</v>
      </c>
      <c r="CB24" s="8" t="s">
        <v>108</v>
      </c>
      <c r="CC24" s="8" t="s">
        <v>137</v>
      </c>
    </row>
    <row r="25" spans="3:12" ht="12">
      <c r="C25" s="7"/>
      <c r="L25" s="11"/>
    </row>
    <row r="26" spans="3:12" ht="12">
      <c r="C26" s="7"/>
      <c r="L26" s="11"/>
    </row>
    <row r="27" spans="12:70" ht="12">
      <c r="L27" s="11"/>
      <c r="BR27" s="46" t="s">
        <v>110</v>
      </c>
    </row>
    <row r="28" spans="1:78" ht="12">
      <c r="A28" s="22" t="s">
        <v>2</v>
      </c>
      <c r="C28" s="22" t="s">
        <v>129</v>
      </c>
      <c r="D28" s="23"/>
      <c r="E28" s="24"/>
      <c r="F28" s="25"/>
      <c r="G28" s="25"/>
      <c r="H28" s="27"/>
      <c r="I28" s="33"/>
      <c r="J28" s="27"/>
      <c r="K28" s="24"/>
      <c r="L28" s="26"/>
      <c r="M28" s="24"/>
      <c r="N28" s="27"/>
      <c r="O28" s="27"/>
      <c r="P28" s="24"/>
      <c r="Q28" s="26"/>
      <c r="R28" s="24"/>
      <c r="S28" s="25"/>
      <c r="T28" s="26"/>
      <c r="U28" s="25"/>
      <c r="V28" s="25"/>
      <c r="W28" s="27"/>
      <c r="X28" s="26"/>
      <c r="Y28" s="25"/>
      <c r="Z28" s="26"/>
      <c r="AA28" s="26"/>
      <c r="AB28" s="25"/>
      <c r="AC28" s="27"/>
      <c r="AD28" s="27"/>
      <c r="AE28" s="26"/>
      <c r="AF28" s="27"/>
      <c r="AG28" s="26"/>
      <c r="AH28" s="27"/>
      <c r="AI28" s="26"/>
      <c r="AJ28" s="26"/>
      <c r="AK28" s="27"/>
      <c r="AL28" s="26"/>
      <c r="AM28" s="27"/>
      <c r="AN28" s="25"/>
      <c r="AO28" s="26"/>
      <c r="AP28" s="27"/>
      <c r="AQ28" s="27"/>
      <c r="AR28" s="25"/>
      <c r="AS28" s="24"/>
      <c r="AT28" s="27"/>
      <c r="AU28" s="28"/>
      <c r="AV28" s="25"/>
      <c r="AW28" s="27"/>
      <c r="AX28" s="26"/>
      <c r="AY28" s="25"/>
      <c r="AZ28" s="25"/>
      <c r="BA28" s="26"/>
      <c r="BB28" s="25"/>
      <c r="BC28" s="27"/>
      <c r="BD28" s="28"/>
      <c r="BE28" s="26"/>
      <c r="BF28" s="25"/>
      <c r="BG28" s="25"/>
      <c r="BH28" s="26"/>
      <c r="BI28" s="27"/>
      <c r="BJ28" s="26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ht="12">
      <c r="C29" s="19" t="s">
        <v>130</v>
      </c>
    </row>
    <row r="30" ht="12">
      <c r="C30" s="19" t="s">
        <v>109</v>
      </c>
    </row>
    <row r="31" ht="12">
      <c r="C31" s="19" t="s">
        <v>107</v>
      </c>
    </row>
    <row r="32" ht="12">
      <c r="C32" s="8" t="s">
        <v>111</v>
      </c>
    </row>
    <row r="33" ht="12">
      <c r="R33" s="14"/>
    </row>
    <row r="39" spans="4:75" ht="15.75">
      <c r="D39" s="49">
        <v>13</v>
      </c>
      <c r="R39" s="50">
        <v>14</v>
      </c>
      <c r="AG39" s="51">
        <v>15</v>
      </c>
      <c r="AV39" s="49">
        <v>16</v>
      </c>
      <c r="BJ39" s="52">
        <v>17</v>
      </c>
      <c r="BW39" s="53">
        <v>18</v>
      </c>
    </row>
  </sheetData>
  <printOptions/>
  <pageMargins left="0.8" right="0.8" top="1.25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</dc:creator>
  <cp:keywords/>
  <dc:description/>
  <cp:lastModifiedBy>Cathy Janik</cp:lastModifiedBy>
  <cp:lastPrinted>2001-04-16T18:02:24Z</cp:lastPrinted>
  <dcterms:created xsi:type="dcterms:W3CDTF">1997-12-05T14:56:52Z</dcterms:created>
  <cp:category/>
  <cp:version/>
  <cp:contentType/>
  <cp:contentStatus/>
</cp:coreProperties>
</file>