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08" windowWidth="11556" windowHeight="6636" activeTab="1"/>
  </bookViews>
  <sheets>
    <sheet name="Surface Velocity" sheetId="1" r:id="rId1"/>
    <sheet name="Velocity Profiles" sheetId="2" r:id="rId2"/>
    <sheet name="vamp2-009" sheetId="3" r:id="rId3"/>
  </sheets>
  <definedNames/>
  <calcPr fullCalcOnLoad="1"/>
</workbook>
</file>

<file path=xl/sharedStrings.xml><?xml version="1.0" encoding="utf-8"?>
<sst xmlns="http://schemas.openxmlformats.org/spreadsheetml/2006/main" count="589" uniqueCount="145">
  <si>
    <t>FILE:</t>
  </si>
  <si>
    <t>vamp2-009.dmf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</si>
  <si>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</si>
  <si>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</si>
  <si>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</si>
  <si>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</si>
  <si>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</si>
  <si>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</si>
  <si>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</si>
  <si>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</si>
  <si>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</si>
  <si>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</si>
  <si>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</si>
  <si>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</si>
  <si>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</si>
  <si>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</si>
  <si>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</si>
  <si>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</si>
  <si>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</si>
  <si>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</si>
  <si>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</si>
  <si>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</si>
  <si>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</si>
  <si>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</si>
  <si>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</si>
  <si>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</si>
  <si>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</si>
  <si>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</si>
  <si>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</si>
  <si>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</si>
  <si>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</si>
  <si>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</si>
  <si>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</si>
  <si>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</si>
  <si>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</si>
  <si>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</si>
  <si>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</si>
  <si>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</si>
  <si>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</si>
  <si>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</si>
  <si>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</si>
  <si>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</si>
  <si>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</si>
  <si>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</si>
  <si>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</si>
  <si>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</si>
  <si>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</si>
  <si>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</si>
  <si>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</si>
  <si>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</si>
  <si>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</si>
  <si>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</si>
  <si>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</si>
  <si>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</si>
  <si>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</si>
  <si>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</si>
  <si>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</si>
  <si>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</si>
  <si>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</si>
  <si>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</si>
  <si>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</si>
  <si>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</si>
  <si>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</si>
  <si>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</si>
  <si>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</si>
  <si>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</si>
  <si>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</si>
  <si>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</si>
  <si>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</si>
  <si>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</si>
  <si>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</si>
  <si>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</si>
  <si>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</si>
  <si>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</si>
  <si>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</si>
  <si>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</si>
  <si>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</si>
  <si>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</si>
  <si>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</si>
  <si>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</si>
  <si>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</si>
  <si>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</si>
  <si>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</si>
  <si>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</si>
  <si>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</si>
  <si>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</si>
  <si>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</si>
  <si>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</si>
  <si>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</si>
  <si>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</si>
  <si>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</si>
  <si>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</si>
  <si>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</si>
  <si>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</si>
  <si>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</si>
  <si>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</si>
  <si>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</si>
  <si>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</si>
  <si>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</si>
  <si>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</si>
  <si>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</si>
  <si>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</si>
  <si>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</si>
  <si>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</si>
  <si>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</si>
  <si>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</si>
  <si>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</si>
  <si>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</si>
  <si>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</si>
  <si>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</si>
  <si>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</si>
  <si>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</si>
  <si>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Range</t>
  </si>
  <si>
    <t>D-5-start</t>
  </si>
  <si>
    <t>Water Depth(m)</t>
  </si>
  <si>
    <t>Dist to L Bank (ft)</t>
  </si>
  <si>
    <t>7-May-2002, 12:51:00</t>
  </si>
  <si>
    <t>NaN</t>
  </si>
  <si>
    <t>skip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</si>
  <si>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</si>
  <si>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</si>
  <si>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</si>
  <si>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</si>
  <si>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</si>
  <si>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</si>
  <si>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</si>
  <si>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Weighted Average</t>
  </si>
  <si>
    <t>13:03:21 PM</t>
  </si>
  <si>
    <t>13:07:26 PM</t>
  </si>
  <si>
    <t>13:12:45 PM</t>
  </si>
  <si>
    <t>13:16:18 PM</t>
  </si>
  <si>
    <t>13:20:45 PM</t>
  </si>
  <si>
    <t>13:23:17 PM</t>
  </si>
  <si>
    <t>13:26:20 PM</t>
  </si>
  <si>
    <t>13:31:50 PM</t>
  </si>
  <si>
    <t>13:35:27 PM</t>
  </si>
  <si>
    <t>13:39:16 PM</t>
  </si>
  <si>
    <t>13:43:19 PM</t>
  </si>
  <si>
    <t>13:47:03 PM</t>
  </si>
  <si>
    <t>13:51:01 PM</t>
  </si>
  <si>
    <t>13:54:38 PM</t>
  </si>
  <si>
    <t>13:59:41 PM</t>
  </si>
  <si>
    <t>Depth (cm)</t>
  </si>
  <si>
    <t xml:space="preserve"> </t>
  </si>
  <si>
    <t>Time (PDT) 5/7/02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</si>
</sst>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5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Velocies
12:54,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Velocity'!$B$2:$B$20</c:f>
              <c:numCache/>
            </c:numRef>
          </c:xVal>
          <c:yVal>
            <c:numRef>
              <c:f>'Surface Velocity'!$D$2:$D$20</c:f>
              <c:numCache/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Velocity'!$B$2:$B$20</c:f>
              <c:numCache/>
            </c:numRef>
          </c:xVal>
          <c:yVal>
            <c:numRef>
              <c:f>'Surface Velocity'!$E$2:$E$20</c:f>
              <c:numCache/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Velocity'!$B$2:$B$20</c:f>
              <c:numCache/>
            </c:numRef>
          </c:xVal>
          <c:yVal>
            <c:numRef>
              <c:f>'Surface Velocity'!$F$2:$F$20</c:f>
              <c:numCache/>
            </c:numRef>
          </c:yVal>
          <c:smooth val="1"/>
        </c:ser>
        <c:axId val="37969732"/>
        <c:axId val="6183269"/>
      </c:scatterChart>
      <c:valAx>
        <c:axId val="3796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crossBetween val="midCat"/>
        <c:dispUnits/>
      </c:val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9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9, 115' from Left Bank
13:40,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Profiles'!$AJ$16:$AJ$30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Profiles'!$AI$50:$AI$74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Profiles'!$AJ$50:$AJ$74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Profiles'!$W$118:$W$121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Profiles'!$X$118:$X$121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1183838"/>
        <c:axId val="13783631"/>
      </c:scatterChart>
      <c:valAx>
        <c:axId val="6118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crossBetween val="midCat"/>
        <c:dispUnits/>
      </c:val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3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10, 125' from Left Bank
13:44,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Profiles'!$AM$16:$AM$30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Profiles'!$AL$50:$AL$74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Profiles'!$AM$50:$AM$74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Profiles'!$Y$118:$Y$121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Profiles'!$Z$118:$Z$121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6943816"/>
        <c:axId val="42732297"/>
      </c:scatterChart>
      <c:valAx>
        <c:axId val="5694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crossBetween val="midCat"/>
        <c:dispUnits/>
      </c:val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11, 135' from Left Bank
13:48,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Profiles'!$AP$16:$AP$30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Profiles'!$AO$50:$AO$74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Profiles'!$AP$50:$AP$74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Profiles'!$AA$118:$AA$121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Profiles'!$AB$118:$AB$121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9046354"/>
        <c:axId val="38764003"/>
      </c:scatterChart>
      <c:valAx>
        <c:axId val="4904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crossBetween val="midCat"/>
        <c:dispUnits/>
      </c:val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46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12, 145' from Left Bank
13:52,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Profiles'!$AS$16:$AS$31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Profiles'!$AR$50:$AR$74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Profiles'!$AS$50:$AS$74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Profiles'!$AC$118:$AC$121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Profiles'!$AD$118:$AD$121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3331708"/>
        <c:axId val="52876509"/>
      </c:scatterChart>
      <c:val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crossBetween val="midCat"/>
        <c:dispUnits/>
      </c:val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13, 155' from Left Bank
13:55,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Profiles'!$AV$16:$AV$29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Profiles'!$AU$50:$AU$74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Profiles'!$AV$50:$AV$74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Profiles'!$AE$118:$AE$121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Profiles'!$AF$118:$AF$121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126534"/>
        <c:axId val="55138807"/>
      </c:scatterChart>
      <c:val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38807"/>
        <c:crosses val="autoZero"/>
        <c:crossBetween val="midCat"/>
        <c:dispUnits/>
      </c:val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165' from Left Bank
14:01,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Profiles'!$AY$16:$AY$29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Profiles'!$AX$50:$AX$74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Profiles'!$AY$50:$AY$74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Profiles'!$AG$118:$AG$120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Profiles'!$AH$118:$AH$120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6487216"/>
        <c:axId val="37058353"/>
      </c:scatterChart>
      <c:valAx>
        <c:axId val="2648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58353"/>
        <c:crosses val="autoZero"/>
        <c:crossBetween val="midCat"/>
        <c:dispUnits/>
      </c:val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7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175' from Left Bank
14:05,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Profiles'!$BB$16:$BB$28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Profiles'!$BA$50:$BA$74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Profiles'!$BB$50:$BB$74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Profiles'!$AI$118:$AI$121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Profiles'!$AJ$118:$AJ$121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5089722"/>
        <c:axId val="48936587"/>
      </c:scatterChart>
      <c:val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6587"/>
        <c:crosses val="autoZero"/>
        <c:crossBetween val="midCat"/>
        <c:dispUnits/>
      </c:valAx>
      <c:val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89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185' from Left Bank
14:09,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Profiles'!$BE$16:$BE$29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Profiles'!$BD$50:$BD$74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Profiles'!$BE$50:$BE$74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Profiles'!$AK$118:$AK$120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Profiles'!$AL$118:$AL$120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7776100"/>
        <c:axId val="4440581"/>
      </c:scatterChart>
      <c:val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581"/>
        <c:crosses val="autoZero"/>
        <c:crossBetween val="midCat"/>
        <c:dispUnits/>
      </c:val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6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17, 195' from Left Bank
14:13,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Profiles'!$BH$16:$BH$28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Profiles'!$BG$50:$BG$74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Profiles'!$BH$50:$BH$74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Profiles'!$AM$118:$AM$120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Profiles'!$AN$118:$AN$120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9965230"/>
        <c:axId val="24142751"/>
      </c:scatterChart>
      <c:valAx>
        <c:axId val="3996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42751"/>
        <c:crosses val="autoZero"/>
        <c:crossBetween val="midCat"/>
        <c:dispUnits/>
      </c:val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65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18, 205' from Left Bank
14:18,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Profiles'!$BK$16:$BK$29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Profiles'!$BJ$50:$BJ$74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Profiles'!$BK$50:$BK$74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Profiles'!$AO$118:$AO$120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Profiles'!$AP$118:$AP$120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5958168"/>
        <c:axId val="9405785"/>
      </c:scatterChart>
      <c:val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5785"/>
        <c:crosses val="autoZero"/>
        <c:crossBetween val="midCat"/>
        <c:dispUnits/>
      </c:val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12:54, May 7,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75"/>
          <c:w val="0.68225"/>
          <c:h val="0.6975"/>
        </c:manualLayout>
      </c:layout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Profiles'!$E$16:$E$31</c:f>
              <c:numCache/>
            </c:numRef>
          </c:xVal>
          <c:yVal>
            <c:numRef>
              <c:f>'Velocity Profiles'!$F$16:$F$31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Profiles'!$E$50:$E$74</c:f>
              <c:numCache/>
            </c:numRef>
          </c:xVal>
          <c:yVal>
            <c:numRef>
              <c:f>'Velocity Profiles'!$F$50:$F$74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Profiles'!$C$118:$C$122</c:f>
              <c:numCache/>
            </c:numRef>
          </c:xVal>
          <c:yVal>
            <c:numRef>
              <c:f>'Velocity Profiles'!$D$118:$D$122</c:f>
              <c:numCache/>
            </c:numRef>
          </c:yVal>
          <c:smooth val="1"/>
        </c:ser>
        <c:axId val="55649422"/>
        <c:axId val="31082751"/>
      </c:scatterChart>
      <c:valAx>
        <c:axId val="5564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crossBetween val="midCat"/>
        <c:dispUnits/>
      </c:valAx>
      <c:valAx>
        <c:axId val="3108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19, 215' from Left Bank
14:22,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Profiles'!$BN$16:$BN$28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Profiles'!$BM$50:$BM$74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Profiles'!$BN$50:$BN$74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Profiles'!$AQ$118:$AQ$120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Profiles'!$AR$118:$AR$120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7543202"/>
        <c:axId val="23671091"/>
      </c:scatterChart>
      <c:val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crossBetween val="midCat"/>
        <c:dispUnits/>
      </c:val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23' from Left Bank
13:00,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Profiles'!$H$16:$H$36</c:f>
              <c:numCache/>
            </c:numRef>
          </c:xVal>
          <c:yVal>
            <c:numRef>
              <c:f>'Velocity Profiles'!$I$16:$I$36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Profiles'!$H$50:$H$74</c:f>
              <c:numCache/>
            </c:numRef>
          </c:xVal>
          <c:yVal>
            <c:numRef>
              <c:f>'Velocity Profiles'!$I$50:$I$74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Profiles'!$E$118:$E$124</c:f>
              <c:numCache/>
            </c:numRef>
          </c:xVal>
          <c:yVal>
            <c:numRef>
              <c:f>'Velocity Profiles'!$F$118:$F$124</c:f>
              <c:numCache/>
            </c:numRef>
          </c:yVal>
          <c:smooth val="1"/>
        </c:ser>
        <c:axId val="11309304"/>
        <c:axId val="34674873"/>
      </c:scatterChart>
      <c:valAx>
        <c:axId val="1130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crossBetween val="midCat"/>
        <c:dispUnits/>
      </c:valAx>
      <c:valAx>
        <c:axId val="3467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55' from Left Bank
13:13,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Profiles'!$Q$16:$Q$36</c:f>
              <c:numCache/>
            </c:numRef>
          </c:xVal>
          <c:yVal>
            <c:numRef>
              <c:f>'Velocity Profiles'!$R$16:$R$36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Profiles'!$Q$50:$Q$74</c:f>
              <c:numCache/>
            </c:numRef>
          </c:xVal>
          <c:yVal>
            <c:numRef>
              <c:f>'Velocity Profiles'!$R$50:$R$74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Profiles'!$K$118:$K$123</c:f>
              <c:numCache/>
            </c:numRef>
          </c:xVal>
          <c:yVal>
            <c:numRef>
              <c:f>'Velocity Profiles'!$L$118:$L$123</c:f>
              <c:numCache/>
            </c:numRef>
          </c:yVal>
          <c:smooth val="1"/>
        </c:ser>
        <c:axId val="43638402"/>
        <c:axId val="57201299"/>
      </c:scatterChart>
      <c:val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1299"/>
        <c:crosses val="autoZero"/>
        <c:crossBetween val="midCat"/>
        <c:dispUnits/>
      </c:valAx>
      <c:valAx>
        <c:axId val="572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8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65' from Left Bank
13:17,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Profiles'!$T$16:$T$36</c:f>
              <c:numCache/>
            </c:numRef>
          </c:xVal>
          <c:yVal>
            <c:numRef>
              <c:f>'Velocity Profiles'!$U$16:$U$36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Profiles'!$T$50:$T$74</c:f>
              <c:numCache/>
            </c:numRef>
          </c:xVal>
          <c:yVal>
            <c:numRef>
              <c:f>'Velocity Profiles'!$U$50:$U$74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Profiles'!$M$118:$M$123</c:f>
              <c:numCache/>
            </c:numRef>
          </c:xVal>
          <c:yVal>
            <c:numRef>
              <c:f>'Velocity Profiles'!$N$118:$N$123</c:f>
              <c:numCache/>
            </c:numRef>
          </c:yVal>
          <c:smooth val="1"/>
        </c:ser>
        <c:axId val="45049644"/>
        <c:axId val="2793613"/>
      </c:scatterChart>
      <c:valAx>
        <c:axId val="4504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crossBetween val="midCat"/>
        <c:dispUnits/>
      </c:valAx>
      <c:valAx>
        <c:axId val="279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49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75' from Left Bank
13:21,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Profiles'!$W$16:$W$36</c:f>
              <c:numCache/>
            </c:numRef>
          </c:xVal>
          <c:yVal>
            <c:numRef>
              <c:f>'Velocity Profiles'!$X$16:$X$36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Profiles'!$W$50:$W$74</c:f>
              <c:numCache/>
            </c:numRef>
          </c:xVal>
          <c:yVal>
            <c:numRef>
              <c:f>'Velocity Profiles'!$X$50:$X$74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Profiles'!$O$118:$O$123</c:f>
              <c:numCache/>
            </c:numRef>
          </c:xVal>
          <c:yVal>
            <c:numRef>
              <c:f>'Velocity Profiles'!$P$118:$P$123</c:f>
              <c:numCache/>
            </c:numRef>
          </c:yVal>
          <c:smooth val="1"/>
        </c:ser>
        <c:axId val="25142518"/>
        <c:axId val="24956071"/>
      </c:scatterChart>
      <c:valAx>
        <c:axId val="2514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crossBetween val="midCat"/>
        <c:dispUnits/>
      </c:valAx>
      <c:valAx>
        <c:axId val="249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85' from Left Bank
13:24,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Profiles'!$Z$16:$Z$34</c:f>
              <c:numCache/>
            </c:numRef>
          </c:xVal>
          <c:yVal>
            <c:numRef>
              <c:f>'Velocity Profiles'!$AA$16:$AA$34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Profiles'!$Z$50:$Z$74</c:f>
              <c:numCache/>
            </c:numRef>
          </c:xVal>
          <c:yVal>
            <c:numRef>
              <c:f>'Velocity Profiles'!$AA$50:$AA$74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Profiles'!$Q$118:$Q$123</c:f>
              <c:numCache/>
            </c:numRef>
          </c:xVal>
          <c:yVal>
            <c:numRef>
              <c:f>'Velocity Profiles'!$R$118:$R$123</c:f>
              <c:numCache/>
            </c:numRef>
          </c:yVal>
          <c:smooth val="1"/>
        </c:ser>
        <c:axId val="23278048"/>
        <c:axId val="8175841"/>
      </c:scatterChart>
      <c:valAx>
        <c:axId val="2327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crossBetween val="midCat"/>
        <c:dispUnits/>
      </c:valAx>
      <c:valAx>
        <c:axId val="8175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95' from Left Bank
13:33,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Profiles'!$AD$16:$AD$32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Profiles'!$AC$50:$AC$74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Profiles'!$AD$50:$AD$74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Profiles'!$S$118:$S$122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Profiles'!$T$118:$T$122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6473706"/>
        <c:axId val="58263355"/>
      </c:scatterChart>
      <c:valAx>
        <c:axId val="647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crossBetween val="midCat"/>
        <c:dispUnits/>
      </c:valAx>
      <c:valAx>
        <c:axId val="5826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105' from Left Bank
13:36,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Profiles'!$AG$16:$AG$31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Profiles'!$AF$50:$AF$74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Profiles'!$AG$50:$AG$74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Profiles'!$U$118:$U$121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Profiles'!$V$118:$V$121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4608148"/>
        <c:axId val="21711285"/>
      </c:scatterChart>
      <c:valAx>
        <c:axId val="5460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crossBetween val="midCat"/>
        <c:dispUnits/>
      </c:val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8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22</xdr:row>
      <xdr:rowOff>104775</xdr:rowOff>
    </xdr:from>
    <xdr:to>
      <xdr:col>8</xdr:col>
      <xdr:colOff>85725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219200" y="2828925"/>
        <a:ext cx="4667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75</xdr:row>
      <xdr:rowOff>76200</xdr:rowOff>
    </xdr:from>
    <xdr:to>
      <xdr:col>11</xdr:col>
      <xdr:colOff>552450</xdr:colOff>
      <xdr:row>93</xdr:row>
      <xdr:rowOff>114300</xdr:rowOff>
    </xdr:to>
    <xdr:graphicFrame>
      <xdr:nvGraphicFramePr>
        <xdr:cNvPr id="1" name="Chart 1"/>
        <xdr:cNvGraphicFramePr/>
      </xdr:nvGraphicFramePr>
      <xdr:xfrm>
        <a:off x="2847975" y="9477375"/>
        <a:ext cx="4676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79</xdr:row>
      <xdr:rowOff>57150</xdr:rowOff>
    </xdr:from>
    <xdr:to>
      <xdr:col>12</xdr:col>
      <xdr:colOff>381000</xdr:colOff>
      <xdr:row>97</xdr:row>
      <xdr:rowOff>85725</xdr:rowOff>
    </xdr:to>
    <xdr:graphicFrame>
      <xdr:nvGraphicFramePr>
        <xdr:cNvPr id="2" name="Chart 2"/>
        <xdr:cNvGraphicFramePr/>
      </xdr:nvGraphicFramePr>
      <xdr:xfrm>
        <a:off x="3286125" y="9953625"/>
        <a:ext cx="46767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86</xdr:row>
      <xdr:rowOff>76200</xdr:rowOff>
    </xdr:from>
    <xdr:to>
      <xdr:col>14</xdr:col>
      <xdr:colOff>381000</xdr:colOff>
      <xdr:row>104</xdr:row>
      <xdr:rowOff>104775</xdr:rowOff>
    </xdr:to>
    <xdr:graphicFrame>
      <xdr:nvGraphicFramePr>
        <xdr:cNvPr id="3" name="Chart 5"/>
        <xdr:cNvGraphicFramePr/>
      </xdr:nvGraphicFramePr>
      <xdr:xfrm>
        <a:off x="4505325" y="10839450"/>
        <a:ext cx="46767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342900</xdr:colOff>
      <xdr:row>88</xdr:row>
      <xdr:rowOff>85725</xdr:rowOff>
    </xdr:from>
    <xdr:to>
      <xdr:col>15</xdr:col>
      <xdr:colOff>142875</xdr:colOff>
      <xdr:row>107</xdr:row>
      <xdr:rowOff>0</xdr:rowOff>
    </xdr:to>
    <xdr:graphicFrame>
      <xdr:nvGraphicFramePr>
        <xdr:cNvPr id="4" name="Chart 6"/>
        <xdr:cNvGraphicFramePr/>
      </xdr:nvGraphicFramePr>
      <xdr:xfrm>
        <a:off x="4876800" y="11096625"/>
        <a:ext cx="46767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152400</xdr:colOff>
      <xdr:row>91</xdr:row>
      <xdr:rowOff>0</xdr:rowOff>
    </xdr:from>
    <xdr:to>
      <xdr:col>15</xdr:col>
      <xdr:colOff>561975</xdr:colOff>
      <xdr:row>109</xdr:row>
      <xdr:rowOff>38100</xdr:rowOff>
    </xdr:to>
    <xdr:graphicFrame>
      <xdr:nvGraphicFramePr>
        <xdr:cNvPr id="5" name="Chart 7"/>
        <xdr:cNvGraphicFramePr/>
      </xdr:nvGraphicFramePr>
      <xdr:xfrm>
        <a:off x="5295900" y="11382375"/>
        <a:ext cx="467677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390525</xdr:colOff>
      <xdr:row>93</xdr:row>
      <xdr:rowOff>19050</xdr:rowOff>
    </xdr:from>
    <xdr:to>
      <xdr:col>16</xdr:col>
      <xdr:colOff>190500</xdr:colOff>
      <xdr:row>111</xdr:row>
      <xdr:rowOff>57150</xdr:rowOff>
    </xdr:to>
    <xdr:graphicFrame>
      <xdr:nvGraphicFramePr>
        <xdr:cNvPr id="6" name="Chart 8"/>
        <xdr:cNvGraphicFramePr/>
      </xdr:nvGraphicFramePr>
      <xdr:xfrm>
        <a:off x="5534025" y="11649075"/>
        <a:ext cx="46767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361950</xdr:colOff>
      <xdr:row>75</xdr:row>
      <xdr:rowOff>76200</xdr:rowOff>
    </xdr:from>
    <xdr:to>
      <xdr:col>25</xdr:col>
      <xdr:colOff>161925</xdr:colOff>
      <xdr:row>93</xdr:row>
      <xdr:rowOff>104775</xdr:rowOff>
    </xdr:to>
    <xdr:graphicFrame>
      <xdr:nvGraphicFramePr>
        <xdr:cNvPr id="7" name="Chart 9"/>
        <xdr:cNvGraphicFramePr/>
      </xdr:nvGraphicFramePr>
      <xdr:xfrm>
        <a:off x="10991850" y="9477375"/>
        <a:ext cx="4676775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590550</xdr:colOff>
      <xdr:row>77</xdr:row>
      <xdr:rowOff>114300</xdr:rowOff>
    </xdr:from>
    <xdr:to>
      <xdr:col>25</xdr:col>
      <xdr:colOff>390525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11220450" y="9763125"/>
        <a:ext cx="4676775" cy="2257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247650</xdr:colOff>
      <xdr:row>80</xdr:row>
      <xdr:rowOff>0</xdr:rowOff>
    </xdr:from>
    <xdr:to>
      <xdr:col>26</xdr:col>
      <xdr:colOff>47625</xdr:colOff>
      <xdr:row>98</xdr:row>
      <xdr:rowOff>38100</xdr:rowOff>
    </xdr:to>
    <xdr:graphicFrame>
      <xdr:nvGraphicFramePr>
        <xdr:cNvPr id="9" name="Chart 11"/>
        <xdr:cNvGraphicFramePr/>
      </xdr:nvGraphicFramePr>
      <xdr:xfrm>
        <a:off x="11487150" y="10020300"/>
        <a:ext cx="467677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495300</xdr:colOff>
      <xdr:row>82</xdr:row>
      <xdr:rowOff>9525</xdr:rowOff>
    </xdr:from>
    <xdr:to>
      <xdr:col>26</xdr:col>
      <xdr:colOff>295275</xdr:colOff>
      <xdr:row>100</xdr:row>
      <xdr:rowOff>47625</xdr:rowOff>
    </xdr:to>
    <xdr:graphicFrame>
      <xdr:nvGraphicFramePr>
        <xdr:cNvPr id="10" name="Chart 12"/>
        <xdr:cNvGraphicFramePr/>
      </xdr:nvGraphicFramePr>
      <xdr:xfrm>
        <a:off x="11734800" y="10277475"/>
        <a:ext cx="467677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209550</xdr:colOff>
      <xdr:row>84</xdr:row>
      <xdr:rowOff>19050</xdr:rowOff>
    </xdr:from>
    <xdr:to>
      <xdr:col>27</xdr:col>
      <xdr:colOff>9525</xdr:colOff>
      <xdr:row>102</xdr:row>
      <xdr:rowOff>57150</xdr:rowOff>
    </xdr:to>
    <xdr:graphicFrame>
      <xdr:nvGraphicFramePr>
        <xdr:cNvPr id="11" name="Chart 13"/>
        <xdr:cNvGraphicFramePr/>
      </xdr:nvGraphicFramePr>
      <xdr:xfrm>
        <a:off x="12058650" y="10534650"/>
        <a:ext cx="4676775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428625</xdr:colOff>
      <xdr:row>86</xdr:row>
      <xdr:rowOff>19050</xdr:rowOff>
    </xdr:from>
    <xdr:to>
      <xdr:col>27</xdr:col>
      <xdr:colOff>228600</xdr:colOff>
      <xdr:row>104</xdr:row>
      <xdr:rowOff>57150</xdr:rowOff>
    </xdr:to>
    <xdr:graphicFrame>
      <xdr:nvGraphicFramePr>
        <xdr:cNvPr id="12" name="Chart 14"/>
        <xdr:cNvGraphicFramePr/>
      </xdr:nvGraphicFramePr>
      <xdr:xfrm>
        <a:off x="12277725" y="10782300"/>
        <a:ext cx="4676775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104775</xdr:colOff>
      <xdr:row>88</xdr:row>
      <xdr:rowOff>47625</xdr:rowOff>
    </xdr:from>
    <xdr:to>
      <xdr:col>27</xdr:col>
      <xdr:colOff>514350</xdr:colOff>
      <xdr:row>106</xdr:row>
      <xdr:rowOff>76200</xdr:rowOff>
    </xdr:to>
    <xdr:graphicFrame>
      <xdr:nvGraphicFramePr>
        <xdr:cNvPr id="13" name="Chart 15"/>
        <xdr:cNvGraphicFramePr/>
      </xdr:nvGraphicFramePr>
      <xdr:xfrm>
        <a:off x="12563475" y="11058525"/>
        <a:ext cx="4676775" cy="2257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371475</xdr:colOff>
      <xdr:row>91</xdr:row>
      <xdr:rowOff>0</xdr:rowOff>
    </xdr:from>
    <xdr:to>
      <xdr:col>28</xdr:col>
      <xdr:colOff>171450</xdr:colOff>
      <xdr:row>109</xdr:row>
      <xdr:rowOff>38100</xdr:rowOff>
    </xdr:to>
    <xdr:graphicFrame>
      <xdr:nvGraphicFramePr>
        <xdr:cNvPr id="14" name="Chart 16"/>
        <xdr:cNvGraphicFramePr/>
      </xdr:nvGraphicFramePr>
      <xdr:xfrm>
        <a:off x="12830175" y="11382375"/>
        <a:ext cx="4676775" cy="2266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314325</xdr:colOff>
      <xdr:row>75</xdr:row>
      <xdr:rowOff>76200</xdr:rowOff>
    </xdr:from>
    <xdr:to>
      <xdr:col>37</xdr:col>
      <xdr:colOff>114300</xdr:colOff>
      <xdr:row>93</xdr:row>
      <xdr:rowOff>104775</xdr:rowOff>
    </xdr:to>
    <xdr:graphicFrame>
      <xdr:nvGraphicFramePr>
        <xdr:cNvPr id="15" name="Chart 17"/>
        <xdr:cNvGraphicFramePr/>
      </xdr:nvGraphicFramePr>
      <xdr:xfrm>
        <a:off x="18259425" y="9477375"/>
        <a:ext cx="4676775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19050</xdr:colOff>
      <xdr:row>77</xdr:row>
      <xdr:rowOff>76200</xdr:rowOff>
    </xdr:from>
    <xdr:to>
      <xdr:col>37</xdr:col>
      <xdr:colOff>428625</xdr:colOff>
      <xdr:row>95</xdr:row>
      <xdr:rowOff>114300</xdr:rowOff>
    </xdr:to>
    <xdr:graphicFrame>
      <xdr:nvGraphicFramePr>
        <xdr:cNvPr id="16" name="Chart 18"/>
        <xdr:cNvGraphicFramePr/>
      </xdr:nvGraphicFramePr>
      <xdr:xfrm>
        <a:off x="18573750" y="9725025"/>
        <a:ext cx="4676775" cy="2266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323850</xdr:colOff>
      <xdr:row>79</xdr:row>
      <xdr:rowOff>104775</xdr:rowOff>
    </xdr:from>
    <xdr:to>
      <xdr:col>38</xdr:col>
      <xdr:colOff>123825</xdr:colOff>
      <xdr:row>98</xdr:row>
      <xdr:rowOff>9525</xdr:rowOff>
    </xdr:to>
    <xdr:graphicFrame>
      <xdr:nvGraphicFramePr>
        <xdr:cNvPr id="17" name="Chart 19"/>
        <xdr:cNvGraphicFramePr/>
      </xdr:nvGraphicFramePr>
      <xdr:xfrm>
        <a:off x="18878550" y="10001250"/>
        <a:ext cx="4676775" cy="2257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30</xdr:col>
      <xdr:colOff>590550</xdr:colOff>
      <xdr:row>82</xdr:row>
      <xdr:rowOff>0</xdr:rowOff>
    </xdr:from>
    <xdr:to>
      <xdr:col>38</xdr:col>
      <xdr:colOff>390525</xdr:colOff>
      <xdr:row>100</xdr:row>
      <xdr:rowOff>38100</xdr:rowOff>
    </xdr:to>
    <xdr:graphicFrame>
      <xdr:nvGraphicFramePr>
        <xdr:cNvPr id="18" name="Chart 20"/>
        <xdr:cNvGraphicFramePr/>
      </xdr:nvGraphicFramePr>
      <xdr:xfrm>
        <a:off x="19145250" y="10267950"/>
        <a:ext cx="4676775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31</xdr:col>
      <xdr:colOff>180975</xdr:colOff>
      <xdr:row>84</xdr:row>
      <xdr:rowOff>19050</xdr:rowOff>
    </xdr:from>
    <xdr:to>
      <xdr:col>38</xdr:col>
      <xdr:colOff>590550</xdr:colOff>
      <xdr:row>102</xdr:row>
      <xdr:rowOff>47625</xdr:rowOff>
    </xdr:to>
    <xdr:graphicFrame>
      <xdr:nvGraphicFramePr>
        <xdr:cNvPr id="19" name="Chart 21"/>
        <xdr:cNvGraphicFramePr/>
      </xdr:nvGraphicFramePr>
      <xdr:xfrm>
        <a:off x="19345275" y="10534650"/>
        <a:ext cx="4676775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:IV2"/>
    </sheetView>
  </sheetViews>
  <sheetFormatPr defaultColWidth="9.140625" defaultRowHeight="12.75"/>
  <cols>
    <col min="1" max="1" width="9.140625" style="54" customWidth="1"/>
    <col min="2" max="2" width="14.8515625" style="54" customWidth="1"/>
    <col min="3" max="3" width="9.140625" style="54" customWidth="1"/>
    <col min="4" max="4" width="10.7109375" style="54" customWidth="1"/>
    <col min="5" max="5" width="10.57421875" style="54" customWidth="1"/>
    <col min="6" max="7" width="9.140625" style="54" customWidth="1"/>
    <col min="8" max="8" width="14.28125" style="54" customWidth="1"/>
    <col min="9" max="16384" width="9.140625" style="54" customWidth="1"/>
  </cols>
  <sheetData>
    <row r="1" spans="1:8" ht="9.75">
      <c r="A1" s="53" t="s">
        <v>119</v>
      </c>
      <c r="B1" s="53" t="s">
        <v>120</v>
      </c>
      <c r="C1" s="53" t="s">
        <v>121</v>
      </c>
      <c r="D1" s="53" t="s">
        <v>122</v>
      </c>
      <c r="E1" s="53" t="s">
        <v>123</v>
      </c>
      <c r="F1" s="53" t="s">
        <v>124</v>
      </c>
      <c r="G1" s="53" t="s">
        <v>125</v>
      </c>
      <c r="H1" s="54" t="s">
        <v>126</v>
      </c>
    </row>
    <row r="2" spans="1:12" ht="9.75">
      <c r="A2" s="53">
        <v>1</v>
      </c>
      <c r="B2" s="53">
        <v>15</v>
      </c>
      <c r="C2" s="55">
        <v>185</v>
      </c>
      <c r="D2" s="22">
        <v>54.756</v>
      </c>
      <c r="E2" s="22">
        <v>63.70559999999999</v>
      </c>
      <c r="F2" s="21">
        <v>51.22389493506494</v>
      </c>
      <c r="G2" s="22">
        <f>F2/E2</f>
        <v>0.8040720899742715</v>
      </c>
      <c r="H2" s="22">
        <f>C2*G2</f>
        <v>148.75333664524024</v>
      </c>
      <c r="J2" s="22">
        <v>6.0695538057742775</v>
      </c>
      <c r="K2" s="22">
        <f>F2/2.54/12</f>
        <v>1.680573980809217</v>
      </c>
      <c r="L2" s="22">
        <f>11.5*J2*K2</f>
        <v>117.30384331271682</v>
      </c>
    </row>
    <row r="3" spans="1:12" ht="9.75">
      <c r="A3" s="53">
        <v>2</v>
      </c>
      <c r="B3" s="53">
        <v>23</v>
      </c>
      <c r="C3" s="55">
        <v>241</v>
      </c>
      <c r="D3" s="22">
        <v>67.62599999999999</v>
      </c>
      <c r="E3" s="22">
        <v>68.6826</v>
      </c>
      <c r="F3" s="21">
        <v>65.51195965413295</v>
      </c>
      <c r="G3" s="22">
        <f aca="true" t="shared" si="0" ref="G3:G20">F3/E3</f>
        <v>0.953836337793458</v>
      </c>
      <c r="H3" s="22">
        <f aca="true" t="shared" si="1" ref="H3:H20">C3*G3</f>
        <v>229.87455740822338</v>
      </c>
      <c r="J3" s="22">
        <v>7.906824146981627</v>
      </c>
      <c r="K3" s="22">
        <f aca="true" t="shared" si="2" ref="K3:K20">F3/2.54/12</f>
        <v>2.1493425083376954</v>
      </c>
      <c r="L3" s="22">
        <f>20*J3*K3</f>
        <v>339.889464901171</v>
      </c>
    </row>
    <row r="4" spans="1:12" ht="9.75">
      <c r="A4" s="53">
        <v>3</v>
      </c>
      <c r="B4" s="53">
        <v>55</v>
      </c>
      <c r="C4" s="55">
        <v>244</v>
      </c>
      <c r="D4" s="22">
        <v>96.525</v>
      </c>
      <c r="E4" s="22">
        <v>93.7888</v>
      </c>
      <c r="F4" s="21">
        <v>85.83883664921466</v>
      </c>
      <c r="G4" s="22">
        <f t="shared" si="0"/>
        <v>0.9152354721375544</v>
      </c>
      <c r="H4" s="22">
        <f t="shared" si="1"/>
        <v>223.31745520156326</v>
      </c>
      <c r="J4" s="22">
        <v>8.005249343832022</v>
      </c>
      <c r="K4" s="22">
        <f t="shared" si="2"/>
        <v>2.8162347982025806</v>
      </c>
      <c r="L4" s="22">
        <f>21.5*J4*K4</f>
        <v>484.7102280633444</v>
      </c>
    </row>
    <row r="5" spans="1:12" ht="9.75">
      <c r="A5" s="53">
        <v>4</v>
      </c>
      <c r="B5" s="53">
        <v>65</v>
      </c>
      <c r="C5" s="55">
        <v>245</v>
      </c>
      <c r="D5" s="22">
        <v>101.556</v>
      </c>
      <c r="E5" s="22">
        <v>100.3142</v>
      </c>
      <c r="F5" s="21">
        <v>85.16674580358558</v>
      </c>
      <c r="G5" s="22">
        <f t="shared" si="0"/>
        <v>0.8489999003489594</v>
      </c>
      <c r="H5" s="22">
        <f t="shared" si="1"/>
        <v>208.00497558549506</v>
      </c>
      <c r="J5" s="22">
        <v>8.038057742782152</v>
      </c>
      <c r="K5" s="22">
        <f t="shared" si="2"/>
        <v>2.794184573608451</v>
      </c>
      <c r="L5" s="22">
        <f aca="true" t="shared" si="3" ref="L5:L19">10*J5*K5</f>
        <v>224.59816946655855</v>
      </c>
    </row>
    <row r="6" spans="1:12" ht="9.75">
      <c r="A6" s="53">
        <v>5</v>
      </c>
      <c r="B6" s="53">
        <v>75</v>
      </c>
      <c r="C6" s="55">
        <v>242</v>
      </c>
      <c r="D6" s="22">
        <v>98.39699999999999</v>
      </c>
      <c r="E6" s="22">
        <v>97.4386</v>
      </c>
      <c r="F6" s="21">
        <v>83.08720399809613</v>
      </c>
      <c r="G6" s="22">
        <f t="shared" si="0"/>
        <v>0.8527134420865666</v>
      </c>
      <c r="H6" s="22">
        <f t="shared" si="1"/>
        <v>206.35665298494914</v>
      </c>
      <c r="J6" s="22">
        <v>7.939632545931758</v>
      </c>
      <c r="K6" s="22">
        <f t="shared" si="2"/>
        <v>2.7259581364204766</v>
      </c>
      <c r="L6" s="22">
        <f t="shared" si="3"/>
        <v>216.43105938771498</v>
      </c>
    </row>
    <row r="7" spans="1:12" ht="9.75">
      <c r="A7" s="53">
        <v>6</v>
      </c>
      <c r="B7" s="53">
        <v>85</v>
      </c>
      <c r="C7" s="55">
        <v>223</v>
      </c>
      <c r="D7" s="22">
        <v>100.971</v>
      </c>
      <c r="E7" s="22">
        <v>97.2174</v>
      </c>
      <c r="F7" s="21">
        <v>89.20940531504004</v>
      </c>
      <c r="G7" s="22">
        <f t="shared" si="0"/>
        <v>0.9176279690162465</v>
      </c>
      <c r="H7" s="22">
        <f t="shared" si="1"/>
        <v>204.63103709062298</v>
      </c>
      <c r="J7" s="22">
        <v>7.316272965879265</v>
      </c>
      <c r="K7" s="22">
        <f t="shared" si="2"/>
        <v>2.9268177596797913</v>
      </c>
      <c r="L7" s="22">
        <f t="shared" si="3"/>
        <v>214.13397651200575</v>
      </c>
    </row>
    <row r="8" spans="1:12" ht="9.75">
      <c r="A8" s="53">
        <v>7</v>
      </c>
      <c r="B8" s="53">
        <v>95</v>
      </c>
      <c r="C8" s="55">
        <v>204</v>
      </c>
      <c r="D8" s="22">
        <v>98.04599999999999</v>
      </c>
      <c r="E8" s="22">
        <v>94.6736</v>
      </c>
      <c r="F8" s="21">
        <v>86.30828205246283</v>
      </c>
      <c r="G8" s="22">
        <f t="shared" si="0"/>
        <v>0.9116404367475498</v>
      </c>
      <c r="H8" s="22">
        <f t="shared" si="1"/>
        <v>185.97464909650017</v>
      </c>
      <c r="J8" s="22">
        <v>6.692913385826771</v>
      </c>
      <c r="K8" s="22">
        <f t="shared" si="2"/>
        <v>2.831636550277652</v>
      </c>
      <c r="L8" s="22">
        <f t="shared" si="3"/>
        <v>189.5189817114964</v>
      </c>
    </row>
    <row r="9" spans="1:12" ht="9.75">
      <c r="A9" s="53">
        <v>8</v>
      </c>
      <c r="B9" s="53">
        <v>105</v>
      </c>
      <c r="C9" s="55">
        <v>191</v>
      </c>
      <c r="D9" s="22">
        <v>101.205</v>
      </c>
      <c r="E9" s="22">
        <v>98.987</v>
      </c>
      <c r="F9" s="21">
        <v>90.99540610389609</v>
      </c>
      <c r="G9" s="22">
        <f t="shared" si="0"/>
        <v>0.9192662279278703</v>
      </c>
      <c r="H9" s="22">
        <f t="shared" si="1"/>
        <v>175.57984953422323</v>
      </c>
      <c r="J9" s="22">
        <v>6.266404199475065</v>
      </c>
      <c r="K9" s="22">
        <f t="shared" si="2"/>
        <v>2.9854135860858295</v>
      </c>
      <c r="L9" s="22">
        <f t="shared" si="3"/>
        <v>187.07808233018156</v>
      </c>
    </row>
    <row r="10" spans="1:12" ht="9.75">
      <c r="A10" s="53">
        <v>9</v>
      </c>
      <c r="B10" s="53">
        <v>115</v>
      </c>
      <c r="C10" s="55">
        <v>181</v>
      </c>
      <c r="D10" s="22">
        <v>95.355</v>
      </c>
      <c r="E10" s="22">
        <v>92.79339999999999</v>
      </c>
      <c r="F10" s="21">
        <v>85.10881019156238</v>
      </c>
      <c r="G10" s="22">
        <f t="shared" si="0"/>
        <v>0.9171860303810658</v>
      </c>
      <c r="H10" s="22">
        <f t="shared" si="1"/>
        <v>166.01067149897293</v>
      </c>
      <c r="J10" s="22">
        <v>5.938320209973753</v>
      </c>
      <c r="K10" s="22">
        <f t="shared" si="2"/>
        <v>2.792283798935774</v>
      </c>
      <c r="L10" s="22">
        <f t="shared" si="3"/>
        <v>165.81475315202593</v>
      </c>
    </row>
    <row r="11" spans="1:12" ht="9.75">
      <c r="A11" s="53">
        <v>10</v>
      </c>
      <c r="B11" s="53">
        <v>125</v>
      </c>
      <c r="C11" s="55">
        <v>183</v>
      </c>
      <c r="D11" s="22">
        <v>96.291</v>
      </c>
      <c r="E11" s="22">
        <v>96.3326</v>
      </c>
      <c r="F11" s="21">
        <v>85.6408506846787</v>
      </c>
      <c r="G11" s="22">
        <f t="shared" si="0"/>
        <v>0.889012137995639</v>
      </c>
      <c r="H11" s="22">
        <f t="shared" si="1"/>
        <v>162.68922125320194</v>
      </c>
      <c r="J11" s="22">
        <v>6.003937007874016</v>
      </c>
      <c r="K11" s="22">
        <f t="shared" si="2"/>
        <v>2.809739195691558</v>
      </c>
      <c r="L11" s="22">
        <f t="shared" si="3"/>
        <v>168.69497139486717</v>
      </c>
    </row>
    <row r="12" spans="1:12" ht="9.75">
      <c r="A12" s="53">
        <v>11</v>
      </c>
      <c r="B12" s="53">
        <v>135</v>
      </c>
      <c r="C12" s="55">
        <v>182</v>
      </c>
      <c r="D12" s="22">
        <v>89.154</v>
      </c>
      <c r="E12" s="22">
        <v>86.5998</v>
      </c>
      <c r="F12" s="21">
        <v>81.84729031853246</v>
      </c>
      <c r="G12" s="22">
        <f t="shared" si="0"/>
        <v>0.9451210085766071</v>
      </c>
      <c r="H12" s="22">
        <f t="shared" si="1"/>
        <v>172.01202356094248</v>
      </c>
      <c r="J12" s="22">
        <v>5.971128608923884</v>
      </c>
      <c r="K12" s="22">
        <f t="shared" si="2"/>
        <v>2.6852785537576267</v>
      </c>
      <c r="L12" s="22">
        <f t="shared" si="3"/>
        <v>160.34143595271917</v>
      </c>
    </row>
    <row r="13" spans="1:12" ht="9.75">
      <c r="A13" s="53">
        <v>12</v>
      </c>
      <c r="B13" s="53">
        <v>145</v>
      </c>
      <c r="C13" s="55">
        <v>183</v>
      </c>
      <c r="D13" s="22">
        <v>93.132</v>
      </c>
      <c r="E13" s="22">
        <v>87.374</v>
      </c>
      <c r="F13" s="21">
        <v>80.3442688961039</v>
      </c>
      <c r="G13" s="22">
        <f t="shared" si="0"/>
        <v>0.9195443598336336</v>
      </c>
      <c r="H13" s="22">
        <f t="shared" si="1"/>
        <v>168.27661784955495</v>
      </c>
      <c r="J13" s="22">
        <v>6.003937007874016</v>
      </c>
      <c r="K13" s="22">
        <f t="shared" si="2"/>
        <v>2.6359668272999968</v>
      </c>
      <c r="L13" s="22">
        <f t="shared" si="3"/>
        <v>158.26178785954704</v>
      </c>
    </row>
    <row r="14" spans="1:12" ht="9.75">
      <c r="A14" s="53">
        <v>13</v>
      </c>
      <c r="B14" s="53">
        <v>155</v>
      </c>
      <c r="C14" s="55">
        <v>169</v>
      </c>
      <c r="D14" s="22">
        <v>91.026</v>
      </c>
      <c r="E14" s="22">
        <v>87.927</v>
      </c>
      <c r="F14" s="21">
        <v>82.85449943070627</v>
      </c>
      <c r="G14" s="22">
        <f t="shared" si="0"/>
        <v>0.9423100916749834</v>
      </c>
      <c r="H14" s="22">
        <f t="shared" si="1"/>
        <v>159.25040549307218</v>
      </c>
      <c r="J14" s="22">
        <v>5.544619422572179</v>
      </c>
      <c r="K14" s="22">
        <f t="shared" si="2"/>
        <v>2.7183234721360328</v>
      </c>
      <c r="L14" s="22">
        <f t="shared" si="3"/>
        <v>150.7206912043929</v>
      </c>
    </row>
    <row r="15" spans="1:12" ht="9.75">
      <c r="A15" s="53">
        <v>14</v>
      </c>
      <c r="B15" s="53">
        <v>165</v>
      </c>
      <c r="C15" s="55">
        <v>165</v>
      </c>
      <c r="D15" s="22">
        <v>90.558</v>
      </c>
      <c r="E15" s="22">
        <v>92.2404</v>
      </c>
      <c r="F15" s="21">
        <v>78.17991190179684</v>
      </c>
      <c r="G15" s="22">
        <f t="shared" si="0"/>
        <v>0.8475669218888562</v>
      </c>
      <c r="H15" s="22">
        <f t="shared" si="1"/>
        <v>139.84854211166126</v>
      </c>
      <c r="J15" s="22">
        <v>5.413385826771653</v>
      </c>
      <c r="K15" s="22">
        <f t="shared" si="2"/>
        <v>2.564957739560264</v>
      </c>
      <c r="L15" s="22">
        <f t="shared" si="3"/>
        <v>138.85105873603788</v>
      </c>
    </row>
    <row r="16" spans="1:12" ht="9.75">
      <c r="A16" s="53">
        <v>15</v>
      </c>
      <c r="B16" s="53">
        <v>175</v>
      </c>
      <c r="C16" s="55">
        <v>161</v>
      </c>
      <c r="D16" s="22">
        <v>84.942</v>
      </c>
      <c r="E16" s="22">
        <v>82.2864</v>
      </c>
      <c r="F16" s="21">
        <v>79.26468612440193</v>
      </c>
      <c r="G16" s="22">
        <f t="shared" si="0"/>
        <v>0.9632780887777559</v>
      </c>
      <c r="H16" s="22">
        <f t="shared" si="1"/>
        <v>155.0877722932187</v>
      </c>
      <c r="J16" s="22">
        <v>5.282152230971128</v>
      </c>
      <c r="K16" s="22">
        <f t="shared" si="2"/>
        <v>2.60054744502631</v>
      </c>
      <c r="L16" s="22">
        <f t="shared" si="3"/>
        <v>137.3648748849199</v>
      </c>
    </row>
    <row r="17" spans="1:12" ht="9.75">
      <c r="A17" s="53">
        <v>16</v>
      </c>
      <c r="B17" s="53">
        <v>185</v>
      </c>
      <c r="C17" s="55">
        <v>171</v>
      </c>
      <c r="D17" s="22">
        <v>85.761</v>
      </c>
      <c r="E17" s="22">
        <v>83.7242</v>
      </c>
      <c r="F17" s="21">
        <v>77.19746573563421</v>
      </c>
      <c r="G17" s="22">
        <f t="shared" si="0"/>
        <v>0.9220448297581131</v>
      </c>
      <c r="H17" s="22">
        <f t="shared" si="1"/>
        <v>157.66966588863733</v>
      </c>
      <c r="J17" s="22">
        <v>5.610236220472441</v>
      </c>
      <c r="K17" s="22">
        <f t="shared" si="2"/>
        <v>2.5327252537937732</v>
      </c>
      <c r="L17" s="22">
        <f t="shared" si="3"/>
        <v>142.0918695533908</v>
      </c>
    </row>
    <row r="18" spans="1:12" ht="9.75">
      <c r="A18" s="53">
        <v>17</v>
      </c>
      <c r="B18" s="53">
        <v>195</v>
      </c>
      <c r="C18" s="55">
        <v>160</v>
      </c>
      <c r="D18" s="22">
        <v>73.827</v>
      </c>
      <c r="E18" s="22">
        <v>76.0928</v>
      </c>
      <c r="F18" s="21">
        <v>68.91872057416268</v>
      </c>
      <c r="G18" s="22">
        <f t="shared" si="0"/>
        <v>0.9057193397294183</v>
      </c>
      <c r="H18" s="22">
        <f t="shared" si="1"/>
        <v>144.91509435670693</v>
      </c>
      <c r="J18" s="22">
        <v>5.2493438320209975</v>
      </c>
      <c r="K18" s="22">
        <f t="shared" si="2"/>
        <v>2.2611128797297466</v>
      </c>
      <c r="L18" s="22">
        <f t="shared" si="3"/>
        <v>118.6935894871258</v>
      </c>
    </row>
    <row r="19" spans="1:12" ht="9.75">
      <c r="A19" s="53">
        <v>18</v>
      </c>
      <c r="B19" s="53">
        <v>205</v>
      </c>
      <c r="C19" s="55">
        <v>166</v>
      </c>
      <c r="D19" s="22">
        <v>62.946000000000005</v>
      </c>
      <c r="E19" s="22">
        <v>60.277</v>
      </c>
      <c r="F19" s="21">
        <v>55.54200674257248</v>
      </c>
      <c r="G19" s="22">
        <f t="shared" si="0"/>
        <v>0.9214461028679676</v>
      </c>
      <c r="H19" s="22">
        <f t="shared" si="1"/>
        <v>152.96005307608263</v>
      </c>
      <c r="J19" s="22">
        <v>5.4461942257217855</v>
      </c>
      <c r="K19" s="22">
        <f t="shared" si="2"/>
        <v>1.822244315701197</v>
      </c>
      <c r="L19" s="22">
        <f t="shared" si="3"/>
        <v>99.24296470026205</v>
      </c>
    </row>
    <row r="20" spans="1:12" ht="9.75">
      <c r="A20" s="53">
        <v>19</v>
      </c>
      <c r="B20" s="53">
        <v>215</v>
      </c>
      <c r="C20" s="55">
        <v>156</v>
      </c>
      <c r="D20" s="22">
        <v>41.652</v>
      </c>
      <c r="E20" s="22">
        <v>43.9082</v>
      </c>
      <c r="F20" s="21">
        <v>43.07933779904305</v>
      </c>
      <c r="G20" s="22">
        <f t="shared" si="0"/>
        <v>0.981122838081339</v>
      </c>
      <c r="H20" s="22">
        <f t="shared" si="1"/>
        <v>153.0551627406889</v>
      </c>
      <c r="J20" s="22">
        <v>5.118110236220472</v>
      </c>
      <c r="K20" s="22">
        <f t="shared" si="2"/>
        <v>1.413364101018473</v>
      </c>
      <c r="L20" s="22">
        <f>10*J20*K20</f>
        <v>72.33753272929192</v>
      </c>
    </row>
    <row r="21" spans="1:6" ht="9.75">
      <c r="A21" s="53"/>
      <c r="B21" s="53"/>
      <c r="D21" s="5"/>
      <c r="F21" s="5"/>
    </row>
    <row r="22" spans="1:12" ht="9.75">
      <c r="A22" s="53"/>
      <c r="F22" s="21"/>
      <c r="G22" s="22">
        <f>AVERAGE(G2:G20)</f>
        <v>0.9093549276630449</v>
      </c>
      <c r="H22" s="22">
        <f>SUM(H2:H20)/SUM(C2:C20)</f>
        <v>0.9075212879708536</v>
      </c>
      <c r="L22" s="21">
        <f>SUM(L2:L20)</f>
        <v>3486.07933533977</v>
      </c>
    </row>
    <row r="23" spans="3:8" ht="9.75">
      <c r="C23" s="5"/>
      <c r="E23" s="5"/>
      <c r="G23" s="5"/>
      <c r="H23" s="5"/>
    </row>
    <row r="24" spans="1:22" ht="9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9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9.75">
      <c r="A26" s="21"/>
      <c r="B26" s="21"/>
      <c r="C26" s="21"/>
      <c r="D26" s="21"/>
      <c r="E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9.75">
      <c r="A27" s="21"/>
      <c r="B27" s="21"/>
      <c r="C27" s="21"/>
      <c r="D27" s="21"/>
      <c r="E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6"/>
  <sheetViews>
    <sheetView tabSelected="1" workbookViewId="0" topLeftCell="A108">
      <selection activeCell="A134" sqref="A134"/>
    </sheetView>
  </sheetViews>
  <sheetFormatPr defaultColWidth="9.140625" defaultRowHeight="12.75"/>
  <cols>
    <col min="1" max="1" width="13.140625" style="32" bestFit="1" customWidth="1"/>
    <col min="2" max="16384" width="9.140625" style="32" customWidth="1"/>
  </cols>
  <sheetData>
    <row r="1" spans="1:67" ht="9.75">
      <c r="A1" s="1"/>
      <c r="B1" s="1" t="s">
        <v>98</v>
      </c>
      <c r="C1" s="1"/>
      <c r="D1" s="1"/>
      <c r="E1" s="1"/>
      <c r="F1" s="1"/>
      <c r="G1" s="2" t="s">
        <v>116</v>
      </c>
      <c r="H1" s="2"/>
      <c r="I1" s="35"/>
      <c r="J1" s="3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 t="s">
        <v>99</v>
      </c>
      <c r="W1" s="3"/>
      <c r="X1" s="3"/>
      <c r="Y1" s="4" t="s">
        <v>100</v>
      </c>
      <c r="Z1" s="4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9.75">
      <c r="A2" s="1"/>
      <c r="B2" s="1" t="s">
        <v>101</v>
      </c>
      <c r="C2" s="1"/>
      <c r="D2" s="1"/>
      <c r="E2" s="1"/>
      <c r="F2" s="1"/>
      <c r="G2" s="2">
        <v>21</v>
      </c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9.75">
      <c r="A3" s="1"/>
      <c r="B3" s="1" t="s">
        <v>102</v>
      </c>
      <c r="C3" s="1"/>
      <c r="D3" s="1"/>
      <c r="E3" s="1"/>
      <c r="F3" s="1"/>
      <c r="G3" s="2">
        <v>25</v>
      </c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9.75">
      <c r="A4" s="1"/>
      <c r="B4" s="1" t="s">
        <v>103</v>
      </c>
      <c r="C4" s="1"/>
      <c r="D4" s="1"/>
      <c r="E4" s="1"/>
      <c r="F4" s="1"/>
      <c r="G4" s="2">
        <v>17</v>
      </c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9.75">
      <c r="A5" s="1"/>
      <c r="B5" s="1" t="s">
        <v>104</v>
      </c>
      <c r="C5" s="1"/>
      <c r="D5" s="1"/>
      <c r="E5" s="1"/>
      <c r="F5" s="1"/>
      <c r="G5" s="2">
        <v>1</v>
      </c>
      <c r="H5" s="2"/>
      <c r="I5" s="2"/>
      <c r="J5" s="1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9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0.5" thickBot="1">
      <c r="A7" s="1"/>
      <c r="B7" s="1" t="s">
        <v>105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1.25" thickBot="1" thickTop="1">
      <c r="A8" s="1"/>
      <c r="B8" s="1" t="s">
        <v>15</v>
      </c>
      <c r="C8" s="1"/>
      <c r="D8" s="6"/>
      <c r="E8" s="7">
        <v>1</v>
      </c>
      <c r="F8" s="8"/>
      <c r="G8" s="6"/>
      <c r="H8" s="7">
        <v>2</v>
      </c>
      <c r="I8" s="8"/>
      <c r="J8" s="6"/>
      <c r="K8" s="7" t="s">
        <v>118</v>
      </c>
      <c r="L8" s="8"/>
      <c r="M8" s="6"/>
      <c r="N8" s="7" t="s">
        <v>118</v>
      </c>
      <c r="O8" s="8"/>
      <c r="P8" s="6"/>
      <c r="Q8" s="7">
        <v>3</v>
      </c>
      <c r="R8" s="8"/>
      <c r="S8" s="6"/>
      <c r="T8" s="7">
        <v>4</v>
      </c>
      <c r="U8" s="8"/>
      <c r="V8" s="6"/>
      <c r="W8" s="7">
        <v>5</v>
      </c>
      <c r="X8" s="8"/>
      <c r="Y8" s="6"/>
      <c r="Z8" s="7">
        <v>6</v>
      </c>
      <c r="AA8" s="8"/>
      <c r="AB8" s="6"/>
      <c r="AC8" s="7">
        <v>7</v>
      </c>
      <c r="AD8" s="8"/>
      <c r="AE8" s="6"/>
      <c r="AF8" s="7">
        <v>8</v>
      </c>
      <c r="AG8" s="8"/>
      <c r="AH8" s="6"/>
      <c r="AI8" s="7">
        <v>9</v>
      </c>
      <c r="AJ8" s="8"/>
      <c r="AK8" s="6"/>
      <c r="AL8" s="7">
        <v>10</v>
      </c>
      <c r="AM8" s="8"/>
      <c r="AN8" s="6"/>
      <c r="AO8" s="7">
        <v>11</v>
      </c>
      <c r="AP8" s="8"/>
      <c r="AQ8" s="6"/>
      <c r="AR8" s="7">
        <v>12</v>
      </c>
      <c r="AS8" s="8"/>
      <c r="AT8" s="6"/>
      <c r="AU8" s="7">
        <v>13</v>
      </c>
      <c r="AV8" s="8"/>
      <c r="AW8" s="6"/>
      <c r="AX8" s="7">
        <v>14</v>
      </c>
      <c r="AY8" s="8"/>
      <c r="AZ8" s="6"/>
      <c r="BA8" s="7">
        <v>15</v>
      </c>
      <c r="BB8" s="8"/>
      <c r="BC8" s="6"/>
      <c r="BD8" s="7">
        <v>16</v>
      </c>
      <c r="BE8" s="8"/>
      <c r="BF8" s="6"/>
      <c r="BG8" s="7">
        <v>17</v>
      </c>
      <c r="BH8" s="8"/>
      <c r="BI8" s="6"/>
      <c r="BJ8" s="7">
        <v>18</v>
      </c>
      <c r="BK8" s="8"/>
      <c r="BL8" s="6"/>
      <c r="BM8" s="7">
        <v>19</v>
      </c>
      <c r="BN8" s="8"/>
      <c r="BO8" s="1"/>
    </row>
    <row r="9" spans="1:67" ht="10.5" thickTop="1">
      <c r="A9" s="1"/>
      <c r="B9" s="1" t="s">
        <v>106</v>
      </c>
      <c r="C9" s="1"/>
      <c r="D9" s="9"/>
      <c r="E9" s="32">
        <v>1.85</v>
      </c>
      <c r="H9" s="32">
        <v>2.41</v>
      </c>
      <c r="K9" s="32">
        <v>0</v>
      </c>
      <c r="M9" s="9"/>
      <c r="N9" s="32">
        <v>0</v>
      </c>
      <c r="O9" s="9"/>
      <c r="P9" s="9"/>
      <c r="Q9" s="32">
        <v>2.44</v>
      </c>
      <c r="R9" s="9"/>
      <c r="S9" s="9"/>
      <c r="T9" s="32">
        <v>2.45</v>
      </c>
      <c r="U9" s="9"/>
      <c r="V9" s="9"/>
      <c r="W9" s="32">
        <v>2.42</v>
      </c>
      <c r="X9" s="9"/>
      <c r="Y9" s="9"/>
      <c r="Z9" s="32">
        <v>2.23</v>
      </c>
      <c r="AA9" s="9"/>
      <c r="AB9" s="9"/>
      <c r="AC9" s="32">
        <v>2.04</v>
      </c>
      <c r="AF9" s="32">
        <v>1.91</v>
      </c>
      <c r="AI9" s="32">
        <v>1.81</v>
      </c>
      <c r="AK9" s="9"/>
      <c r="AL9" s="32">
        <v>1.83</v>
      </c>
      <c r="AM9" s="9"/>
      <c r="AN9" s="9"/>
      <c r="AO9" s="32">
        <v>1.82</v>
      </c>
      <c r="AP9" s="9"/>
      <c r="AQ9" s="9"/>
      <c r="AR9" s="32">
        <v>1.83</v>
      </c>
      <c r="AS9" s="9"/>
      <c r="AT9" s="9"/>
      <c r="AU9" s="32">
        <v>1.69</v>
      </c>
      <c r="AV9" s="9"/>
      <c r="AW9" s="9"/>
      <c r="AX9" s="32">
        <v>1.65</v>
      </c>
      <c r="AY9" s="9"/>
      <c r="AZ9" s="9"/>
      <c r="BA9" s="32">
        <v>1.61</v>
      </c>
      <c r="BD9" s="32">
        <v>1.71</v>
      </c>
      <c r="BF9" s="9"/>
      <c r="BG9" s="32">
        <v>1.6</v>
      </c>
      <c r="BH9" s="9"/>
      <c r="BI9" s="9"/>
      <c r="BJ9" s="32">
        <v>1.66</v>
      </c>
      <c r="BK9" s="9"/>
      <c r="BL9" s="9"/>
      <c r="BM9" s="32">
        <v>1.56</v>
      </c>
      <c r="BN9" s="9"/>
      <c r="BO9" s="1"/>
    </row>
    <row r="10" spans="1:67" ht="9.75">
      <c r="A10" s="1"/>
      <c r="B10" s="1" t="s">
        <v>17</v>
      </c>
      <c r="C10" s="1"/>
      <c r="D10" s="10"/>
      <c r="E10" s="32">
        <v>46441</v>
      </c>
      <c r="H10" s="32">
        <v>46809</v>
      </c>
      <c r="K10" s="32">
        <v>47073</v>
      </c>
      <c r="M10" s="10"/>
      <c r="N10" s="32">
        <v>47318</v>
      </c>
      <c r="O10" s="10"/>
      <c r="P10" s="10"/>
      <c r="Q10" s="32">
        <v>47606</v>
      </c>
      <c r="R10" s="10"/>
      <c r="S10" s="10"/>
      <c r="T10" s="32">
        <v>47849</v>
      </c>
      <c r="U10" s="10"/>
      <c r="V10" s="10"/>
      <c r="W10" s="32">
        <v>48069</v>
      </c>
      <c r="X10" s="10"/>
      <c r="Y10" s="10"/>
      <c r="Z10" s="32">
        <v>48299</v>
      </c>
      <c r="AA10" s="10"/>
      <c r="AB10" s="10"/>
      <c r="AC10" s="32">
        <v>48782</v>
      </c>
      <c r="AF10" s="32">
        <v>48998</v>
      </c>
      <c r="AI10" s="32">
        <v>49228</v>
      </c>
      <c r="AK10" s="10"/>
      <c r="AL10" s="32">
        <v>49471</v>
      </c>
      <c r="AM10" s="10"/>
      <c r="AN10" s="10"/>
      <c r="AO10" s="32">
        <v>49694</v>
      </c>
      <c r="AP10" s="10"/>
      <c r="AQ10" s="10"/>
      <c r="AR10" s="32">
        <v>49932</v>
      </c>
      <c r="AS10" s="10"/>
      <c r="AT10" s="10"/>
      <c r="AU10" s="32">
        <v>50150</v>
      </c>
      <c r="AV10" s="10"/>
      <c r="AW10" s="10"/>
      <c r="AX10" s="32">
        <v>50502</v>
      </c>
      <c r="AY10" s="10"/>
      <c r="AZ10" s="10"/>
      <c r="BA10" s="32">
        <v>50710</v>
      </c>
      <c r="BD10" s="32">
        <v>50940</v>
      </c>
      <c r="BF10" s="10"/>
      <c r="BG10" s="32">
        <v>51180</v>
      </c>
      <c r="BH10" s="10"/>
      <c r="BI10" s="10"/>
      <c r="BJ10" s="32">
        <v>51512</v>
      </c>
      <c r="BK10" s="10"/>
      <c r="BL10" s="10"/>
      <c r="BM10" s="32">
        <v>51738</v>
      </c>
      <c r="BN10" s="10"/>
      <c r="BO10" s="1"/>
    </row>
    <row r="11" spans="1:67" ht="9.75">
      <c r="A11" s="1"/>
      <c r="B11" s="1" t="s">
        <v>18</v>
      </c>
      <c r="C11" s="1"/>
      <c r="D11" s="10"/>
      <c r="E11" s="32">
        <v>1479</v>
      </c>
      <c r="H11" s="32">
        <v>1479</v>
      </c>
      <c r="K11" s="32">
        <v>0</v>
      </c>
      <c r="M11" s="10"/>
      <c r="N11" s="32">
        <v>0</v>
      </c>
      <c r="O11" s="10"/>
      <c r="P11" s="10"/>
      <c r="Q11" s="32">
        <v>1478</v>
      </c>
      <c r="R11" s="10"/>
      <c r="S11" s="10"/>
      <c r="T11" s="32">
        <v>1476</v>
      </c>
      <c r="U11" s="10"/>
      <c r="V11" s="10"/>
      <c r="W11" s="32">
        <v>1476</v>
      </c>
      <c r="X11" s="10"/>
      <c r="Y11" s="10"/>
      <c r="Z11" s="32">
        <v>1476</v>
      </c>
      <c r="AA11" s="10"/>
      <c r="AB11" s="10"/>
      <c r="AC11" s="32">
        <v>1476</v>
      </c>
      <c r="AF11" s="32">
        <v>1476</v>
      </c>
      <c r="AI11" s="32">
        <v>1476</v>
      </c>
      <c r="AK11" s="10"/>
      <c r="AL11" s="32">
        <v>1476</v>
      </c>
      <c r="AM11" s="10"/>
      <c r="AN11" s="10"/>
      <c r="AO11" s="32">
        <v>1476</v>
      </c>
      <c r="AP11" s="10"/>
      <c r="AQ11" s="10"/>
      <c r="AR11" s="32">
        <v>1476</v>
      </c>
      <c r="AS11" s="10"/>
      <c r="AT11" s="10"/>
      <c r="AU11" s="32">
        <v>1476</v>
      </c>
      <c r="AV11" s="10"/>
      <c r="AW11" s="10"/>
      <c r="AX11" s="32">
        <v>1476</v>
      </c>
      <c r="AY11" s="10"/>
      <c r="AZ11" s="10"/>
      <c r="BA11" s="32">
        <v>1476</v>
      </c>
      <c r="BD11" s="32">
        <v>1476</v>
      </c>
      <c r="BF11" s="10"/>
      <c r="BG11" s="32">
        <v>1476</v>
      </c>
      <c r="BH11" s="10"/>
      <c r="BI11" s="10"/>
      <c r="BJ11" s="32">
        <v>1476</v>
      </c>
      <c r="BK11" s="10"/>
      <c r="BL11" s="10"/>
      <c r="BM11" s="32">
        <v>1476</v>
      </c>
      <c r="BN11" s="10"/>
      <c r="BO11" s="1"/>
    </row>
    <row r="12" spans="1:67" ht="9.75">
      <c r="A12" s="1"/>
      <c r="B12" s="1" t="s">
        <v>19</v>
      </c>
      <c r="C12" s="1"/>
      <c r="D12" s="10"/>
      <c r="E12" s="32">
        <v>12</v>
      </c>
      <c r="H12" s="32">
        <v>16</v>
      </c>
      <c r="K12" s="32">
        <v>0</v>
      </c>
      <c r="M12" s="10"/>
      <c r="N12" s="32">
        <v>0</v>
      </c>
      <c r="O12" s="10"/>
      <c r="P12" s="10"/>
      <c r="Q12" s="32">
        <v>17</v>
      </c>
      <c r="R12" s="10"/>
      <c r="S12" s="10"/>
      <c r="T12" s="32">
        <v>17</v>
      </c>
      <c r="U12" s="10"/>
      <c r="V12" s="10"/>
      <c r="W12" s="32">
        <v>17</v>
      </c>
      <c r="X12" s="10"/>
      <c r="Y12" s="10"/>
      <c r="Z12" s="32">
        <v>16</v>
      </c>
      <c r="AA12" s="10"/>
      <c r="AB12" s="10"/>
      <c r="AC12" s="32">
        <v>14</v>
      </c>
      <c r="AF12" s="32">
        <v>13</v>
      </c>
      <c r="AI12" s="32">
        <v>13</v>
      </c>
      <c r="AK12" s="10"/>
      <c r="AL12" s="32">
        <v>13</v>
      </c>
      <c r="AM12" s="10"/>
      <c r="AN12" s="10"/>
      <c r="AO12" s="32">
        <v>13</v>
      </c>
      <c r="AP12" s="10"/>
      <c r="AQ12" s="10"/>
      <c r="AR12" s="32">
        <v>12</v>
      </c>
      <c r="AS12" s="10"/>
      <c r="AT12" s="10"/>
      <c r="AU12" s="32">
        <v>11</v>
      </c>
      <c r="AV12" s="10"/>
      <c r="AW12" s="10"/>
      <c r="AX12" s="32">
        <v>11</v>
      </c>
      <c r="AY12" s="10"/>
      <c r="AZ12" s="10"/>
      <c r="BA12" s="32">
        <v>10</v>
      </c>
      <c r="BD12" s="32">
        <v>11</v>
      </c>
      <c r="BF12" s="10"/>
      <c r="BG12" s="32">
        <v>11</v>
      </c>
      <c r="BH12" s="10"/>
      <c r="BI12" s="10"/>
      <c r="BJ12" s="32">
        <v>11</v>
      </c>
      <c r="BK12" s="10"/>
      <c r="BL12" s="10"/>
      <c r="BM12" s="32">
        <v>10</v>
      </c>
      <c r="BN12" s="10"/>
      <c r="BO12" s="1"/>
    </row>
    <row r="13" spans="1:67" ht="10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1.25" thickBot="1" thickTop="1">
      <c r="A14" s="1"/>
      <c r="B14" s="10" t="s">
        <v>143</v>
      </c>
      <c r="C14" s="10" t="s">
        <v>143</v>
      </c>
      <c r="D14" s="75"/>
      <c r="E14" s="12">
        <v>1</v>
      </c>
      <c r="F14" s="13"/>
      <c r="G14" s="14"/>
      <c r="H14" s="12">
        <v>2</v>
      </c>
      <c r="I14" s="13"/>
      <c r="J14" s="14"/>
      <c r="K14" s="12" t="s">
        <v>118</v>
      </c>
      <c r="L14" s="13"/>
      <c r="M14" s="14"/>
      <c r="N14" s="15" t="s">
        <v>118</v>
      </c>
      <c r="O14" s="16"/>
      <c r="P14" s="17"/>
      <c r="Q14" s="7">
        <v>3</v>
      </c>
      <c r="R14" s="8"/>
      <c r="S14" s="6"/>
      <c r="T14" s="7">
        <v>4</v>
      </c>
      <c r="U14" s="8"/>
      <c r="V14" s="6"/>
      <c r="W14" s="7">
        <v>5</v>
      </c>
      <c r="X14" s="8"/>
      <c r="Y14" s="6"/>
      <c r="Z14" s="7">
        <v>6</v>
      </c>
      <c r="AA14" s="8"/>
      <c r="AB14" s="6"/>
      <c r="AC14" s="7">
        <v>7</v>
      </c>
      <c r="AD14" s="8"/>
      <c r="AE14" s="6"/>
      <c r="AF14" s="7">
        <v>8</v>
      </c>
      <c r="AG14" s="8"/>
      <c r="AH14" s="6"/>
      <c r="AI14" s="7">
        <v>9</v>
      </c>
      <c r="AJ14" s="8"/>
      <c r="AK14" s="6"/>
      <c r="AL14" s="7">
        <v>10</v>
      </c>
      <c r="AM14" s="8"/>
      <c r="AN14" s="6"/>
      <c r="AO14" s="7">
        <v>11</v>
      </c>
      <c r="AP14" s="8"/>
      <c r="AQ14" s="6"/>
      <c r="AR14" s="7">
        <v>12</v>
      </c>
      <c r="AS14" s="8"/>
      <c r="AT14" s="6"/>
      <c r="AU14" s="7">
        <v>13</v>
      </c>
      <c r="AV14" s="8"/>
      <c r="AW14" s="6"/>
      <c r="AX14" s="7">
        <v>14</v>
      </c>
      <c r="AY14" s="8"/>
      <c r="AZ14" s="6"/>
      <c r="BA14" s="7">
        <v>15</v>
      </c>
      <c r="BB14" s="8"/>
      <c r="BC14" s="6"/>
      <c r="BD14" s="7">
        <v>16</v>
      </c>
      <c r="BE14" s="8"/>
      <c r="BF14" s="6"/>
      <c r="BG14" s="7">
        <v>17</v>
      </c>
      <c r="BH14" s="8"/>
      <c r="BI14" s="6"/>
      <c r="BJ14" s="7">
        <v>18</v>
      </c>
      <c r="BK14" s="8"/>
      <c r="BL14" s="6"/>
      <c r="BM14" s="7">
        <v>19</v>
      </c>
      <c r="BN14" s="8"/>
      <c r="BO14" s="1"/>
    </row>
    <row r="15" spans="1:67" ht="10.5" thickTop="1">
      <c r="A15" s="1"/>
      <c r="B15" s="10" t="s">
        <v>107</v>
      </c>
      <c r="C15" s="10" t="s">
        <v>142</v>
      </c>
      <c r="D15" s="76" t="s">
        <v>108</v>
      </c>
      <c r="E15" s="18" t="s">
        <v>109</v>
      </c>
      <c r="F15" s="19">
        <v>185</v>
      </c>
      <c r="G15" s="18" t="s">
        <v>108</v>
      </c>
      <c r="H15" s="18" t="s">
        <v>109</v>
      </c>
      <c r="I15" s="19">
        <v>241</v>
      </c>
      <c r="J15" s="18" t="s">
        <v>108</v>
      </c>
      <c r="K15" s="18" t="s">
        <v>109</v>
      </c>
      <c r="L15" s="19">
        <v>0</v>
      </c>
      <c r="M15" s="18" t="s">
        <v>108</v>
      </c>
      <c r="N15" s="18" t="s">
        <v>109</v>
      </c>
      <c r="O15" s="19">
        <v>0</v>
      </c>
      <c r="P15" s="18" t="s">
        <v>108</v>
      </c>
      <c r="Q15" s="18" t="s">
        <v>109</v>
      </c>
      <c r="R15" s="19">
        <v>244</v>
      </c>
      <c r="S15" s="18" t="s">
        <v>108</v>
      </c>
      <c r="T15" s="18" t="s">
        <v>109</v>
      </c>
      <c r="U15" s="19">
        <v>245</v>
      </c>
      <c r="V15" s="18" t="s">
        <v>108</v>
      </c>
      <c r="W15" s="18" t="s">
        <v>109</v>
      </c>
      <c r="X15" s="19">
        <v>242</v>
      </c>
      <c r="Y15" s="18" t="s">
        <v>108</v>
      </c>
      <c r="Z15" s="18" t="s">
        <v>109</v>
      </c>
      <c r="AA15" s="19">
        <v>223</v>
      </c>
      <c r="AB15" s="18" t="s">
        <v>108</v>
      </c>
      <c r="AC15" s="18" t="s">
        <v>109</v>
      </c>
      <c r="AD15" s="19">
        <v>204</v>
      </c>
      <c r="AE15" s="18" t="s">
        <v>108</v>
      </c>
      <c r="AF15" s="18" t="s">
        <v>109</v>
      </c>
      <c r="AG15" s="19">
        <v>191</v>
      </c>
      <c r="AH15" s="18" t="s">
        <v>108</v>
      </c>
      <c r="AI15" s="18" t="s">
        <v>109</v>
      </c>
      <c r="AJ15" s="19">
        <v>181</v>
      </c>
      <c r="AK15" s="18" t="s">
        <v>108</v>
      </c>
      <c r="AL15" s="18" t="s">
        <v>109</v>
      </c>
      <c r="AM15" s="19">
        <v>183</v>
      </c>
      <c r="AN15" s="18" t="s">
        <v>108</v>
      </c>
      <c r="AO15" s="18" t="s">
        <v>109</v>
      </c>
      <c r="AP15" s="19">
        <v>182</v>
      </c>
      <c r="AQ15" s="18" t="s">
        <v>108</v>
      </c>
      <c r="AR15" s="18" t="s">
        <v>109</v>
      </c>
      <c r="AS15" s="19">
        <v>183</v>
      </c>
      <c r="AT15" s="18" t="s">
        <v>108</v>
      </c>
      <c r="AU15" s="18" t="s">
        <v>109</v>
      </c>
      <c r="AV15" s="19">
        <v>169</v>
      </c>
      <c r="AW15" s="18" t="s">
        <v>108</v>
      </c>
      <c r="AX15" s="18" t="s">
        <v>109</v>
      </c>
      <c r="AY15" s="19">
        <v>165</v>
      </c>
      <c r="AZ15" s="18" t="s">
        <v>108</v>
      </c>
      <c r="BA15" s="18" t="s">
        <v>109</v>
      </c>
      <c r="BB15" s="19">
        <v>161</v>
      </c>
      <c r="BC15" s="18" t="s">
        <v>108</v>
      </c>
      <c r="BD15" s="18" t="s">
        <v>109</v>
      </c>
      <c r="BE15" s="19">
        <v>171</v>
      </c>
      <c r="BF15" s="18" t="s">
        <v>108</v>
      </c>
      <c r="BG15" s="18" t="s">
        <v>109</v>
      </c>
      <c r="BH15" s="19">
        <v>160</v>
      </c>
      <c r="BI15" s="18" t="s">
        <v>108</v>
      </c>
      <c r="BJ15" s="18" t="s">
        <v>109</v>
      </c>
      <c r="BK15" s="19">
        <v>166</v>
      </c>
      <c r="BL15" s="18" t="s">
        <v>108</v>
      </c>
      <c r="BM15" s="18" t="s">
        <v>109</v>
      </c>
      <c r="BN15" s="19">
        <v>156</v>
      </c>
      <c r="BO15" s="1"/>
    </row>
    <row r="16" spans="1:67" ht="9.75">
      <c r="A16" s="10" t="s">
        <v>73</v>
      </c>
      <c r="B16" s="11">
        <v>0.202</v>
      </c>
      <c r="C16" s="10">
        <f>B16*100</f>
        <v>20.200000000000003</v>
      </c>
      <c r="D16" s="11">
        <v>0.576</v>
      </c>
      <c r="E16" s="10">
        <f>D16*110.6</f>
        <v>63.70559999999999</v>
      </c>
      <c r="F16" s="10">
        <f>185-C16</f>
        <v>164.8</v>
      </c>
      <c r="G16" s="11">
        <v>0.621</v>
      </c>
      <c r="H16" s="10">
        <f>G16*110.6</f>
        <v>68.6826</v>
      </c>
      <c r="I16" s="10">
        <f>241-C16</f>
        <v>220.8</v>
      </c>
      <c r="J16" s="11">
        <v>0.827</v>
      </c>
      <c r="K16" s="10">
        <f>J16*110.6</f>
        <v>91.46619999999999</v>
      </c>
      <c r="L16" s="10">
        <f>0-C16</f>
        <v>-20.200000000000003</v>
      </c>
      <c r="M16" s="11">
        <v>0.914</v>
      </c>
      <c r="N16" s="10">
        <f>M16*110.6</f>
        <v>101.0884</v>
      </c>
      <c r="O16" s="10">
        <f>0-C16</f>
        <v>-20.200000000000003</v>
      </c>
      <c r="P16" s="11">
        <v>0.848</v>
      </c>
      <c r="Q16" s="10">
        <f>P16*110.6</f>
        <v>93.7888</v>
      </c>
      <c r="R16" s="10">
        <f>244-C16</f>
        <v>223.8</v>
      </c>
      <c r="S16" s="11">
        <v>0.907</v>
      </c>
      <c r="T16" s="10">
        <f>S16*110.6</f>
        <v>100.3142</v>
      </c>
      <c r="U16" s="10">
        <f>245-C16</f>
        <v>224.8</v>
      </c>
      <c r="V16" s="11">
        <v>0.881</v>
      </c>
      <c r="W16" s="10">
        <f>V16*110.6</f>
        <v>97.4386</v>
      </c>
      <c r="X16" s="10">
        <f>242-C16</f>
        <v>221.8</v>
      </c>
      <c r="Y16" s="11">
        <v>0.879</v>
      </c>
      <c r="Z16" s="10">
        <f>Y16*110.6</f>
        <v>97.2174</v>
      </c>
      <c r="AA16" s="10">
        <f>223-C16</f>
        <v>202.8</v>
      </c>
      <c r="AB16" s="11">
        <v>0.856</v>
      </c>
      <c r="AC16" s="10">
        <f>AB16*110.6</f>
        <v>94.6736</v>
      </c>
      <c r="AD16" s="10">
        <f>204-C16</f>
        <v>183.8</v>
      </c>
      <c r="AE16" s="11">
        <v>0.895</v>
      </c>
      <c r="AF16" s="10">
        <f>AE16*110.6</f>
        <v>98.987</v>
      </c>
      <c r="AG16" s="10">
        <f>191-C16</f>
        <v>170.8</v>
      </c>
      <c r="AH16" s="11">
        <v>0.839</v>
      </c>
      <c r="AI16" s="10">
        <f>AH16*110.6</f>
        <v>92.79339999999999</v>
      </c>
      <c r="AJ16" s="10">
        <f>181-C16</f>
        <v>160.8</v>
      </c>
      <c r="AK16" s="11">
        <v>0.871</v>
      </c>
      <c r="AL16" s="10">
        <f>AK16*110.6</f>
        <v>96.3326</v>
      </c>
      <c r="AM16" s="10">
        <f>183-C16</f>
        <v>162.8</v>
      </c>
      <c r="AN16" s="11">
        <v>0.783</v>
      </c>
      <c r="AO16" s="10">
        <f>AN16*110.6</f>
        <v>86.5998</v>
      </c>
      <c r="AP16" s="10">
        <f>182-C16</f>
        <v>161.8</v>
      </c>
      <c r="AQ16" s="11">
        <v>0.79</v>
      </c>
      <c r="AR16" s="10">
        <f>AQ16*110.6</f>
        <v>87.374</v>
      </c>
      <c r="AS16" s="10">
        <f>183-C16</f>
        <v>162.8</v>
      </c>
      <c r="AT16" s="11">
        <v>0.795</v>
      </c>
      <c r="AU16" s="10">
        <f>AT16*110.6</f>
        <v>87.927</v>
      </c>
      <c r="AV16" s="10">
        <f>169-C16</f>
        <v>148.8</v>
      </c>
      <c r="AW16" s="11">
        <v>0.834</v>
      </c>
      <c r="AX16" s="10">
        <f>AW16*110.6</f>
        <v>92.2404</v>
      </c>
      <c r="AY16" s="10">
        <f>165-C16</f>
        <v>144.8</v>
      </c>
      <c r="AZ16" s="11">
        <v>0.744</v>
      </c>
      <c r="BA16" s="10">
        <f>AZ16*110.6</f>
        <v>82.2864</v>
      </c>
      <c r="BB16" s="10">
        <f>161-C16</f>
        <v>140.8</v>
      </c>
      <c r="BC16" s="11">
        <v>0.757</v>
      </c>
      <c r="BD16" s="10">
        <f>BC16*110.6</f>
        <v>83.7242</v>
      </c>
      <c r="BE16" s="10">
        <f>171-C16</f>
        <v>150.8</v>
      </c>
      <c r="BF16" s="11">
        <v>0.688</v>
      </c>
      <c r="BG16" s="10">
        <f>BF16*110.6</f>
        <v>76.0928</v>
      </c>
      <c r="BH16" s="10">
        <f>160-C16</f>
        <v>139.8</v>
      </c>
      <c r="BI16" s="11">
        <v>0.545</v>
      </c>
      <c r="BJ16" s="10">
        <f>BI16*110.6</f>
        <v>60.277</v>
      </c>
      <c r="BK16" s="10">
        <f>166-C16</f>
        <v>145.8</v>
      </c>
      <c r="BL16" s="11">
        <v>0.397</v>
      </c>
      <c r="BM16" s="10">
        <f>BL16*110.6</f>
        <v>43.9082</v>
      </c>
      <c r="BN16" s="10">
        <f>156-C16</f>
        <v>135.8</v>
      </c>
      <c r="BO16" s="1"/>
    </row>
    <row r="17" spans="1:67" ht="9.75">
      <c r="A17" s="10" t="s">
        <v>74</v>
      </c>
      <c r="B17" s="11">
        <v>0.311</v>
      </c>
      <c r="C17" s="10">
        <f aca="true" t="shared" si="0" ref="C17:C40">B17*100</f>
        <v>31.1</v>
      </c>
      <c r="D17" s="11">
        <v>0.592</v>
      </c>
      <c r="E17" s="10">
        <f aca="true" t="shared" si="1" ref="E17:E31">D17*110.6</f>
        <v>65.47519999999999</v>
      </c>
      <c r="F17" s="10">
        <f aca="true" t="shared" si="2" ref="F17:F31">185-C17</f>
        <v>153.9</v>
      </c>
      <c r="G17" s="11">
        <v>0.699</v>
      </c>
      <c r="H17" s="10">
        <f aca="true" t="shared" si="3" ref="H17:H36">G17*110.6</f>
        <v>77.3094</v>
      </c>
      <c r="I17" s="10">
        <f aca="true" t="shared" si="4" ref="I17:I36">241-C17</f>
        <v>209.9</v>
      </c>
      <c r="J17" s="11">
        <v>0.902</v>
      </c>
      <c r="K17" s="10">
        <f aca="true" t="shared" si="5" ref="K17:K40">J17*110.6</f>
        <v>99.7612</v>
      </c>
      <c r="L17" s="10">
        <f aca="true" t="shared" si="6" ref="L17:L40">0-C17</f>
        <v>-31.1</v>
      </c>
      <c r="M17" s="11">
        <v>1.03</v>
      </c>
      <c r="N17" s="10">
        <f aca="true" t="shared" si="7" ref="N17:N40">M17*110.6</f>
        <v>113.91799999999999</v>
      </c>
      <c r="O17" s="10">
        <f aca="true" t="shared" si="8" ref="O17:O40">0-C17</f>
        <v>-31.1</v>
      </c>
      <c r="P17" s="11">
        <v>0.886</v>
      </c>
      <c r="Q17" s="10">
        <f aca="true" t="shared" si="9" ref="Q17:Q36">P17*110.6</f>
        <v>97.99159999999999</v>
      </c>
      <c r="R17" s="10">
        <f aca="true" t="shared" si="10" ref="R17:R36">244-C17</f>
        <v>212.9</v>
      </c>
      <c r="S17" s="11">
        <v>0.888</v>
      </c>
      <c r="T17" s="10">
        <f aca="true" t="shared" si="11" ref="T17:T36">S17*110.6</f>
        <v>98.2128</v>
      </c>
      <c r="U17" s="10">
        <f aca="true" t="shared" si="12" ref="U17:U36">245-C17</f>
        <v>213.9</v>
      </c>
      <c r="V17" s="11">
        <v>0.872</v>
      </c>
      <c r="W17" s="10">
        <f aca="true" t="shared" si="13" ref="W17:W36">V17*110.6</f>
        <v>96.44319999999999</v>
      </c>
      <c r="X17" s="10">
        <f aca="true" t="shared" si="14" ref="X17:X36">242-C17</f>
        <v>210.9</v>
      </c>
      <c r="Y17" s="11">
        <v>0.927</v>
      </c>
      <c r="Z17" s="10">
        <f aca="true" t="shared" si="15" ref="Z17:Z34">Y17*110.6</f>
        <v>102.5262</v>
      </c>
      <c r="AA17" s="10">
        <f aca="true" t="shared" si="16" ref="AA17:AA34">223-C17</f>
        <v>191.9</v>
      </c>
      <c r="AB17" s="11">
        <v>0.901</v>
      </c>
      <c r="AC17" s="10">
        <f aca="true" t="shared" si="17" ref="AC17:AC32">AB17*110.6</f>
        <v>99.6506</v>
      </c>
      <c r="AD17" s="10">
        <f aca="true" t="shared" si="18" ref="AD17:AD32">204-C17</f>
        <v>172.9</v>
      </c>
      <c r="AE17" s="11">
        <v>0.871</v>
      </c>
      <c r="AF17" s="10">
        <f aca="true" t="shared" si="19" ref="AF17:AF31">AE17*110.6</f>
        <v>96.3326</v>
      </c>
      <c r="AG17" s="10">
        <f aca="true" t="shared" si="20" ref="AG17:AG31">191-C17</f>
        <v>159.9</v>
      </c>
      <c r="AH17" s="11">
        <v>0.872</v>
      </c>
      <c r="AI17" s="10">
        <f aca="true" t="shared" si="21" ref="AI17:AI30">AH17*110.6</f>
        <v>96.44319999999999</v>
      </c>
      <c r="AJ17" s="10">
        <f aca="true" t="shared" si="22" ref="AJ17:AJ30">181-C17</f>
        <v>149.9</v>
      </c>
      <c r="AK17" s="11">
        <v>0.869</v>
      </c>
      <c r="AL17" s="10">
        <f aca="true" t="shared" si="23" ref="AL17:AL30">AK17*110.6</f>
        <v>96.11139999999999</v>
      </c>
      <c r="AM17" s="10">
        <f aca="true" t="shared" si="24" ref="AM17:AM30">183-C17</f>
        <v>151.9</v>
      </c>
      <c r="AN17" s="11">
        <v>0.854</v>
      </c>
      <c r="AO17" s="10">
        <f aca="true" t="shared" si="25" ref="AO17:AO30">AN17*110.6</f>
        <v>94.4524</v>
      </c>
      <c r="AP17" s="10">
        <f aca="true" t="shared" si="26" ref="AP17:AP30">182-C17</f>
        <v>150.9</v>
      </c>
      <c r="AQ17" s="11">
        <v>0.813</v>
      </c>
      <c r="AR17" s="10">
        <f aca="true" t="shared" si="27" ref="AR17:AR31">AQ17*110.6</f>
        <v>89.91779999999999</v>
      </c>
      <c r="AS17" s="10">
        <f aca="true" t="shared" si="28" ref="AS17:AS31">183-C17</f>
        <v>151.9</v>
      </c>
      <c r="AT17" s="11">
        <v>0.832</v>
      </c>
      <c r="AU17" s="10">
        <f aca="true" t="shared" si="29" ref="AU17:AU29">AT17*110.6</f>
        <v>92.0192</v>
      </c>
      <c r="AV17" s="10">
        <f aca="true" t="shared" si="30" ref="AV17:AV29">169-C17</f>
        <v>137.9</v>
      </c>
      <c r="AW17" s="11">
        <v>0.798</v>
      </c>
      <c r="AX17" s="10">
        <f aca="true" t="shared" si="31" ref="AX17:AX29">AW17*110.6</f>
        <v>88.2588</v>
      </c>
      <c r="AY17" s="10">
        <f aca="true" t="shared" si="32" ref="AY17:AY29">165-C17</f>
        <v>133.9</v>
      </c>
      <c r="AZ17" s="11">
        <v>0.786</v>
      </c>
      <c r="BA17" s="10">
        <f aca="true" t="shared" si="33" ref="BA17:BA28">AZ17*110.6</f>
        <v>86.9316</v>
      </c>
      <c r="BB17" s="10">
        <f aca="true" t="shared" si="34" ref="BB17:BB28">161-C17</f>
        <v>129.9</v>
      </c>
      <c r="BC17" s="11">
        <v>0.789</v>
      </c>
      <c r="BD17" s="10">
        <f aca="true" t="shared" si="35" ref="BD17:BD29">BC17*110.6</f>
        <v>87.2634</v>
      </c>
      <c r="BE17" s="10">
        <f aca="true" t="shared" si="36" ref="BE17:BE29">171-C17</f>
        <v>139.9</v>
      </c>
      <c r="BF17" s="11">
        <v>0.68</v>
      </c>
      <c r="BG17" s="10">
        <f aca="true" t="shared" si="37" ref="BG17:BG28">BF17*110.6</f>
        <v>75.208</v>
      </c>
      <c r="BH17" s="10">
        <f aca="true" t="shared" si="38" ref="BH17:BH28">160-C17</f>
        <v>128.9</v>
      </c>
      <c r="BI17" s="11">
        <v>0.581</v>
      </c>
      <c r="BJ17" s="10">
        <f aca="true" t="shared" si="39" ref="BJ17:BJ29">BI17*110.6</f>
        <v>64.25859999999999</v>
      </c>
      <c r="BK17" s="10">
        <f aca="true" t="shared" si="40" ref="BK17:BK29">166-C17</f>
        <v>134.9</v>
      </c>
      <c r="BL17" s="11">
        <v>0.433</v>
      </c>
      <c r="BM17" s="10">
        <f aca="true" t="shared" si="41" ref="BM17:BM28">BL17*110.6</f>
        <v>47.889799999999994</v>
      </c>
      <c r="BN17" s="10">
        <f aca="true" t="shared" si="42" ref="BN17:BN28">156-C17</f>
        <v>124.9</v>
      </c>
      <c r="BO17" s="1"/>
    </row>
    <row r="18" spans="1:67" ht="9.75">
      <c r="A18" s="10" t="s">
        <v>75</v>
      </c>
      <c r="B18" s="11">
        <v>0.419</v>
      </c>
      <c r="C18" s="10">
        <f t="shared" si="0"/>
        <v>41.9</v>
      </c>
      <c r="D18" s="11">
        <v>0.583</v>
      </c>
      <c r="E18" s="10">
        <f t="shared" si="1"/>
        <v>64.4798</v>
      </c>
      <c r="F18" s="10">
        <f t="shared" si="2"/>
        <v>143.1</v>
      </c>
      <c r="G18" s="11">
        <v>0.687</v>
      </c>
      <c r="H18" s="10">
        <f t="shared" si="3"/>
        <v>75.9822</v>
      </c>
      <c r="I18" s="10">
        <f t="shared" si="4"/>
        <v>199.1</v>
      </c>
      <c r="J18" s="11">
        <v>0.75</v>
      </c>
      <c r="K18" s="10">
        <f t="shared" si="5"/>
        <v>82.94999999999999</v>
      </c>
      <c r="L18" s="10">
        <f t="shared" si="6"/>
        <v>-41.9</v>
      </c>
      <c r="M18" s="11">
        <v>0.932</v>
      </c>
      <c r="N18" s="10">
        <f t="shared" si="7"/>
        <v>103.0792</v>
      </c>
      <c r="O18" s="10">
        <f t="shared" si="8"/>
        <v>-41.9</v>
      </c>
      <c r="P18" s="11">
        <v>0.891</v>
      </c>
      <c r="Q18" s="10">
        <f t="shared" si="9"/>
        <v>98.5446</v>
      </c>
      <c r="R18" s="10">
        <f t="shared" si="10"/>
        <v>202.1</v>
      </c>
      <c r="S18" s="11">
        <v>0.906</v>
      </c>
      <c r="T18" s="10">
        <f t="shared" si="11"/>
        <v>100.2036</v>
      </c>
      <c r="U18" s="10">
        <f t="shared" si="12"/>
        <v>203.1</v>
      </c>
      <c r="V18" s="11">
        <v>0.883</v>
      </c>
      <c r="W18" s="10">
        <f t="shared" si="13"/>
        <v>97.65979999999999</v>
      </c>
      <c r="X18" s="10">
        <f t="shared" si="14"/>
        <v>200.1</v>
      </c>
      <c r="Y18" s="11">
        <v>0.906</v>
      </c>
      <c r="Z18" s="10">
        <f t="shared" si="15"/>
        <v>100.2036</v>
      </c>
      <c r="AA18" s="10">
        <f t="shared" si="16"/>
        <v>181.1</v>
      </c>
      <c r="AB18" s="11">
        <v>0.916</v>
      </c>
      <c r="AC18" s="10">
        <f t="shared" si="17"/>
        <v>101.3096</v>
      </c>
      <c r="AD18" s="10">
        <f t="shared" si="18"/>
        <v>162.1</v>
      </c>
      <c r="AE18" s="11">
        <v>0.891</v>
      </c>
      <c r="AF18" s="10">
        <f t="shared" si="19"/>
        <v>98.5446</v>
      </c>
      <c r="AG18" s="10">
        <f t="shared" si="20"/>
        <v>149.1</v>
      </c>
      <c r="AH18" s="11">
        <v>0.815</v>
      </c>
      <c r="AI18" s="10">
        <f t="shared" si="21"/>
        <v>90.139</v>
      </c>
      <c r="AJ18" s="10">
        <f t="shared" si="22"/>
        <v>139.1</v>
      </c>
      <c r="AK18" s="11">
        <v>0.84</v>
      </c>
      <c r="AL18" s="10">
        <f t="shared" si="23"/>
        <v>92.904</v>
      </c>
      <c r="AM18" s="10">
        <f t="shared" si="24"/>
        <v>141.1</v>
      </c>
      <c r="AN18" s="11">
        <v>0.803</v>
      </c>
      <c r="AO18" s="10">
        <f t="shared" si="25"/>
        <v>88.8118</v>
      </c>
      <c r="AP18" s="10">
        <f t="shared" si="26"/>
        <v>140.1</v>
      </c>
      <c r="AQ18" s="11">
        <v>0.859</v>
      </c>
      <c r="AR18" s="10">
        <f t="shared" si="27"/>
        <v>95.0054</v>
      </c>
      <c r="AS18" s="10">
        <f t="shared" si="28"/>
        <v>141.1</v>
      </c>
      <c r="AT18" s="11">
        <v>0.806</v>
      </c>
      <c r="AU18" s="10">
        <f t="shared" si="29"/>
        <v>89.1436</v>
      </c>
      <c r="AV18" s="10">
        <f t="shared" si="30"/>
        <v>127.1</v>
      </c>
      <c r="AW18" s="11">
        <v>0.776</v>
      </c>
      <c r="AX18" s="10">
        <f t="shared" si="31"/>
        <v>85.8256</v>
      </c>
      <c r="AY18" s="10">
        <f t="shared" si="32"/>
        <v>123.1</v>
      </c>
      <c r="AZ18" s="11">
        <v>0.817</v>
      </c>
      <c r="BA18" s="10">
        <f t="shared" si="33"/>
        <v>90.36019999999999</v>
      </c>
      <c r="BB18" s="10">
        <f t="shared" si="34"/>
        <v>119.1</v>
      </c>
      <c r="BC18" s="11">
        <v>0.769</v>
      </c>
      <c r="BD18" s="10">
        <f t="shared" si="35"/>
        <v>85.0514</v>
      </c>
      <c r="BE18" s="10">
        <f t="shared" si="36"/>
        <v>129.1</v>
      </c>
      <c r="BF18" s="11">
        <v>0.642</v>
      </c>
      <c r="BG18" s="10">
        <f t="shared" si="37"/>
        <v>71.0052</v>
      </c>
      <c r="BH18" s="10">
        <f t="shared" si="38"/>
        <v>118.1</v>
      </c>
      <c r="BI18" s="11">
        <v>0.559</v>
      </c>
      <c r="BJ18" s="10">
        <f t="shared" si="39"/>
        <v>61.8254</v>
      </c>
      <c r="BK18" s="10">
        <f t="shared" si="40"/>
        <v>124.1</v>
      </c>
      <c r="BL18" s="11">
        <v>0.398</v>
      </c>
      <c r="BM18" s="10">
        <f t="shared" si="41"/>
        <v>44.0188</v>
      </c>
      <c r="BN18" s="10">
        <f t="shared" si="42"/>
        <v>114.1</v>
      </c>
      <c r="BO18" s="1"/>
    </row>
    <row r="19" spans="1:67" ht="9.75">
      <c r="A19" s="10" t="s">
        <v>76</v>
      </c>
      <c r="B19" s="11">
        <v>0.527</v>
      </c>
      <c r="C19" s="10">
        <f t="shared" si="0"/>
        <v>52.7</v>
      </c>
      <c r="D19" s="11">
        <v>0.594</v>
      </c>
      <c r="E19" s="10">
        <f t="shared" si="1"/>
        <v>65.6964</v>
      </c>
      <c r="F19" s="10">
        <f t="shared" si="2"/>
        <v>132.3</v>
      </c>
      <c r="G19" s="11">
        <v>0.687</v>
      </c>
      <c r="H19" s="10">
        <f t="shared" si="3"/>
        <v>75.9822</v>
      </c>
      <c r="I19" s="10">
        <f t="shared" si="4"/>
        <v>188.3</v>
      </c>
      <c r="J19" s="11">
        <v>0.873</v>
      </c>
      <c r="K19" s="10">
        <f t="shared" si="5"/>
        <v>96.5538</v>
      </c>
      <c r="L19" s="10">
        <f t="shared" si="6"/>
        <v>-52.7</v>
      </c>
      <c r="M19" s="11">
        <v>0.644</v>
      </c>
      <c r="N19" s="10">
        <f t="shared" si="7"/>
        <v>71.2264</v>
      </c>
      <c r="O19" s="10">
        <f t="shared" si="8"/>
        <v>-52.7</v>
      </c>
      <c r="P19" s="11">
        <v>0.868</v>
      </c>
      <c r="Q19" s="10">
        <f t="shared" si="9"/>
        <v>96.0008</v>
      </c>
      <c r="R19" s="10">
        <f t="shared" si="10"/>
        <v>191.3</v>
      </c>
      <c r="S19" s="11">
        <v>0.885</v>
      </c>
      <c r="T19" s="10">
        <f t="shared" si="11"/>
        <v>97.881</v>
      </c>
      <c r="U19" s="10">
        <f t="shared" si="12"/>
        <v>192.3</v>
      </c>
      <c r="V19" s="11">
        <v>0.926</v>
      </c>
      <c r="W19" s="10">
        <f t="shared" si="13"/>
        <v>102.4156</v>
      </c>
      <c r="X19" s="10">
        <f t="shared" si="14"/>
        <v>189.3</v>
      </c>
      <c r="Y19" s="11">
        <v>0.921</v>
      </c>
      <c r="Z19" s="10">
        <f t="shared" si="15"/>
        <v>101.8626</v>
      </c>
      <c r="AA19" s="10">
        <f t="shared" si="16"/>
        <v>170.3</v>
      </c>
      <c r="AB19" s="11">
        <v>0.84</v>
      </c>
      <c r="AC19" s="10">
        <f t="shared" si="17"/>
        <v>92.904</v>
      </c>
      <c r="AD19" s="10">
        <f t="shared" si="18"/>
        <v>151.3</v>
      </c>
      <c r="AE19" s="11">
        <v>0.913</v>
      </c>
      <c r="AF19" s="10">
        <f t="shared" si="19"/>
        <v>100.9778</v>
      </c>
      <c r="AG19" s="10">
        <f t="shared" si="20"/>
        <v>138.3</v>
      </c>
      <c r="AH19" s="11">
        <v>0.833</v>
      </c>
      <c r="AI19" s="10">
        <f t="shared" si="21"/>
        <v>92.12979999999999</v>
      </c>
      <c r="AJ19" s="10">
        <f t="shared" si="22"/>
        <v>128.3</v>
      </c>
      <c r="AK19" s="11">
        <v>0.834</v>
      </c>
      <c r="AL19" s="10">
        <f t="shared" si="23"/>
        <v>92.2404</v>
      </c>
      <c r="AM19" s="10">
        <f t="shared" si="24"/>
        <v>130.3</v>
      </c>
      <c r="AN19" s="11">
        <v>0.791</v>
      </c>
      <c r="AO19" s="10">
        <f t="shared" si="25"/>
        <v>87.4846</v>
      </c>
      <c r="AP19" s="10">
        <f t="shared" si="26"/>
        <v>129.3</v>
      </c>
      <c r="AQ19" s="11">
        <v>0.83</v>
      </c>
      <c r="AR19" s="10">
        <f t="shared" si="27"/>
        <v>91.79799999999999</v>
      </c>
      <c r="AS19" s="10">
        <f t="shared" si="28"/>
        <v>130.3</v>
      </c>
      <c r="AT19" s="11">
        <v>0.755</v>
      </c>
      <c r="AU19" s="10">
        <f t="shared" si="29"/>
        <v>83.503</v>
      </c>
      <c r="AV19" s="10">
        <f t="shared" si="30"/>
        <v>116.3</v>
      </c>
      <c r="AW19" s="11">
        <v>0.754</v>
      </c>
      <c r="AX19" s="10">
        <f t="shared" si="31"/>
        <v>83.3924</v>
      </c>
      <c r="AY19" s="10">
        <f t="shared" si="32"/>
        <v>112.3</v>
      </c>
      <c r="AZ19" s="11">
        <v>0.786</v>
      </c>
      <c r="BA19" s="10">
        <f t="shared" si="33"/>
        <v>86.9316</v>
      </c>
      <c r="BB19" s="10">
        <f t="shared" si="34"/>
        <v>108.3</v>
      </c>
      <c r="BC19" s="11">
        <v>0.747</v>
      </c>
      <c r="BD19" s="10">
        <f t="shared" si="35"/>
        <v>82.6182</v>
      </c>
      <c r="BE19" s="10">
        <f t="shared" si="36"/>
        <v>118.3</v>
      </c>
      <c r="BF19" s="11">
        <v>0.679</v>
      </c>
      <c r="BG19" s="10">
        <f t="shared" si="37"/>
        <v>75.09740000000001</v>
      </c>
      <c r="BH19" s="10">
        <f t="shared" si="38"/>
        <v>107.3</v>
      </c>
      <c r="BI19" s="11">
        <v>0.559</v>
      </c>
      <c r="BJ19" s="10">
        <f t="shared" si="39"/>
        <v>61.8254</v>
      </c>
      <c r="BK19" s="10">
        <f t="shared" si="40"/>
        <v>113.3</v>
      </c>
      <c r="BL19" s="11">
        <v>0.418</v>
      </c>
      <c r="BM19" s="10">
        <f t="shared" si="41"/>
        <v>46.230799999999995</v>
      </c>
      <c r="BN19" s="10">
        <f t="shared" si="42"/>
        <v>103.3</v>
      </c>
      <c r="BO19" s="1"/>
    </row>
    <row r="20" spans="1:67" s="48" customFormat="1" ht="9.75">
      <c r="A20" s="20" t="s">
        <v>113</v>
      </c>
      <c r="B20" s="47">
        <v>0.635</v>
      </c>
      <c r="C20" s="20">
        <f t="shared" si="0"/>
        <v>63.5</v>
      </c>
      <c r="D20" s="47">
        <v>0.561</v>
      </c>
      <c r="E20" s="20">
        <f t="shared" si="1"/>
        <v>62.046600000000005</v>
      </c>
      <c r="F20" s="20">
        <f t="shared" si="2"/>
        <v>121.5</v>
      </c>
      <c r="G20" s="47">
        <v>0.737</v>
      </c>
      <c r="H20" s="20">
        <f t="shared" si="3"/>
        <v>81.51219999999999</v>
      </c>
      <c r="I20" s="20">
        <f t="shared" si="4"/>
        <v>177.5</v>
      </c>
      <c r="J20" s="47">
        <v>0.856</v>
      </c>
      <c r="K20" s="20">
        <f t="shared" si="5"/>
        <v>94.6736</v>
      </c>
      <c r="L20" s="20">
        <f t="shared" si="6"/>
        <v>-63.5</v>
      </c>
      <c r="M20" s="47">
        <v>0.668</v>
      </c>
      <c r="N20" s="20">
        <f t="shared" si="7"/>
        <v>73.8808</v>
      </c>
      <c r="O20" s="20">
        <f t="shared" si="8"/>
        <v>-63.5</v>
      </c>
      <c r="P20" s="47">
        <v>0.881</v>
      </c>
      <c r="Q20" s="20">
        <f t="shared" si="9"/>
        <v>97.4386</v>
      </c>
      <c r="R20" s="20">
        <f t="shared" si="10"/>
        <v>180.5</v>
      </c>
      <c r="S20" s="47">
        <v>0.869</v>
      </c>
      <c r="T20" s="20">
        <f t="shared" si="11"/>
        <v>96.11139999999999</v>
      </c>
      <c r="U20" s="20">
        <f t="shared" si="12"/>
        <v>181.5</v>
      </c>
      <c r="V20" s="47">
        <v>0.879</v>
      </c>
      <c r="W20" s="20">
        <f t="shared" si="13"/>
        <v>97.2174</v>
      </c>
      <c r="X20" s="20">
        <f t="shared" si="14"/>
        <v>178.5</v>
      </c>
      <c r="Y20" s="47">
        <v>0.873</v>
      </c>
      <c r="Z20" s="20">
        <f t="shared" si="15"/>
        <v>96.5538</v>
      </c>
      <c r="AA20" s="20">
        <f t="shared" si="16"/>
        <v>159.5</v>
      </c>
      <c r="AB20" s="47">
        <v>0.846</v>
      </c>
      <c r="AC20" s="20">
        <f t="shared" si="17"/>
        <v>93.5676</v>
      </c>
      <c r="AD20" s="20">
        <f t="shared" si="18"/>
        <v>140.5</v>
      </c>
      <c r="AE20" s="47">
        <v>0.879</v>
      </c>
      <c r="AF20" s="20">
        <f t="shared" si="19"/>
        <v>97.2174</v>
      </c>
      <c r="AG20" s="20">
        <f t="shared" si="20"/>
        <v>127.5</v>
      </c>
      <c r="AH20" s="47">
        <v>0.802</v>
      </c>
      <c r="AI20" s="20">
        <f t="shared" si="21"/>
        <v>88.7012</v>
      </c>
      <c r="AJ20" s="20">
        <f t="shared" si="22"/>
        <v>117.5</v>
      </c>
      <c r="AK20" s="47">
        <v>0.827</v>
      </c>
      <c r="AL20" s="20">
        <f t="shared" si="23"/>
        <v>91.46619999999999</v>
      </c>
      <c r="AM20" s="20">
        <f t="shared" si="24"/>
        <v>119.5</v>
      </c>
      <c r="AN20" s="47">
        <v>0.777</v>
      </c>
      <c r="AO20" s="20">
        <f t="shared" si="25"/>
        <v>85.9362</v>
      </c>
      <c r="AP20" s="20">
        <f t="shared" si="26"/>
        <v>118.5</v>
      </c>
      <c r="AQ20" s="47">
        <v>0.816</v>
      </c>
      <c r="AR20" s="20">
        <f t="shared" si="27"/>
        <v>90.24959999999999</v>
      </c>
      <c r="AS20" s="20">
        <f t="shared" si="28"/>
        <v>119.5</v>
      </c>
      <c r="AT20" s="47">
        <v>0.79</v>
      </c>
      <c r="AU20" s="20">
        <f t="shared" si="29"/>
        <v>87.374</v>
      </c>
      <c r="AV20" s="20">
        <f t="shared" si="30"/>
        <v>105.5</v>
      </c>
      <c r="AW20" s="47">
        <v>0.8</v>
      </c>
      <c r="AX20" s="20">
        <f t="shared" si="31"/>
        <v>88.48</v>
      </c>
      <c r="AY20" s="20">
        <f t="shared" si="32"/>
        <v>101.5</v>
      </c>
      <c r="AZ20" s="47">
        <v>0.746</v>
      </c>
      <c r="BA20" s="20">
        <f t="shared" si="33"/>
        <v>82.5076</v>
      </c>
      <c r="BB20" s="20">
        <f t="shared" si="34"/>
        <v>97.5</v>
      </c>
      <c r="BC20" s="47">
        <v>0.769</v>
      </c>
      <c r="BD20" s="20">
        <f t="shared" si="35"/>
        <v>85.0514</v>
      </c>
      <c r="BE20" s="20">
        <f t="shared" si="36"/>
        <v>107.5</v>
      </c>
      <c r="BF20" s="47">
        <v>0.692</v>
      </c>
      <c r="BG20" s="20">
        <f t="shared" si="37"/>
        <v>76.53519999999999</v>
      </c>
      <c r="BH20" s="20">
        <f t="shared" si="38"/>
        <v>96.5</v>
      </c>
      <c r="BI20" s="47">
        <v>0.541</v>
      </c>
      <c r="BJ20" s="20">
        <f t="shared" si="39"/>
        <v>59.8346</v>
      </c>
      <c r="BK20" s="20">
        <f t="shared" si="40"/>
        <v>102.5</v>
      </c>
      <c r="BL20" s="47">
        <v>0.45</v>
      </c>
      <c r="BM20" s="20">
        <f t="shared" si="41"/>
        <v>49.769999999999996</v>
      </c>
      <c r="BN20" s="20">
        <f t="shared" si="42"/>
        <v>92.5</v>
      </c>
      <c r="BO20" s="3"/>
    </row>
    <row r="21" spans="1:67" ht="9.75">
      <c r="A21" s="10" t="s">
        <v>78</v>
      </c>
      <c r="B21" s="11">
        <v>0.744</v>
      </c>
      <c r="C21" s="10">
        <f t="shared" si="0"/>
        <v>74.4</v>
      </c>
      <c r="D21" s="11">
        <v>0.545</v>
      </c>
      <c r="E21" s="10">
        <f t="shared" si="1"/>
        <v>60.277</v>
      </c>
      <c r="F21" s="10">
        <f t="shared" si="2"/>
        <v>110.6</v>
      </c>
      <c r="G21" s="11">
        <v>0.695</v>
      </c>
      <c r="H21" s="10">
        <f t="shared" si="3"/>
        <v>76.86699999999999</v>
      </c>
      <c r="I21" s="10">
        <f t="shared" si="4"/>
        <v>166.6</v>
      </c>
      <c r="J21" s="11">
        <v>0.993</v>
      </c>
      <c r="K21" s="10">
        <f t="shared" si="5"/>
        <v>109.82579999999999</v>
      </c>
      <c r="L21" s="10">
        <f t="shared" si="6"/>
        <v>-74.4</v>
      </c>
      <c r="M21" s="11">
        <v>0.691</v>
      </c>
      <c r="N21" s="10">
        <f t="shared" si="7"/>
        <v>76.42459999999998</v>
      </c>
      <c r="O21" s="10">
        <f t="shared" si="8"/>
        <v>-74.4</v>
      </c>
      <c r="P21" s="11">
        <v>0.858</v>
      </c>
      <c r="Q21" s="10">
        <f t="shared" si="9"/>
        <v>94.89479999999999</v>
      </c>
      <c r="R21" s="10">
        <f t="shared" si="10"/>
        <v>169.6</v>
      </c>
      <c r="S21" s="11">
        <v>0.85</v>
      </c>
      <c r="T21" s="10">
        <f t="shared" si="11"/>
        <v>94.00999999999999</v>
      </c>
      <c r="U21" s="10">
        <f t="shared" si="12"/>
        <v>170.6</v>
      </c>
      <c r="V21" s="11">
        <v>0.86</v>
      </c>
      <c r="W21" s="10">
        <f t="shared" si="13"/>
        <v>95.116</v>
      </c>
      <c r="X21" s="10">
        <f t="shared" si="14"/>
        <v>167.6</v>
      </c>
      <c r="Y21" s="11">
        <v>0.896</v>
      </c>
      <c r="Z21" s="10">
        <f t="shared" si="15"/>
        <v>99.0976</v>
      </c>
      <c r="AA21" s="10">
        <f t="shared" si="16"/>
        <v>148.6</v>
      </c>
      <c r="AB21" s="11">
        <v>0.847</v>
      </c>
      <c r="AC21" s="10">
        <f t="shared" si="17"/>
        <v>93.67819999999999</v>
      </c>
      <c r="AD21" s="10">
        <f t="shared" si="18"/>
        <v>129.6</v>
      </c>
      <c r="AE21" s="11">
        <v>0.882</v>
      </c>
      <c r="AF21" s="10">
        <f t="shared" si="19"/>
        <v>97.5492</v>
      </c>
      <c r="AG21" s="10">
        <f t="shared" si="20"/>
        <v>116.6</v>
      </c>
      <c r="AH21" s="11">
        <v>0.831</v>
      </c>
      <c r="AI21" s="10">
        <f t="shared" si="21"/>
        <v>91.90859999999999</v>
      </c>
      <c r="AJ21" s="10">
        <f t="shared" si="22"/>
        <v>106.6</v>
      </c>
      <c r="AK21" s="11">
        <v>0.805</v>
      </c>
      <c r="AL21" s="10">
        <f t="shared" si="23"/>
        <v>89.033</v>
      </c>
      <c r="AM21" s="10">
        <f t="shared" si="24"/>
        <v>108.6</v>
      </c>
      <c r="AN21" s="11">
        <v>0.814</v>
      </c>
      <c r="AO21" s="10">
        <f t="shared" si="25"/>
        <v>90.02839999999999</v>
      </c>
      <c r="AP21" s="10">
        <f t="shared" si="26"/>
        <v>107.6</v>
      </c>
      <c r="AQ21" s="11">
        <v>0.794</v>
      </c>
      <c r="AR21" s="10">
        <f t="shared" si="27"/>
        <v>87.8164</v>
      </c>
      <c r="AS21" s="10">
        <f t="shared" si="28"/>
        <v>108.6</v>
      </c>
      <c r="AT21" s="11">
        <v>0.78</v>
      </c>
      <c r="AU21" s="10">
        <f t="shared" si="29"/>
        <v>86.268</v>
      </c>
      <c r="AV21" s="10">
        <f t="shared" si="30"/>
        <v>94.6</v>
      </c>
      <c r="AW21" s="11">
        <v>0.773</v>
      </c>
      <c r="AX21" s="10">
        <f t="shared" si="31"/>
        <v>85.4938</v>
      </c>
      <c r="AY21" s="10">
        <f t="shared" si="32"/>
        <v>90.6</v>
      </c>
      <c r="AZ21" s="11">
        <v>0.758</v>
      </c>
      <c r="BA21" s="10">
        <f t="shared" si="33"/>
        <v>83.8348</v>
      </c>
      <c r="BB21" s="10">
        <f t="shared" si="34"/>
        <v>86.6</v>
      </c>
      <c r="BC21" s="11">
        <v>0.747</v>
      </c>
      <c r="BD21" s="10">
        <f t="shared" si="35"/>
        <v>82.6182</v>
      </c>
      <c r="BE21" s="10">
        <f t="shared" si="36"/>
        <v>96.6</v>
      </c>
      <c r="BF21" s="11">
        <v>0.639</v>
      </c>
      <c r="BG21" s="10">
        <f t="shared" si="37"/>
        <v>70.6734</v>
      </c>
      <c r="BH21" s="10">
        <f t="shared" si="38"/>
        <v>85.6</v>
      </c>
      <c r="BI21" s="11">
        <v>0.521</v>
      </c>
      <c r="BJ21" s="10">
        <f t="shared" si="39"/>
        <v>57.6226</v>
      </c>
      <c r="BK21" s="10">
        <f t="shared" si="40"/>
        <v>91.6</v>
      </c>
      <c r="BL21" s="11">
        <v>0.389</v>
      </c>
      <c r="BM21" s="10">
        <f t="shared" si="41"/>
        <v>43.0234</v>
      </c>
      <c r="BN21" s="10">
        <f t="shared" si="42"/>
        <v>81.6</v>
      </c>
      <c r="BO21" s="1"/>
    </row>
    <row r="22" spans="1:67" ht="9.75">
      <c r="A22" s="10" t="s">
        <v>79</v>
      </c>
      <c r="B22" s="11">
        <v>0.852</v>
      </c>
      <c r="C22" s="10">
        <f t="shared" si="0"/>
        <v>85.2</v>
      </c>
      <c r="D22" s="11">
        <v>0.579</v>
      </c>
      <c r="E22" s="10">
        <f t="shared" si="1"/>
        <v>64.03739999999999</v>
      </c>
      <c r="F22" s="10">
        <f t="shared" si="2"/>
        <v>99.8</v>
      </c>
      <c r="G22" s="11">
        <v>0.708</v>
      </c>
      <c r="H22" s="10">
        <f t="shared" si="3"/>
        <v>78.30479999999999</v>
      </c>
      <c r="I22" s="10">
        <f t="shared" si="4"/>
        <v>155.8</v>
      </c>
      <c r="J22" s="11">
        <v>0.93</v>
      </c>
      <c r="K22" s="10">
        <f t="shared" si="5"/>
        <v>102.858</v>
      </c>
      <c r="L22" s="10">
        <f t="shared" si="6"/>
        <v>-85.2</v>
      </c>
      <c r="M22" s="11">
        <v>0.548</v>
      </c>
      <c r="N22" s="10">
        <f t="shared" si="7"/>
        <v>60.6088</v>
      </c>
      <c r="O22" s="10">
        <f t="shared" si="8"/>
        <v>-85.2</v>
      </c>
      <c r="P22" s="11">
        <v>0.843</v>
      </c>
      <c r="Q22" s="10">
        <f t="shared" si="9"/>
        <v>93.2358</v>
      </c>
      <c r="R22" s="10">
        <f t="shared" si="10"/>
        <v>158.8</v>
      </c>
      <c r="S22" s="11">
        <v>0.863</v>
      </c>
      <c r="T22" s="10">
        <f t="shared" si="11"/>
        <v>95.4478</v>
      </c>
      <c r="U22" s="10">
        <f t="shared" si="12"/>
        <v>159.8</v>
      </c>
      <c r="V22" s="11">
        <v>0.858</v>
      </c>
      <c r="W22" s="10">
        <f t="shared" si="13"/>
        <v>94.89479999999999</v>
      </c>
      <c r="X22" s="10">
        <f t="shared" si="14"/>
        <v>156.8</v>
      </c>
      <c r="Y22" s="11">
        <v>0.876</v>
      </c>
      <c r="Z22" s="10">
        <f t="shared" si="15"/>
        <v>96.8856</v>
      </c>
      <c r="AA22" s="10">
        <f t="shared" si="16"/>
        <v>137.8</v>
      </c>
      <c r="AB22" s="11">
        <v>0.838</v>
      </c>
      <c r="AC22" s="10">
        <f t="shared" si="17"/>
        <v>92.68279999999999</v>
      </c>
      <c r="AD22" s="10">
        <f t="shared" si="18"/>
        <v>118.8</v>
      </c>
      <c r="AE22" s="11">
        <v>0.846</v>
      </c>
      <c r="AF22" s="10">
        <f t="shared" si="19"/>
        <v>93.5676</v>
      </c>
      <c r="AG22" s="10">
        <f t="shared" si="20"/>
        <v>105.8</v>
      </c>
      <c r="AH22" s="11">
        <v>0.772</v>
      </c>
      <c r="AI22" s="10">
        <f t="shared" si="21"/>
        <v>85.3832</v>
      </c>
      <c r="AJ22" s="10">
        <f t="shared" si="22"/>
        <v>95.8</v>
      </c>
      <c r="AK22" s="11">
        <v>0.837</v>
      </c>
      <c r="AL22" s="10">
        <f t="shared" si="23"/>
        <v>92.5722</v>
      </c>
      <c r="AM22" s="10">
        <f t="shared" si="24"/>
        <v>97.8</v>
      </c>
      <c r="AN22" s="11">
        <v>0.805</v>
      </c>
      <c r="AO22" s="10">
        <f t="shared" si="25"/>
        <v>89.033</v>
      </c>
      <c r="AP22" s="10">
        <f t="shared" si="26"/>
        <v>96.8</v>
      </c>
      <c r="AQ22" s="11">
        <v>0.755</v>
      </c>
      <c r="AR22" s="10">
        <f t="shared" si="27"/>
        <v>83.503</v>
      </c>
      <c r="AS22" s="10">
        <f t="shared" si="28"/>
        <v>97.8</v>
      </c>
      <c r="AT22" s="11">
        <v>0.8</v>
      </c>
      <c r="AU22" s="10">
        <f t="shared" si="29"/>
        <v>88.48</v>
      </c>
      <c r="AV22" s="10">
        <f t="shared" si="30"/>
        <v>83.8</v>
      </c>
      <c r="AW22" s="11">
        <v>0.74</v>
      </c>
      <c r="AX22" s="10">
        <f t="shared" si="31"/>
        <v>81.844</v>
      </c>
      <c r="AY22" s="10">
        <f t="shared" si="32"/>
        <v>79.8</v>
      </c>
      <c r="AZ22" s="11">
        <v>0.748</v>
      </c>
      <c r="BA22" s="10">
        <f t="shared" si="33"/>
        <v>82.72879999999999</v>
      </c>
      <c r="BB22" s="10">
        <f t="shared" si="34"/>
        <v>75.8</v>
      </c>
      <c r="BC22" s="11">
        <v>0.731</v>
      </c>
      <c r="BD22" s="10">
        <f t="shared" si="35"/>
        <v>80.84859999999999</v>
      </c>
      <c r="BE22" s="10">
        <f t="shared" si="36"/>
        <v>85.8</v>
      </c>
      <c r="BF22" s="11">
        <v>0.669</v>
      </c>
      <c r="BG22" s="10">
        <f t="shared" si="37"/>
        <v>73.9914</v>
      </c>
      <c r="BH22" s="10">
        <f t="shared" si="38"/>
        <v>74.8</v>
      </c>
      <c r="BI22" s="11">
        <v>0.521</v>
      </c>
      <c r="BJ22" s="10">
        <f t="shared" si="39"/>
        <v>57.6226</v>
      </c>
      <c r="BK22" s="10">
        <f t="shared" si="40"/>
        <v>80.8</v>
      </c>
      <c r="BL22" s="11">
        <v>0.408</v>
      </c>
      <c r="BM22" s="10">
        <f t="shared" si="41"/>
        <v>45.12479999999999</v>
      </c>
      <c r="BN22" s="10">
        <f t="shared" si="42"/>
        <v>70.8</v>
      </c>
      <c r="BO22" s="1"/>
    </row>
    <row r="23" spans="1:67" ht="9.75">
      <c r="A23" s="10" t="s">
        <v>80</v>
      </c>
      <c r="B23" s="11">
        <v>0.96</v>
      </c>
      <c r="C23" s="10">
        <f t="shared" si="0"/>
        <v>96</v>
      </c>
      <c r="D23" s="11">
        <v>0.533</v>
      </c>
      <c r="E23" s="10">
        <f t="shared" si="1"/>
        <v>58.9498</v>
      </c>
      <c r="F23" s="10">
        <f t="shared" si="2"/>
        <v>89</v>
      </c>
      <c r="G23" s="11">
        <v>0.765</v>
      </c>
      <c r="H23" s="10">
        <f t="shared" si="3"/>
        <v>84.609</v>
      </c>
      <c r="I23" s="10">
        <f t="shared" si="4"/>
        <v>145</v>
      </c>
      <c r="J23" s="11">
        <v>1.161</v>
      </c>
      <c r="K23" s="10">
        <f t="shared" si="5"/>
        <v>128.4066</v>
      </c>
      <c r="L23" s="10">
        <f t="shared" si="6"/>
        <v>-96</v>
      </c>
      <c r="M23" s="11">
        <v>0.658</v>
      </c>
      <c r="N23" s="10">
        <f t="shared" si="7"/>
        <v>72.7748</v>
      </c>
      <c r="O23" s="10">
        <f t="shared" si="8"/>
        <v>-96</v>
      </c>
      <c r="P23" s="11">
        <v>0.864</v>
      </c>
      <c r="Q23" s="10">
        <f t="shared" si="9"/>
        <v>95.55839999999999</v>
      </c>
      <c r="R23" s="10">
        <f t="shared" si="10"/>
        <v>148</v>
      </c>
      <c r="S23" s="11">
        <v>0.839</v>
      </c>
      <c r="T23" s="10">
        <f t="shared" si="11"/>
        <v>92.79339999999999</v>
      </c>
      <c r="U23" s="10">
        <f t="shared" si="12"/>
        <v>149</v>
      </c>
      <c r="V23" s="11">
        <v>0.837</v>
      </c>
      <c r="W23" s="10">
        <f t="shared" si="13"/>
        <v>92.5722</v>
      </c>
      <c r="X23" s="10">
        <f t="shared" si="14"/>
        <v>146</v>
      </c>
      <c r="Y23" s="11">
        <v>0.862</v>
      </c>
      <c r="Z23" s="10">
        <f t="shared" si="15"/>
        <v>95.3372</v>
      </c>
      <c r="AA23" s="10">
        <f t="shared" si="16"/>
        <v>127</v>
      </c>
      <c r="AB23" s="11">
        <v>0.831</v>
      </c>
      <c r="AC23" s="10">
        <f t="shared" si="17"/>
        <v>91.90859999999999</v>
      </c>
      <c r="AD23" s="10">
        <f t="shared" si="18"/>
        <v>108</v>
      </c>
      <c r="AE23" s="11">
        <v>0.828</v>
      </c>
      <c r="AF23" s="10">
        <f t="shared" si="19"/>
        <v>91.57679999999999</v>
      </c>
      <c r="AG23" s="10">
        <f t="shared" si="20"/>
        <v>95</v>
      </c>
      <c r="AH23" s="11">
        <v>0.781</v>
      </c>
      <c r="AI23" s="10">
        <f t="shared" si="21"/>
        <v>86.37859999999999</v>
      </c>
      <c r="AJ23" s="10">
        <f t="shared" si="22"/>
        <v>85</v>
      </c>
      <c r="AK23" s="11">
        <v>0.77</v>
      </c>
      <c r="AL23" s="10">
        <f t="shared" si="23"/>
        <v>85.16199999999999</v>
      </c>
      <c r="AM23" s="10">
        <f t="shared" si="24"/>
        <v>87</v>
      </c>
      <c r="AN23" s="11">
        <v>0.759</v>
      </c>
      <c r="AO23" s="10">
        <f t="shared" si="25"/>
        <v>83.94539999999999</v>
      </c>
      <c r="AP23" s="10">
        <f t="shared" si="26"/>
        <v>86</v>
      </c>
      <c r="AQ23" s="11">
        <v>0.768</v>
      </c>
      <c r="AR23" s="10">
        <f t="shared" si="27"/>
        <v>84.9408</v>
      </c>
      <c r="AS23" s="10">
        <f t="shared" si="28"/>
        <v>87</v>
      </c>
      <c r="AT23" s="11">
        <v>0.745</v>
      </c>
      <c r="AU23" s="10">
        <f t="shared" si="29"/>
        <v>82.39699999999999</v>
      </c>
      <c r="AV23" s="10">
        <f t="shared" si="30"/>
        <v>73</v>
      </c>
      <c r="AW23" s="11">
        <v>0.76</v>
      </c>
      <c r="AX23" s="10">
        <f t="shared" si="31"/>
        <v>84.056</v>
      </c>
      <c r="AY23" s="10">
        <f t="shared" si="32"/>
        <v>69</v>
      </c>
      <c r="AZ23" s="11">
        <v>0.718</v>
      </c>
      <c r="BA23" s="10">
        <f t="shared" si="33"/>
        <v>79.4108</v>
      </c>
      <c r="BB23" s="10">
        <f t="shared" si="34"/>
        <v>65</v>
      </c>
      <c r="BC23" s="11">
        <v>0.73</v>
      </c>
      <c r="BD23" s="10">
        <f t="shared" si="35"/>
        <v>80.738</v>
      </c>
      <c r="BE23" s="10">
        <f t="shared" si="36"/>
        <v>75</v>
      </c>
      <c r="BF23" s="11">
        <v>0.622</v>
      </c>
      <c r="BG23" s="10">
        <f t="shared" si="37"/>
        <v>68.7932</v>
      </c>
      <c r="BH23" s="10">
        <f t="shared" si="38"/>
        <v>64</v>
      </c>
      <c r="BI23" s="11">
        <v>0.527</v>
      </c>
      <c r="BJ23" s="10">
        <f t="shared" si="39"/>
        <v>58.2862</v>
      </c>
      <c r="BK23" s="10">
        <f t="shared" si="40"/>
        <v>70</v>
      </c>
      <c r="BL23" s="11">
        <v>0.447</v>
      </c>
      <c r="BM23" s="10">
        <f t="shared" si="41"/>
        <v>49.4382</v>
      </c>
      <c r="BN23" s="10">
        <f t="shared" si="42"/>
        <v>60</v>
      </c>
      <c r="BO23" s="1"/>
    </row>
    <row r="24" spans="1:67" ht="9.75">
      <c r="A24" s="10" t="s">
        <v>81</v>
      </c>
      <c r="B24" s="11">
        <v>1.069</v>
      </c>
      <c r="C24" s="10">
        <f t="shared" si="0"/>
        <v>106.89999999999999</v>
      </c>
      <c r="D24" s="11">
        <v>0.497</v>
      </c>
      <c r="E24" s="10">
        <f t="shared" si="1"/>
        <v>54.968199999999996</v>
      </c>
      <c r="F24" s="10">
        <f t="shared" si="2"/>
        <v>78.10000000000001</v>
      </c>
      <c r="G24" s="11">
        <v>0.737</v>
      </c>
      <c r="H24" s="10">
        <f t="shared" si="3"/>
        <v>81.51219999999999</v>
      </c>
      <c r="I24" s="10">
        <f t="shared" si="4"/>
        <v>134.10000000000002</v>
      </c>
      <c r="J24" s="11">
        <v>0.816</v>
      </c>
      <c r="K24" s="10">
        <f t="shared" si="5"/>
        <v>90.24959999999999</v>
      </c>
      <c r="L24" s="10">
        <f t="shared" si="6"/>
        <v>-106.89999999999999</v>
      </c>
      <c r="M24" s="11">
        <v>0.484</v>
      </c>
      <c r="N24" s="10">
        <f t="shared" si="7"/>
        <v>53.53039999999999</v>
      </c>
      <c r="O24" s="10">
        <f t="shared" si="8"/>
        <v>-106.89999999999999</v>
      </c>
      <c r="P24" s="11">
        <v>0.81</v>
      </c>
      <c r="Q24" s="10">
        <f t="shared" si="9"/>
        <v>89.586</v>
      </c>
      <c r="R24" s="10">
        <f t="shared" si="10"/>
        <v>137.10000000000002</v>
      </c>
      <c r="S24" s="11">
        <v>0.811</v>
      </c>
      <c r="T24" s="10">
        <f t="shared" si="11"/>
        <v>89.6966</v>
      </c>
      <c r="U24" s="10">
        <f t="shared" si="12"/>
        <v>138.10000000000002</v>
      </c>
      <c r="V24" s="11">
        <v>0.808</v>
      </c>
      <c r="W24" s="10">
        <f t="shared" si="13"/>
        <v>89.3648</v>
      </c>
      <c r="X24" s="10">
        <f t="shared" si="14"/>
        <v>135.10000000000002</v>
      </c>
      <c r="Y24" s="11">
        <v>0.88</v>
      </c>
      <c r="Z24" s="10">
        <f t="shared" si="15"/>
        <v>97.32799999999999</v>
      </c>
      <c r="AA24" s="10">
        <f t="shared" si="16"/>
        <v>116.10000000000001</v>
      </c>
      <c r="AB24" s="11">
        <v>0.815</v>
      </c>
      <c r="AC24" s="10">
        <f t="shared" si="17"/>
        <v>90.139</v>
      </c>
      <c r="AD24" s="10">
        <f t="shared" si="18"/>
        <v>97.10000000000001</v>
      </c>
      <c r="AE24" s="11">
        <v>0.837</v>
      </c>
      <c r="AF24" s="10">
        <f t="shared" si="19"/>
        <v>92.5722</v>
      </c>
      <c r="AG24" s="10">
        <f t="shared" si="20"/>
        <v>84.10000000000001</v>
      </c>
      <c r="AH24" s="11">
        <v>0.71</v>
      </c>
      <c r="AI24" s="10">
        <f t="shared" si="21"/>
        <v>78.526</v>
      </c>
      <c r="AJ24" s="10">
        <f t="shared" si="22"/>
        <v>74.10000000000001</v>
      </c>
      <c r="AK24" s="11">
        <v>0.757</v>
      </c>
      <c r="AL24" s="10">
        <f t="shared" si="23"/>
        <v>83.7242</v>
      </c>
      <c r="AM24" s="10">
        <f t="shared" si="24"/>
        <v>76.10000000000001</v>
      </c>
      <c r="AN24" s="11">
        <v>0.744</v>
      </c>
      <c r="AO24" s="10">
        <f t="shared" si="25"/>
        <v>82.2864</v>
      </c>
      <c r="AP24" s="10">
        <f t="shared" si="26"/>
        <v>75.10000000000001</v>
      </c>
      <c r="AQ24" s="11">
        <v>0.745</v>
      </c>
      <c r="AR24" s="10">
        <f t="shared" si="27"/>
        <v>82.39699999999999</v>
      </c>
      <c r="AS24" s="10">
        <f t="shared" si="28"/>
        <v>76.10000000000001</v>
      </c>
      <c r="AT24" s="11">
        <v>0.76</v>
      </c>
      <c r="AU24" s="10">
        <f t="shared" si="29"/>
        <v>84.056</v>
      </c>
      <c r="AV24" s="10">
        <f t="shared" si="30"/>
        <v>62.10000000000001</v>
      </c>
      <c r="AW24" s="11">
        <v>0.697</v>
      </c>
      <c r="AX24" s="10">
        <f t="shared" si="31"/>
        <v>77.08819999999999</v>
      </c>
      <c r="AY24" s="10">
        <f t="shared" si="32"/>
        <v>58.10000000000001</v>
      </c>
      <c r="AZ24" s="11">
        <v>0.702</v>
      </c>
      <c r="BA24" s="10">
        <f t="shared" si="33"/>
        <v>77.6412</v>
      </c>
      <c r="BB24" s="10">
        <f t="shared" si="34"/>
        <v>54.10000000000001</v>
      </c>
      <c r="BC24" s="11">
        <v>0.681</v>
      </c>
      <c r="BD24" s="10">
        <f t="shared" si="35"/>
        <v>75.3186</v>
      </c>
      <c r="BE24" s="10">
        <f t="shared" si="36"/>
        <v>64.10000000000001</v>
      </c>
      <c r="BF24" s="11">
        <v>0.579</v>
      </c>
      <c r="BG24" s="10">
        <f t="shared" si="37"/>
        <v>64.03739999999999</v>
      </c>
      <c r="BH24" s="10">
        <f t="shared" si="38"/>
        <v>53.10000000000001</v>
      </c>
      <c r="BI24" s="11">
        <v>0.456</v>
      </c>
      <c r="BJ24" s="10">
        <f t="shared" si="39"/>
        <v>50.4336</v>
      </c>
      <c r="BK24" s="10">
        <f t="shared" si="40"/>
        <v>59.10000000000001</v>
      </c>
      <c r="BL24" s="11">
        <v>0.423</v>
      </c>
      <c r="BM24" s="10">
        <f t="shared" si="41"/>
        <v>46.7838</v>
      </c>
      <c r="BN24" s="10">
        <f t="shared" si="42"/>
        <v>49.10000000000001</v>
      </c>
      <c r="BO24" s="1"/>
    </row>
    <row r="25" spans="1:67" ht="9.75">
      <c r="A25" s="10" t="s">
        <v>82</v>
      </c>
      <c r="B25" s="11">
        <v>1.177</v>
      </c>
      <c r="C25" s="10">
        <f t="shared" si="0"/>
        <v>117.7</v>
      </c>
      <c r="D25" s="11">
        <v>0.487</v>
      </c>
      <c r="E25" s="10">
        <f t="shared" si="1"/>
        <v>53.862199999999994</v>
      </c>
      <c r="F25" s="10">
        <f t="shared" si="2"/>
        <v>67.3</v>
      </c>
      <c r="G25" s="11">
        <v>0.668</v>
      </c>
      <c r="H25" s="10">
        <f t="shared" si="3"/>
        <v>73.8808</v>
      </c>
      <c r="I25" s="10">
        <f t="shared" si="4"/>
        <v>123.3</v>
      </c>
      <c r="J25" s="11">
        <v>0.931</v>
      </c>
      <c r="K25" s="10">
        <f t="shared" si="5"/>
        <v>102.9686</v>
      </c>
      <c r="L25" s="10">
        <f t="shared" si="6"/>
        <v>-117.7</v>
      </c>
      <c r="M25" s="11">
        <v>0.653</v>
      </c>
      <c r="N25" s="10">
        <f t="shared" si="7"/>
        <v>72.2218</v>
      </c>
      <c r="O25" s="10">
        <f t="shared" si="8"/>
        <v>-117.7</v>
      </c>
      <c r="P25" s="11">
        <v>0.823</v>
      </c>
      <c r="Q25" s="10">
        <f t="shared" si="9"/>
        <v>91.0238</v>
      </c>
      <c r="R25" s="10">
        <f t="shared" si="10"/>
        <v>126.3</v>
      </c>
      <c r="S25" s="11">
        <v>0.781</v>
      </c>
      <c r="T25" s="10">
        <f t="shared" si="11"/>
        <v>86.37859999999999</v>
      </c>
      <c r="U25" s="10">
        <f t="shared" si="12"/>
        <v>127.3</v>
      </c>
      <c r="V25" s="11">
        <v>0.77</v>
      </c>
      <c r="W25" s="10">
        <f t="shared" si="13"/>
        <v>85.16199999999999</v>
      </c>
      <c r="X25" s="10">
        <f t="shared" si="14"/>
        <v>124.3</v>
      </c>
      <c r="Y25" s="11">
        <v>0.834</v>
      </c>
      <c r="Z25" s="10">
        <f t="shared" si="15"/>
        <v>92.2404</v>
      </c>
      <c r="AA25" s="10">
        <f t="shared" si="16"/>
        <v>105.3</v>
      </c>
      <c r="AB25" s="11">
        <v>0.778</v>
      </c>
      <c r="AC25" s="10">
        <f t="shared" si="17"/>
        <v>86.0468</v>
      </c>
      <c r="AD25" s="10">
        <f t="shared" si="18"/>
        <v>86.3</v>
      </c>
      <c r="AE25" s="11">
        <v>0.856</v>
      </c>
      <c r="AF25" s="10">
        <f t="shared" si="19"/>
        <v>94.6736</v>
      </c>
      <c r="AG25" s="10">
        <f t="shared" si="20"/>
        <v>73.3</v>
      </c>
      <c r="AH25" s="11">
        <v>0.723</v>
      </c>
      <c r="AI25" s="10">
        <f t="shared" si="21"/>
        <v>79.96379999999999</v>
      </c>
      <c r="AJ25" s="10">
        <f t="shared" si="22"/>
        <v>63.3</v>
      </c>
      <c r="AK25" s="11">
        <v>0.702</v>
      </c>
      <c r="AL25" s="10">
        <f t="shared" si="23"/>
        <v>77.6412</v>
      </c>
      <c r="AM25" s="10">
        <f t="shared" si="24"/>
        <v>65.3</v>
      </c>
      <c r="AN25" s="11">
        <v>0.691</v>
      </c>
      <c r="AO25" s="10">
        <f t="shared" si="25"/>
        <v>76.42459999999998</v>
      </c>
      <c r="AP25" s="10">
        <f t="shared" si="26"/>
        <v>64.3</v>
      </c>
      <c r="AQ25" s="11">
        <v>0.743</v>
      </c>
      <c r="AR25" s="10">
        <f t="shared" si="27"/>
        <v>82.1758</v>
      </c>
      <c r="AS25" s="10">
        <f t="shared" si="28"/>
        <v>65.3</v>
      </c>
      <c r="AT25" s="11">
        <v>0.75</v>
      </c>
      <c r="AU25" s="10">
        <f t="shared" si="29"/>
        <v>82.94999999999999</v>
      </c>
      <c r="AV25" s="10">
        <f t="shared" si="30"/>
        <v>51.3</v>
      </c>
      <c r="AW25" s="11">
        <v>0.625</v>
      </c>
      <c r="AX25" s="10">
        <f t="shared" si="31"/>
        <v>69.125</v>
      </c>
      <c r="AY25" s="10">
        <f t="shared" si="32"/>
        <v>47.3</v>
      </c>
      <c r="AZ25" s="11">
        <v>0.642</v>
      </c>
      <c r="BA25" s="10">
        <f t="shared" si="33"/>
        <v>71.0052</v>
      </c>
      <c r="BB25" s="10">
        <f t="shared" si="34"/>
        <v>43.3</v>
      </c>
      <c r="BC25" s="11">
        <v>0.661</v>
      </c>
      <c r="BD25" s="10">
        <f t="shared" si="35"/>
        <v>73.1066</v>
      </c>
      <c r="BE25" s="10">
        <f t="shared" si="36"/>
        <v>53.3</v>
      </c>
      <c r="BF25" s="11">
        <v>0.551</v>
      </c>
      <c r="BG25" s="10">
        <f t="shared" si="37"/>
        <v>60.9406</v>
      </c>
      <c r="BH25" s="10">
        <f t="shared" si="38"/>
        <v>42.3</v>
      </c>
      <c r="BI25" s="11">
        <v>0.5</v>
      </c>
      <c r="BJ25" s="10">
        <f t="shared" si="39"/>
        <v>55.3</v>
      </c>
      <c r="BK25" s="10">
        <f t="shared" si="40"/>
        <v>48.3</v>
      </c>
      <c r="BL25" s="11">
        <v>0.471</v>
      </c>
      <c r="BM25" s="10">
        <f t="shared" si="41"/>
        <v>52.0926</v>
      </c>
      <c r="BN25" s="10">
        <f t="shared" si="42"/>
        <v>38.3</v>
      </c>
      <c r="BO25" s="1"/>
    </row>
    <row r="26" spans="1:67" ht="9.75">
      <c r="A26" s="10" t="s">
        <v>83</v>
      </c>
      <c r="B26" s="11">
        <v>1.285</v>
      </c>
      <c r="C26" s="10">
        <f t="shared" si="0"/>
        <v>128.5</v>
      </c>
      <c r="D26" s="11">
        <v>0.429</v>
      </c>
      <c r="E26" s="10">
        <f t="shared" si="1"/>
        <v>47.447399999999995</v>
      </c>
      <c r="F26" s="10">
        <f t="shared" si="2"/>
        <v>56.5</v>
      </c>
      <c r="G26" s="11">
        <v>0.652</v>
      </c>
      <c r="H26" s="10">
        <f t="shared" si="3"/>
        <v>72.1112</v>
      </c>
      <c r="I26" s="10">
        <f t="shared" si="4"/>
        <v>112.5</v>
      </c>
      <c r="J26" s="11">
        <v>0.881</v>
      </c>
      <c r="K26" s="10">
        <f t="shared" si="5"/>
        <v>97.4386</v>
      </c>
      <c r="L26" s="10">
        <f t="shared" si="6"/>
        <v>-128.5</v>
      </c>
      <c r="M26" s="11">
        <v>0.386</v>
      </c>
      <c r="N26" s="10">
        <f t="shared" si="7"/>
        <v>42.6916</v>
      </c>
      <c r="O26" s="10">
        <f t="shared" si="8"/>
        <v>-128.5</v>
      </c>
      <c r="P26" s="11">
        <v>0.801</v>
      </c>
      <c r="Q26" s="10">
        <f t="shared" si="9"/>
        <v>88.5906</v>
      </c>
      <c r="R26" s="10">
        <f t="shared" si="10"/>
        <v>115.5</v>
      </c>
      <c r="S26" s="11">
        <v>0.753</v>
      </c>
      <c r="T26" s="10">
        <f t="shared" si="11"/>
        <v>83.28179999999999</v>
      </c>
      <c r="U26" s="10">
        <f t="shared" si="12"/>
        <v>116.5</v>
      </c>
      <c r="V26" s="11">
        <v>0.789</v>
      </c>
      <c r="W26" s="10">
        <f t="shared" si="13"/>
        <v>87.2634</v>
      </c>
      <c r="X26" s="10">
        <f t="shared" si="14"/>
        <v>113.5</v>
      </c>
      <c r="Y26" s="11">
        <v>0.807</v>
      </c>
      <c r="Z26" s="10">
        <f t="shared" si="15"/>
        <v>89.2542</v>
      </c>
      <c r="AA26" s="10">
        <f t="shared" si="16"/>
        <v>94.5</v>
      </c>
      <c r="AB26" s="11">
        <v>0.75</v>
      </c>
      <c r="AC26" s="10">
        <f t="shared" si="17"/>
        <v>82.94999999999999</v>
      </c>
      <c r="AD26" s="10">
        <f t="shared" si="18"/>
        <v>75.5</v>
      </c>
      <c r="AE26" s="11">
        <v>0.79</v>
      </c>
      <c r="AF26" s="10">
        <f t="shared" si="19"/>
        <v>87.374</v>
      </c>
      <c r="AG26" s="10">
        <f t="shared" si="20"/>
        <v>62.5</v>
      </c>
      <c r="AH26" s="11">
        <v>0.715</v>
      </c>
      <c r="AI26" s="10">
        <f t="shared" si="21"/>
        <v>79.079</v>
      </c>
      <c r="AJ26" s="10">
        <f t="shared" si="22"/>
        <v>52.5</v>
      </c>
      <c r="AK26" s="11">
        <v>0.694</v>
      </c>
      <c r="AL26" s="10">
        <f t="shared" si="23"/>
        <v>76.75639999999999</v>
      </c>
      <c r="AM26" s="10">
        <f t="shared" si="24"/>
        <v>54.5</v>
      </c>
      <c r="AN26" s="11">
        <v>0.66</v>
      </c>
      <c r="AO26" s="10">
        <f t="shared" si="25"/>
        <v>72.996</v>
      </c>
      <c r="AP26" s="10">
        <f t="shared" si="26"/>
        <v>53.5</v>
      </c>
      <c r="AQ26" s="11">
        <v>0.694</v>
      </c>
      <c r="AR26" s="10">
        <f t="shared" si="27"/>
        <v>76.75639999999999</v>
      </c>
      <c r="AS26" s="10">
        <f t="shared" si="28"/>
        <v>54.5</v>
      </c>
      <c r="AT26" s="11">
        <v>0.721</v>
      </c>
      <c r="AU26" s="10">
        <f t="shared" si="29"/>
        <v>79.7426</v>
      </c>
      <c r="AV26" s="10">
        <f t="shared" si="30"/>
        <v>40.5</v>
      </c>
      <c r="AW26" s="11">
        <v>0.609</v>
      </c>
      <c r="AX26" s="10">
        <f t="shared" si="31"/>
        <v>67.35539999999999</v>
      </c>
      <c r="AY26" s="10">
        <f t="shared" si="32"/>
        <v>36.5</v>
      </c>
      <c r="AZ26" s="11">
        <v>0.597</v>
      </c>
      <c r="BA26" s="10">
        <f t="shared" si="33"/>
        <v>66.0282</v>
      </c>
      <c r="BB26" s="10">
        <f t="shared" si="34"/>
        <v>32.5</v>
      </c>
      <c r="BC26" s="11">
        <v>0.669</v>
      </c>
      <c r="BD26" s="10">
        <f t="shared" si="35"/>
        <v>73.9914</v>
      </c>
      <c r="BE26" s="10">
        <f t="shared" si="36"/>
        <v>42.5</v>
      </c>
      <c r="BF26" s="11">
        <v>0.521</v>
      </c>
      <c r="BG26" s="10">
        <f t="shared" si="37"/>
        <v>57.6226</v>
      </c>
      <c r="BH26" s="10">
        <f t="shared" si="38"/>
        <v>31.5</v>
      </c>
      <c r="BI26" s="11">
        <v>0.453</v>
      </c>
      <c r="BJ26" s="10">
        <f t="shared" si="39"/>
        <v>50.1018</v>
      </c>
      <c r="BK26" s="10">
        <f t="shared" si="40"/>
        <v>37.5</v>
      </c>
      <c r="BL26" s="11">
        <v>0.424</v>
      </c>
      <c r="BM26" s="10">
        <f t="shared" si="41"/>
        <v>46.8944</v>
      </c>
      <c r="BN26" s="10">
        <f t="shared" si="42"/>
        <v>27.5</v>
      </c>
      <c r="BO26" s="1"/>
    </row>
    <row r="27" spans="1:67" ht="9.75">
      <c r="A27" s="10" t="s">
        <v>84</v>
      </c>
      <c r="B27" s="11">
        <v>1.394</v>
      </c>
      <c r="C27" s="10">
        <f t="shared" si="0"/>
        <v>139.39999999999998</v>
      </c>
      <c r="D27" s="11">
        <v>0.398</v>
      </c>
      <c r="E27" s="10">
        <f t="shared" si="1"/>
        <v>44.0188</v>
      </c>
      <c r="F27" s="10">
        <f t="shared" si="2"/>
        <v>45.60000000000002</v>
      </c>
      <c r="G27" s="11">
        <v>0.669</v>
      </c>
      <c r="H27" s="10">
        <f t="shared" si="3"/>
        <v>73.9914</v>
      </c>
      <c r="I27" s="10">
        <f t="shared" si="4"/>
        <v>101.60000000000002</v>
      </c>
      <c r="J27" s="11">
        <v>0.883</v>
      </c>
      <c r="K27" s="10">
        <f t="shared" si="5"/>
        <v>97.65979999999999</v>
      </c>
      <c r="L27" s="10">
        <f t="shared" si="6"/>
        <v>-139.39999999999998</v>
      </c>
      <c r="M27" s="11">
        <v>0.611</v>
      </c>
      <c r="N27" s="10">
        <f t="shared" si="7"/>
        <v>67.5766</v>
      </c>
      <c r="O27" s="10">
        <f t="shared" si="8"/>
        <v>-139.39999999999998</v>
      </c>
      <c r="P27" s="11">
        <v>0.771</v>
      </c>
      <c r="Q27" s="10">
        <f t="shared" si="9"/>
        <v>85.2726</v>
      </c>
      <c r="R27" s="10">
        <f t="shared" si="10"/>
        <v>104.60000000000002</v>
      </c>
      <c r="S27" s="11">
        <v>0.747</v>
      </c>
      <c r="T27" s="10">
        <f t="shared" si="11"/>
        <v>82.6182</v>
      </c>
      <c r="U27" s="10">
        <f t="shared" si="12"/>
        <v>105.60000000000002</v>
      </c>
      <c r="V27" s="11">
        <v>0.785</v>
      </c>
      <c r="W27" s="10">
        <f t="shared" si="13"/>
        <v>86.821</v>
      </c>
      <c r="X27" s="10">
        <f t="shared" si="14"/>
        <v>102.60000000000002</v>
      </c>
      <c r="Y27" s="11">
        <v>0.8</v>
      </c>
      <c r="Z27" s="10">
        <f t="shared" si="15"/>
        <v>88.48</v>
      </c>
      <c r="AA27" s="10">
        <f t="shared" si="16"/>
        <v>83.60000000000002</v>
      </c>
      <c r="AB27" s="11">
        <v>0.737</v>
      </c>
      <c r="AC27" s="10">
        <f t="shared" si="17"/>
        <v>81.51219999999999</v>
      </c>
      <c r="AD27" s="10">
        <f t="shared" si="18"/>
        <v>64.60000000000002</v>
      </c>
      <c r="AE27" s="11">
        <v>0.771</v>
      </c>
      <c r="AF27" s="10">
        <f t="shared" si="19"/>
        <v>85.2726</v>
      </c>
      <c r="AG27" s="10">
        <f t="shared" si="20"/>
        <v>51.60000000000002</v>
      </c>
      <c r="AH27" s="11">
        <v>0.684</v>
      </c>
      <c r="AI27" s="10">
        <f t="shared" si="21"/>
        <v>75.6504</v>
      </c>
      <c r="AJ27" s="10">
        <f t="shared" si="22"/>
        <v>41.60000000000002</v>
      </c>
      <c r="AK27" s="11">
        <v>0.687</v>
      </c>
      <c r="AL27" s="10">
        <f t="shared" si="23"/>
        <v>75.9822</v>
      </c>
      <c r="AM27" s="10">
        <f t="shared" si="24"/>
        <v>43.60000000000002</v>
      </c>
      <c r="AN27" s="11">
        <v>0.639</v>
      </c>
      <c r="AO27" s="10">
        <f t="shared" si="25"/>
        <v>70.6734</v>
      </c>
      <c r="AP27" s="10">
        <f t="shared" si="26"/>
        <v>42.60000000000002</v>
      </c>
      <c r="AQ27" s="11">
        <v>0.682</v>
      </c>
      <c r="AR27" s="10">
        <f t="shared" si="27"/>
        <v>75.42920000000001</v>
      </c>
      <c r="AS27" s="10">
        <f t="shared" si="28"/>
        <v>43.60000000000002</v>
      </c>
      <c r="AT27" s="11">
        <v>0.685</v>
      </c>
      <c r="AU27" s="10">
        <f t="shared" si="29"/>
        <v>75.761</v>
      </c>
      <c r="AV27" s="10">
        <f t="shared" si="30"/>
        <v>29.600000000000023</v>
      </c>
      <c r="AW27" s="11">
        <v>0.616</v>
      </c>
      <c r="AX27" s="10">
        <f t="shared" si="31"/>
        <v>68.1296</v>
      </c>
      <c r="AY27" s="10">
        <f t="shared" si="32"/>
        <v>25.600000000000023</v>
      </c>
      <c r="AZ27" s="11">
        <v>0.518</v>
      </c>
      <c r="BA27" s="10">
        <f t="shared" si="33"/>
        <v>57.2908</v>
      </c>
      <c r="BB27" s="10">
        <f t="shared" si="34"/>
        <v>21.600000000000023</v>
      </c>
      <c r="BC27" s="11">
        <v>0.557</v>
      </c>
      <c r="BD27" s="10">
        <f t="shared" si="35"/>
        <v>61.604200000000006</v>
      </c>
      <c r="BE27" s="10">
        <f t="shared" si="36"/>
        <v>31.600000000000023</v>
      </c>
      <c r="BF27" s="11">
        <v>0.488</v>
      </c>
      <c r="BG27" s="10">
        <f t="shared" si="37"/>
        <v>53.9728</v>
      </c>
      <c r="BH27" s="10">
        <f t="shared" si="38"/>
        <v>20.600000000000023</v>
      </c>
      <c r="BI27" s="11">
        <v>0.449</v>
      </c>
      <c r="BJ27" s="10">
        <f t="shared" si="39"/>
        <v>49.6594</v>
      </c>
      <c r="BK27" s="10">
        <f t="shared" si="40"/>
        <v>26.600000000000023</v>
      </c>
      <c r="BL27" s="11">
        <v>0.334</v>
      </c>
      <c r="BM27" s="10">
        <f t="shared" si="41"/>
        <v>36.9404</v>
      </c>
      <c r="BN27" s="10">
        <f t="shared" si="42"/>
        <v>16.600000000000023</v>
      </c>
      <c r="BO27" s="1"/>
    </row>
    <row r="28" spans="1:67" ht="9.75">
      <c r="A28" s="10" t="s">
        <v>85</v>
      </c>
      <c r="B28" s="11">
        <v>1.502</v>
      </c>
      <c r="C28" s="10">
        <f t="shared" si="0"/>
        <v>150.2</v>
      </c>
      <c r="D28" s="11">
        <v>0.27</v>
      </c>
      <c r="E28" s="10">
        <f t="shared" si="1"/>
        <v>29.862000000000002</v>
      </c>
      <c r="F28" s="10">
        <f t="shared" si="2"/>
        <v>34.80000000000001</v>
      </c>
      <c r="G28" s="11">
        <v>0.626</v>
      </c>
      <c r="H28" s="10">
        <f t="shared" si="3"/>
        <v>69.23559999999999</v>
      </c>
      <c r="I28" s="10">
        <f t="shared" si="4"/>
        <v>90.80000000000001</v>
      </c>
      <c r="J28" s="11">
        <v>0.632</v>
      </c>
      <c r="K28" s="10">
        <f t="shared" si="5"/>
        <v>69.8992</v>
      </c>
      <c r="L28" s="10">
        <f t="shared" si="6"/>
        <v>-150.2</v>
      </c>
      <c r="M28" s="11">
        <v>0.481</v>
      </c>
      <c r="N28" s="10">
        <f t="shared" si="7"/>
        <v>53.19859999999999</v>
      </c>
      <c r="O28" s="10">
        <f t="shared" si="8"/>
        <v>-150.2</v>
      </c>
      <c r="P28" s="11">
        <v>0.803</v>
      </c>
      <c r="Q28" s="10">
        <f t="shared" si="9"/>
        <v>88.8118</v>
      </c>
      <c r="R28" s="10">
        <f t="shared" si="10"/>
        <v>93.80000000000001</v>
      </c>
      <c r="S28" s="11">
        <v>0.739</v>
      </c>
      <c r="T28" s="10">
        <f t="shared" si="11"/>
        <v>81.73339999999999</v>
      </c>
      <c r="U28" s="10">
        <f t="shared" si="12"/>
        <v>94.80000000000001</v>
      </c>
      <c r="V28" s="11">
        <v>0.714</v>
      </c>
      <c r="W28" s="10">
        <f t="shared" si="13"/>
        <v>78.96839999999999</v>
      </c>
      <c r="X28" s="10">
        <f t="shared" si="14"/>
        <v>91.80000000000001</v>
      </c>
      <c r="Y28" s="11">
        <v>0.727</v>
      </c>
      <c r="Z28" s="10">
        <f t="shared" si="15"/>
        <v>80.4062</v>
      </c>
      <c r="AA28" s="10">
        <f t="shared" si="16"/>
        <v>72.80000000000001</v>
      </c>
      <c r="AB28" s="11">
        <v>0.677</v>
      </c>
      <c r="AC28" s="10">
        <f t="shared" si="17"/>
        <v>74.8762</v>
      </c>
      <c r="AD28" s="10">
        <f t="shared" si="18"/>
        <v>53.80000000000001</v>
      </c>
      <c r="AE28" s="11">
        <v>0.743</v>
      </c>
      <c r="AF28" s="10">
        <f t="shared" si="19"/>
        <v>82.1758</v>
      </c>
      <c r="AG28" s="10">
        <f t="shared" si="20"/>
        <v>40.80000000000001</v>
      </c>
      <c r="AH28" s="11">
        <v>0.665</v>
      </c>
      <c r="AI28" s="10">
        <f t="shared" si="21"/>
        <v>73.549</v>
      </c>
      <c r="AJ28" s="10">
        <f t="shared" si="22"/>
        <v>30.80000000000001</v>
      </c>
      <c r="AK28" s="11">
        <v>0.618</v>
      </c>
      <c r="AL28" s="10">
        <f t="shared" si="23"/>
        <v>68.35079999999999</v>
      </c>
      <c r="AM28" s="10">
        <f t="shared" si="24"/>
        <v>32.80000000000001</v>
      </c>
      <c r="AN28" s="11">
        <v>0.587</v>
      </c>
      <c r="AO28" s="10">
        <f t="shared" si="25"/>
        <v>64.92219999999999</v>
      </c>
      <c r="AP28" s="10">
        <f t="shared" si="26"/>
        <v>31.80000000000001</v>
      </c>
      <c r="AQ28" s="11">
        <v>0.618</v>
      </c>
      <c r="AR28" s="10">
        <f t="shared" si="27"/>
        <v>68.35079999999999</v>
      </c>
      <c r="AS28" s="10">
        <f t="shared" si="28"/>
        <v>32.80000000000001</v>
      </c>
      <c r="AT28" s="11">
        <v>0.611</v>
      </c>
      <c r="AU28" s="10">
        <f t="shared" si="29"/>
        <v>67.5766</v>
      </c>
      <c r="AV28" s="10">
        <f t="shared" si="30"/>
        <v>18.80000000000001</v>
      </c>
      <c r="AW28" s="11">
        <v>0.424</v>
      </c>
      <c r="AX28" s="10">
        <f t="shared" si="31"/>
        <v>46.8944</v>
      </c>
      <c r="AY28" s="10">
        <f t="shared" si="32"/>
        <v>14.800000000000011</v>
      </c>
      <c r="AZ28" s="11">
        <v>0.287</v>
      </c>
      <c r="BA28" s="10">
        <f t="shared" si="33"/>
        <v>31.742199999999997</v>
      </c>
      <c r="BB28" s="10">
        <f t="shared" si="34"/>
        <v>10.800000000000011</v>
      </c>
      <c r="BC28" s="11">
        <v>0.43</v>
      </c>
      <c r="BD28" s="10">
        <f t="shared" si="35"/>
        <v>47.558</v>
      </c>
      <c r="BE28" s="10">
        <f t="shared" si="36"/>
        <v>20.80000000000001</v>
      </c>
      <c r="BF28" s="11">
        <v>0.261</v>
      </c>
      <c r="BG28" s="10">
        <f t="shared" si="37"/>
        <v>28.8666</v>
      </c>
      <c r="BH28" s="10">
        <f t="shared" si="38"/>
        <v>9.800000000000011</v>
      </c>
      <c r="BI28" s="11">
        <v>0.339</v>
      </c>
      <c r="BJ28" s="10">
        <f t="shared" si="39"/>
        <v>37.4934</v>
      </c>
      <c r="BK28" s="10">
        <f t="shared" si="40"/>
        <v>15.800000000000011</v>
      </c>
      <c r="BL28" s="11">
        <v>0.104</v>
      </c>
      <c r="BM28" s="10">
        <f t="shared" si="41"/>
        <v>11.5024</v>
      </c>
      <c r="BN28" s="10">
        <f t="shared" si="42"/>
        <v>5.800000000000011</v>
      </c>
      <c r="BO28" s="1"/>
    </row>
    <row r="29" spans="1:67" ht="9.75">
      <c r="A29" s="10" t="s">
        <v>86</v>
      </c>
      <c r="B29" s="11">
        <v>1.61</v>
      </c>
      <c r="C29" s="10">
        <f t="shared" si="0"/>
        <v>161</v>
      </c>
      <c r="D29" s="11">
        <v>0.14</v>
      </c>
      <c r="E29" s="10">
        <f t="shared" si="1"/>
        <v>15.484</v>
      </c>
      <c r="F29" s="10">
        <f t="shared" si="2"/>
        <v>24</v>
      </c>
      <c r="G29" s="11">
        <v>0.595</v>
      </c>
      <c r="H29" s="10">
        <f t="shared" si="3"/>
        <v>65.80699999999999</v>
      </c>
      <c r="I29" s="10">
        <f t="shared" si="4"/>
        <v>80</v>
      </c>
      <c r="J29" s="11">
        <v>0.603</v>
      </c>
      <c r="K29" s="10">
        <f t="shared" si="5"/>
        <v>66.6918</v>
      </c>
      <c r="L29" s="10">
        <f t="shared" si="6"/>
        <v>-161</v>
      </c>
      <c r="M29" s="11">
        <v>0.572</v>
      </c>
      <c r="N29" s="10">
        <f t="shared" si="7"/>
        <v>63.26319999999999</v>
      </c>
      <c r="O29" s="10">
        <f t="shared" si="8"/>
        <v>-161</v>
      </c>
      <c r="P29" s="11">
        <v>0.769</v>
      </c>
      <c r="Q29" s="10">
        <f t="shared" si="9"/>
        <v>85.0514</v>
      </c>
      <c r="R29" s="10">
        <f t="shared" si="10"/>
        <v>83</v>
      </c>
      <c r="S29" s="11">
        <v>0.721</v>
      </c>
      <c r="T29" s="10">
        <f t="shared" si="11"/>
        <v>79.7426</v>
      </c>
      <c r="U29" s="10">
        <f t="shared" si="12"/>
        <v>84</v>
      </c>
      <c r="V29" s="11">
        <v>0.675</v>
      </c>
      <c r="W29" s="10">
        <f t="shared" si="13"/>
        <v>74.655</v>
      </c>
      <c r="X29" s="10">
        <f t="shared" si="14"/>
        <v>81</v>
      </c>
      <c r="Y29" s="11">
        <v>0.705</v>
      </c>
      <c r="Z29" s="10">
        <f t="shared" si="15"/>
        <v>77.97299999999998</v>
      </c>
      <c r="AA29" s="10">
        <f t="shared" si="16"/>
        <v>62</v>
      </c>
      <c r="AB29" s="11">
        <v>0.601</v>
      </c>
      <c r="AC29" s="10">
        <f t="shared" si="17"/>
        <v>66.47059999999999</v>
      </c>
      <c r="AD29" s="10">
        <f t="shared" si="18"/>
        <v>43</v>
      </c>
      <c r="AE29" s="11">
        <v>0.705</v>
      </c>
      <c r="AF29" s="10">
        <f t="shared" si="19"/>
        <v>77.97299999999998</v>
      </c>
      <c r="AG29" s="10">
        <f t="shared" si="20"/>
        <v>30</v>
      </c>
      <c r="AH29" s="11">
        <v>0.618</v>
      </c>
      <c r="AI29" s="10">
        <f t="shared" si="21"/>
        <v>68.35079999999999</v>
      </c>
      <c r="AJ29" s="10">
        <f t="shared" si="22"/>
        <v>20</v>
      </c>
      <c r="AK29" s="11">
        <v>0.577</v>
      </c>
      <c r="AL29" s="10">
        <f t="shared" si="23"/>
        <v>63.816199999999995</v>
      </c>
      <c r="AM29" s="10">
        <f t="shared" si="24"/>
        <v>22</v>
      </c>
      <c r="AN29" s="11">
        <v>0.568</v>
      </c>
      <c r="AO29" s="10">
        <f t="shared" si="25"/>
        <v>62.82079999999999</v>
      </c>
      <c r="AP29" s="10">
        <f t="shared" si="26"/>
        <v>21</v>
      </c>
      <c r="AQ29" s="11">
        <v>0.555</v>
      </c>
      <c r="AR29" s="10">
        <f t="shared" si="27"/>
        <v>61.383</v>
      </c>
      <c r="AS29" s="10">
        <f t="shared" si="28"/>
        <v>22</v>
      </c>
      <c r="AT29" s="11">
        <v>0.227</v>
      </c>
      <c r="AU29" s="10">
        <f t="shared" si="29"/>
        <v>25.1062</v>
      </c>
      <c r="AV29" s="10">
        <f t="shared" si="30"/>
        <v>8</v>
      </c>
      <c r="AW29" s="11">
        <v>0.066</v>
      </c>
      <c r="AX29" s="10">
        <f t="shared" si="31"/>
        <v>7.2996</v>
      </c>
      <c r="AY29" s="10">
        <f t="shared" si="32"/>
        <v>4</v>
      </c>
      <c r="AZ29" s="11"/>
      <c r="BA29" s="10"/>
      <c r="BB29" s="10"/>
      <c r="BC29" s="11">
        <v>0.224</v>
      </c>
      <c r="BD29" s="10">
        <f t="shared" si="35"/>
        <v>24.7744</v>
      </c>
      <c r="BE29" s="10">
        <f t="shared" si="36"/>
        <v>10</v>
      </c>
      <c r="BF29" s="11"/>
      <c r="BG29" s="10"/>
      <c r="BH29" s="10"/>
      <c r="BI29" s="11">
        <v>0.06</v>
      </c>
      <c r="BJ29" s="10">
        <f t="shared" si="39"/>
        <v>6.635999999999999</v>
      </c>
      <c r="BK29" s="10">
        <f t="shared" si="40"/>
        <v>5</v>
      </c>
      <c r="BL29" s="11"/>
      <c r="BM29" s="10"/>
      <c r="BN29" s="10"/>
      <c r="BO29" s="1"/>
    </row>
    <row r="30" spans="1:67" ht="9.75">
      <c r="A30" s="10" t="s">
        <v>87</v>
      </c>
      <c r="B30" s="11">
        <v>1.718</v>
      </c>
      <c r="C30" s="10">
        <f t="shared" si="0"/>
        <v>171.8</v>
      </c>
      <c r="D30" s="11">
        <v>0.021</v>
      </c>
      <c r="E30" s="10">
        <f t="shared" si="1"/>
        <v>2.3226</v>
      </c>
      <c r="F30" s="10">
        <f t="shared" si="2"/>
        <v>13.199999999999989</v>
      </c>
      <c r="G30" s="11">
        <v>0.556</v>
      </c>
      <c r="H30" s="10">
        <f t="shared" si="3"/>
        <v>61.4936</v>
      </c>
      <c r="I30" s="10">
        <f t="shared" si="4"/>
        <v>69.19999999999999</v>
      </c>
      <c r="J30" s="11">
        <v>0.763</v>
      </c>
      <c r="K30" s="10">
        <f t="shared" si="5"/>
        <v>84.3878</v>
      </c>
      <c r="L30" s="10">
        <f t="shared" si="6"/>
        <v>-171.8</v>
      </c>
      <c r="M30" s="11">
        <v>0.393</v>
      </c>
      <c r="N30" s="10">
        <f t="shared" si="7"/>
        <v>43.4658</v>
      </c>
      <c r="O30" s="10">
        <f t="shared" si="8"/>
        <v>-171.8</v>
      </c>
      <c r="P30" s="11">
        <v>0.729</v>
      </c>
      <c r="Q30" s="10">
        <f t="shared" si="9"/>
        <v>80.6274</v>
      </c>
      <c r="R30" s="10">
        <f t="shared" si="10"/>
        <v>72.19999999999999</v>
      </c>
      <c r="S30" s="11">
        <v>0.695</v>
      </c>
      <c r="T30" s="10">
        <f t="shared" si="11"/>
        <v>76.86699999999999</v>
      </c>
      <c r="U30" s="10">
        <f t="shared" si="12"/>
        <v>73.19999999999999</v>
      </c>
      <c r="V30" s="11">
        <v>0.653</v>
      </c>
      <c r="W30" s="10">
        <f t="shared" si="13"/>
        <v>72.2218</v>
      </c>
      <c r="X30" s="10">
        <f t="shared" si="14"/>
        <v>70.19999999999999</v>
      </c>
      <c r="Y30" s="11">
        <v>0.696</v>
      </c>
      <c r="Z30" s="10">
        <f t="shared" si="15"/>
        <v>76.9776</v>
      </c>
      <c r="AA30" s="10">
        <f t="shared" si="16"/>
        <v>51.19999999999999</v>
      </c>
      <c r="AB30" s="11">
        <v>0.575</v>
      </c>
      <c r="AC30" s="10">
        <f t="shared" si="17"/>
        <v>63.59499999999999</v>
      </c>
      <c r="AD30" s="10">
        <f t="shared" si="18"/>
        <v>32.19999999999999</v>
      </c>
      <c r="AE30" s="11">
        <v>0.604</v>
      </c>
      <c r="AF30" s="10">
        <f t="shared" si="19"/>
        <v>66.80239999999999</v>
      </c>
      <c r="AG30" s="10">
        <f t="shared" si="20"/>
        <v>19.19999999999999</v>
      </c>
      <c r="AH30" s="11">
        <v>0.356</v>
      </c>
      <c r="AI30" s="10">
        <f t="shared" si="21"/>
        <v>39.373599999999996</v>
      </c>
      <c r="AJ30" s="10">
        <f t="shared" si="22"/>
        <v>9.199999999999989</v>
      </c>
      <c r="AK30" s="11">
        <v>0.392</v>
      </c>
      <c r="AL30" s="10">
        <f t="shared" si="23"/>
        <v>43.355199999999996</v>
      </c>
      <c r="AM30" s="10">
        <f t="shared" si="24"/>
        <v>11.199999999999989</v>
      </c>
      <c r="AN30" s="11">
        <v>0.38</v>
      </c>
      <c r="AO30" s="10">
        <f t="shared" si="25"/>
        <v>42.028</v>
      </c>
      <c r="AP30" s="10">
        <f t="shared" si="26"/>
        <v>10.199999999999989</v>
      </c>
      <c r="AQ30" s="11">
        <v>0.315</v>
      </c>
      <c r="AR30" s="10">
        <f t="shared" si="27"/>
        <v>34.839</v>
      </c>
      <c r="AS30" s="10">
        <f t="shared" si="28"/>
        <v>11.199999999999989</v>
      </c>
      <c r="AT30" s="11"/>
      <c r="AU30" s="10"/>
      <c r="AV30" s="10"/>
      <c r="AW30" s="11"/>
      <c r="AX30" s="10"/>
      <c r="AY30" s="10"/>
      <c r="AZ30" s="11"/>
      <c r="BA30" s="10"/>
      <c r="BB30" s="10"/>
      <c r="BC30" s="11"/>
      <c r="BD30" s="10"/>
      <c r="BE30" s="10"/>
      <c r="BF30" s="11"/>
      <c r="BG30" s="10"/>
      <c r="BH30" s="10"/>
      <c r="BI30" s="11"/>
      <c r="BJ30" s="10"/>
      <c r="BK30" s="10"/>
      <c r="BL30" s="11"/>
      <c r="BM30" s="10"/>
      <c r="BN30" s="10"/>
      <c r="BO30" s="1"/>
    </row>
    <row r="31" spans="1:67" ht="9.75">
      <c r="A31" s="10" t="s">
        <v>88</v>
      </c>
      <c r="B31" s="11">
        <v>1.827</v>
      </c>
      <c r="C31" s="10">
        <f t="shared" si="0"/>
        <v>182.7</v>
      </c>
      <c r="D31" s="11">
        <v>0.013</v>
      </c>
      <c r="E31" s="10">
        <f t="shared" si="1"/>
        <v>1.4378</v>
      </c>
      <c r="F31" s="10">
        <f t="shared" si="2"/>
        <v>2.3000000000000114</v>
      </c>
      <c r="G31" s="11">
        <v>0.533</v>
      </c>
      <c r="H31" s="10">
        <f t="shared" si="3"/>
        <v>58.9498</v>
      </c>
      <c r="I31" s="10">
        <f t="shared" si="4"/>
        <v>58.30000000000001</v>
      </c>
      <c r="J31" s="11">
        <v>0.749</v>
      </c>
      <c r="K31" s="10">
        <f t="shared" si="5"/>
        <v>82.8394</v>
      </c>
      <c r="L31" s="10">
        <f t="shared" si="6"/>
        <v>-182.7</v>
      </c>
      <c r="M31" s="11">
        <v>0.788</v>
      </c>
      <c r="N31" s="10">
        <f t="shared" si="7"/>
        <v>87.1528</v>
      </c>
      <c r="O31" s="10">
        <f t="shared" si="8"/>
        <v>-182.7</v>
      </c>
      <c r="P31" s="11">
        <v>0.698</v>
      </c>
      <c r="Q31" s="10">
        <f t="shared" si="9"/>
        <v>77.19879999999999</v>
      </c>
      <c r="R31" s="10">
        <f t="shared" si="10"/>
        <v>61.30000000000001</v>
      </c>
      <c r="S31" s="11">
        <v>0.642</v>
      </c>
      <c r="T31" s="10">
        <f t="shared" si="11"/>
        <v>71.0052</v>
      </c>
      <c r="U31" s="10">
        <f t="shared" si="12"/>
        <v>62.30000000000001</v>
      </c>
      <c r="V31" s="11">
        <v>0.649</v>
      </c>
      <c r="W31" s="10">
        <f t="shared" si="13"/>
        <v>71.7794</v>
      </c>
      <c r="X31" s="10">
        <f t="shared" si="14"/>
        <v>59.30000000000001</v>
      </c>
      <c r="Y31" s="11">
        <v>0.649</v>
      </c>
      <c r="Z31" s="10">
        <f t="shared" si="15"/>
        <v>71.7794</v>
      </c>
      <c r="AA31" s="10">
        <f t="shared" si="16"/>
        <v>40.30000000000001</v>
      </c>
      <c r="AB31" s="11">
        <v>0.492</v>
      </c>
      <c r="AC31" s="10">
        <f t="shared" si="17"/>
        <v>54.4152</v>
      </c>
      <c r="AD31" s="10">
        <f t="shared" si="18"/>
        <v>21.30000000000001</v>
      </c>
      <c r="AE31" s="11">
        <v>0.315</v>
      </c>
      <c r="AF31" s="10">
        <f t="shared" si="19"/>
        <v>34.839</v>
      </c>
      <c r="AG31" s="10">
        <f t="shared" si="20"/>
        <v>8.300000000000011</v>
      </c>
      <c r="AH31" s="11"/>
      <c r="AI31" s="10"/>
      <c r="AJ31" s="10"/>
      <c r="AK31" s="11"/>
      <c r="AL31" s="10"/>
      <c r="AM31" s="10"/>
      <c r="AN31" s="11"/>
      <c r="AO31" s="10"/>
      <c r="AP31" s="10"/>
      <c r="AQ31" s="11">
        <v>0.162</v>
      </c>
      <c r="AR31" s="10">
        <f t="shared" si="27"/>
        <v>17.9172</v>
      </c>
      <c r="AS31" s="10">
        <f t="shared" si="28"/>
        <v>0.30000000000001137</v>
      </c>
      <c r="AT31" s="11"/>
      <c r="AU31" s="10"/>
      <c r="AV31" s="10"/>
      <c r="AW31" s="11"/>
      <c r="AX31" s="10"/>
      <c r="AY31" s="10"/>
      <c r="AZ31" s="11"/>
      <c r="BA31" s="10"/>
      <c r="BB31" s="10"/>
      <c r="BC31" s="11"/>
      <c r="BD31" s="10"/>
      <c r="BE31" s="10"/>
      <c r="BF31" s="11"/>
      <c r="BG31" s="10"/>
      <c r="BH31" s="10"/>
      <c r="BI31" s="11"/>
      <c r="BJ31" s="10"/>
      <c r="BK31" s="10"/>
      <c r="BL31" s="11"/>
      <c r="BM31" s="10"/>
      <c r="BN31" s="10"/>
      <c r="BO31" s="1"/>
    </row>
    <row r="32" spans="1:67" ht="9.75">
      <c r="A32" s="10" t="s">
        <v>89</v>
      </c>
      <c r="B32" s="11">
        <v>1.935</v>
      </c>
      <c r="C32" s="10">
        <f t="shared" si="0"/>
        <v>193.5</v>
      </c>
      <c r="D32" s="11"/>
      <c r="E32" s="10"/>
      <c r="F32" s="10"/>
      <c r="G32" s="11">
        <v>0.505</v>
      </c>
      <c r="H32" s="10">
        <f t="shared" si="3"/>
        <v>55.852999999999994</v>
      </c>
      <c r="I32" s="10">
        <f t="shared" si="4"/>
        <v>47.5</v>
      </c>
      <c r="J32" s="11">
        <v>0.662</v>
      </c>
      <c r="K32" s="10">
        <f t="shared" si="5"/>
        <v>73.2172</v>
      </c>
      <c r="L32" s="10">
        <f t="shared" si="6"/>
        <v>-193.5</v>
      </c>
      <c r="M32" s="11">
        <v>0.672</v>
      </c>
      <c r="N32" s="10">
        <f t="shared" si="7"/>
        <v>74.3232</v>
      </c>
      <c r="O32" s="10">
        <f t="shared" si="8"/>
        <v>-193.5</v>
      </c>
      <c r="P32" s="11">
        <v>0.712</v>
      </c>
      <c r="Q32" s="10">
        <f t="shared" si="9"/>
        <v>78.74719999999999</v>
      </c>
      <c r="R32" s="10">
        <f t="shared" si="10"/>
        <v>50.5</v>
      </c>
      <c r="S32" s="11">
        <v>0.662</v>
      </c>
      <c r="T32" s="10">
        <f t="shared" si="11"/>
        <v>73.2172</v>
      </c>
      <c r="U32" s="10">
        <f t="shared" si="12"/>
        <v>51.5</v>
      </c>
      <c r="V32" s="11">
        <v>0.626</v>
      </c>
      <c r="W32" s="10">
        <f t="shared" si="13"/>
        <v>69.23559999999999</v>
      </c>
      <c r="X32" s="10">
        <f t="shared" si="14"/>
        <v>48.5</v>
      </c>
      <c r="Y32" s="11">
        <v>0.602</v>
      </c>
      <c r="Z32" s="10">
        <f t="shared" si="15"/>
        <v>66.5812</v>
      </c>
      <c r="AA32" s="10">
        <f t="shared" si="16"/>
        <v>29.5</v>
      </c>
      <c r="AB32" s="11">
        <v>0.295</v>
      </c>
      <c r="AC32" s="10">
        <f t="shared" si="17"/>
        <v>32.626999999999995</v>
      </c>
      <c r="AD32" s="10">
        <f t="shared" si="18"/>
        <v>10.5</v>
      </c>
      <c r="AE32" s="11"/>
      <c r="AF32" s="10"/>
      <c r="AG32" s="10"/>
      <c r="AH32" s="11"/>
      <c r="AI32" s="10"/>
      <c r="AJ32" s="10"/>
      <c r="AK32" s="11"/>
      <c r="AL32" s="10"/>
      <c r="AM32" s="10"/>
      <c r="AN32" s="11"/>
      <c r="AO32" s="10"/>
      <c r="AP32" s="10"/>
      <c r="AQ32" s="11"/>
      <c r="AR32" s="10"/>
      <c r="AS32" s="10"/>
      <c r="AT32" s="11"/>
      <c r="AU32" s="10"/>
      <c r="AV32" s="10"/>
      <c r="AW32" s="11"/>
      <c r="AX32" s="10"/>
      <c r="AY32" s="10"/>
      <c r="AZ32" s="11"/>
      <c r="BA32" s="10"/>
      <c r="BB32" s="10"/>
      <c r="BC32" s="11"/>
      <c r="BD32" s="10"/>
      <c r="BE32" s="10"/>
      <c r="BF32" s="11"/>
      <c r="BG32" s="10"/>
      <c r="BH32" s="10"/>
      <c r="BI32" s="11"/>
      <c r="BJ32" s="10"/>
      <c r="BK32" s="10"/>
      <c r="BL32" s="11"/>
      <c r="BM32" s="10"/>
      <c r="BN32" s="10"/>
      <c r="BO32" s="1"/>
    </row>
    <row r="33" spans="1:67" ht="9.75">
      <c r="A33" s="10" t="s">
        <v>90</v>
      </c>
      <c r="B33" s="11">
        <v>2.043</v>
      </c>
      <c r="C33" s="10">
        <f t="shared" si="0"/>
        <v>204.3</v>
      </c>
      <c r="D33" s="11"/>
      <c r="E33" s="10"/>
      <c r="F33" s="10"/>
      <c r="G33" s="11">
        <v>0.395</v>
      </c>
      <c r="H33" s="10">
        <f t="shared" si="3"/>
        <v>43.687</v>
      </c>
      <c r="I33" s="10">
        <f t="shared" si="4"/>
        <v>36.69999999999999</v>
      </c>
      <c r="J33" s="11">
        <v>0.758</v>
      </c>
      <c r="K33" s="10">
        <f t="shared" si="5"/>
        <v>83.8348</v>
      </c>
      <c r="L33" s="10">
        <f t="shared" si="6"/>
        <v>-204.3</v>
      </c>
      <c r="M33" s="11">
        <v>0.583</v>
      </c>
      <c r="N33" s="10">
        <f t="shared" si="7"/>
        <v>64.4798</v>
      </c>
      <c r="O33" s="10">
        <f t="shared" si="8"/>
        <v>-204.3</v>
      </c>
      <c r="P33" s="11">
        <v>0.65</v>
      </c>
      <c r="Q33" s="10">
        <f t="shared" si="9"/>
        <v>71.89</v>
      </c>
      <c r="R33" s="10">
        <f t="shared" si="10"/>
        <v>39.69999999999999</v>
      </c>
      <c r="S33" s="11">
        <v>0.626</v>
      </c>
      <c r="T33" s="10">
        <f t="shared" si="11"/>
        <v>69.23559999999999</v>
      </c>
      <c r="U33" s="10">
        <f t="shared" si="12"/>
        <v>40.69999999999999</v>
      </c>
      <c r="V33" s="11">
        <v>0.509</v>
      </c>
      <c r="W33" s="10">
        <f t="shared" si="13"/>
        <v>56.2954</v>
      </c>
      <c r="X33" s="10">
        <f t="shared" si="14"/>
        <v>37.69999999999999</v>
      </c>
      <c r="Y33" s="11">
        <v>0.538</v>
      </c>
      <c r="Z33" s="10">
        <f t="shared" si="15"/>
        <v>59.5028</v>
      </c>
      <c r="AA33" s="10">
        <f t="shared" si="16"/>
        <v>18.69999999999999</v>
      </c>
      <c r="AB33" s="11"/>
      <c r="AC33" s="10"/>
      <c r="AD33" s="10"/>
      <c r="AE33" s="11"/>
      <c r="AF33" s="10"/>
      <c r="AG33" s="10"/>
      <c r="AH33" s="11"/>
      <c r="AI33" s="10"/>
      <c r="AJ33" s="10"/>
      <c r="AK33" s="11"/>
      <c r="AL33" s="10"/>
      <c r="AM33" s="10"/>
      <c r="AN33" s="11"/>
      <c r="AO33" s="10"/>
      <c r="AP33" s="10"/>
      <c r="AQ33" s="11"/>
      <c r="AR33" s="10"/>
      <c r="AS33" s="10"/>
      <c r="AT33" s="11"/>
      <c r="AU33" s="10"/>
      <c r="AV33" s="10"/>
      <c r="AW33" s="11"/>
      <c r="AX33" s="10"/>
      <c r="AY33" s="10"/>
      <c r="AZ33" s="11"/>
      <c r="BA33" s="10"/>
      <c r="BB33" s="10"/>
      <c r="BC33" s="11"/>
      <c r="BD33" s="10"/>
      <c r="BE33" s="10"/>
      <c r="BF33" s="11"/>
      <c r="BG33" s="10"/>
      <c r="BH33" s="10"/>
      <c r="BI33" s="11"/>
      <c r="BJ33" s="10"/>
      <c r="BK33" s="10"/>
      <c r="BL33" s="11"/>
      <c r="BM33" s="10"/>
      <c r="BN33" s="10"/>
      <c r="BO33" s="1"/>
    </row>
    <row r="34" spans="1:67" ht="9.75">
      <c r="A34" s="10" t="s">
        <v>91</v>
      </c>
      <c r="B34" s="11">
        <v>2.152</v>
      </c>
      <c r="C34" s="10">
        <f t="shared" si="0"/>
        <v>215.20000000000002</v>
      </c>
      <c r="D34" s="11"/>
      <c r="E34" s="10"/>
      <c r="F34" s="10"/>
      <c r="G34" s="11">
        <v>0.272</v>
      </c>
      <c r="H34" s="10">
        <f t="shared" si="3"/>
        <v>30.0832</v>
      </c>
      <c r="I34" s="10">
        <f t="shared" si="4"/>
        <v>25.799999999999983</v>
      </c>
      <c r="J34" s="11">
        <v>0.656</v>
      </c>
      <c r="K34" s="10">
        <f t="shared" si="5"/>
        <v>72.5536</v>
      </c>
      <c r="L34" s="10">
        <f t="shared" si="6"/>
        <v>-215.20000000000002</v>
      </c>
      <c r="M34" s="11">
        <v>0.528</v>
      </c>
      <c r="N34" s="10">
        <f t="shared" si="7"/>
        <v>58.3968</v>
      </c>
      <c r="O34" s="10">
        <f t="shared" si="8"/>
        <v>-215.20000000000002</v>
      </c>
      <c r="P34" s="11">
        <v>0.557</v>
      </c>
      <c r="Q34" s="10">
        <f t="shared" si="9"/>
        <v>61.604200000000006</v>
      </c>
      <c r="R34" s="10">
        <f t="shared" si="10"/>
        <v>28.799999999999983</v>
      </c>
      <c r="S34" s="11">
        <v>0.57</v>
      </c>
      <c r="T34" s="10">
        <f t="shared" si="11"/>
        <v>63.041999999999994</v>
      </c>
      <c r="U34" s="10">
        <f t="shared" si="12"/>
        <v>29.799999999999983</v>
      </c>
      <c r="V34" s="11">
        <v>0.52</v>
      </c>
      <c r="W34" s="10">
        <f t="shared" si="13"/>
        <v>57.512</v>
      </c>
      <c r="X34" s="10">
        <f t="shared" si="14"/>
        <v>26.799999999999983</v>
      </c>
      <c r="Y34" s="11">
        <v>0.196</v>
      </c>
      <c r="Z34" s="10">
        <f t="shared" si="15"/>
        <v>21.677599999999998</v>
      </c>
      <c r="AA34" s="10">
        <f t="shared" si="16"/>
        <v>7.799999999999983</v>
      </c>
      <c r="AB34" s="11"/>
      <c r="AC34" s="10"/>
      <c r="AD34" s="10"/>
      <c r="AE34" s="11"/>
      <c r="AF34" s="10"/>
      <c r="AG34" s="10"/>
      <c r="AH34" s="11"/>
      <c r="AI34" s="10"/>
      <c r="AJ34" s="10"/>
      <c r="AK34" s="11"/>
      <c r="AL34" s="10"/>
      <c r="AM34" s="10"/>
      <c r="AN34" s="11"/>
      <c r="AO34" s="10"/>
      <c r="AP34" s="10"/>
      <c r="AQ34" s="11"/>
      <c r="AR34" s="10"/>
      <c r="AS34" s="10"/>
      <c r="AT34" s="11"/>
      <c r="AU34" s="10"/>
      <c r="AV34" s="10"/>
      <c r="AW34" s="11"/>
      <c r="AX34" s="10"/>
      <c r="AY34" s="10"/>
      <c r="AZ34" s="11"/>
      <c r="BA34" s="10"/>
      <c r="BB34" s="10"/>
      <c r="BC34" s="11"/>
      <c r="BD34" s="10"/>
      <c r="BE34" s="10"/>
      <c r="BF34" s="11"/>
      <c r="BG34" s="10"/>
      <c r="BH34" s="10"/>
      <c r="BI34" s="11"/>
      <c r="BJ34" s="10"/>
      <c r="BK34" s="10"/>
      <c r="BL34" s="11"/>
      <c r="BM34" s="10"/>
      <c r="BN34" s="10"/>
      <c r="BO34" s="1"/>
    </row>
    <row r="35" spans="1:67" ht="9.75">
      <c r="A35" s="10" t="s">
        <v>92</v>
      </c>
      <c r="B35" s="11">
        <v>2.26</v>
      </c>
      <c r="C35" s="10">
        <f t="shared" si="0"/>
        <v>225.99999999999997</v>
      </c>
      <c r="D35" s="11"/>
      <c r="E35" s="10"/>
      <c r="F35" s="10"/>
      <c r="G35" s="11">
        <v>0.196</v>
      </c>
      <c r="H35" s="10">
        <f t="shared" si="3"/>
        <v>21.677599999999998</v>
      </c>
      <c r="I35" s="10">
        <f t="shared" si="4"/>
        <v>15.000000000000028</v>
      </c>
      <c r="J35" s="11">
        <v>0.287</v>
      </c>
      <c r="K35" s="10">
        <f t="shared" si="5"/>
        <v>31.742199999999997</v>
      </c>
      <c r="L35" s="10">
        <f t="shared" si="6"/>
        <v>-225.99999999999997</v>
      </c>
      <c r="M35" s="11">
        <v>0.609</v>
      </c>
      <c r="N35" s="10">
        <f t="shared" si="7"/>
        <v>67.35539999999999</v>
      </c>
      <c r="O35" s="10">
        <f t="shared" si="8"/>
        <v>-225.99999999999997</v>
      </c>
      <c r="P35" s="11">
        <v>0.406</v>
      </c>
      <c r="Q35" s="10">
        <f t="shared" si="9"/>
        <v>44.9036</v>
      </c>
      <c r="R35" s="10">
        <f t="shared" si="10"/>
        <v>18.00000000000003</v>
      </c>
      <c r="S35" s="11">
        <v>0.389</v>
      </c>
      <c r="T35" s="10">
        <f t="shared" si="11"/>
        <v>43.0234</v>
      </c>
      <c r="U35" s="10">
        <f t="shared" si="12"/>
        <v>19.00000000000003</v>
      </c>
      <c r="V35" s="11">
        <v>0.356</v>
      </c>
      <c r="W35" s="10">
        <f t="shared" si="13"/>
        <v>39.373599999999996</v>
      </c>
      <c r="X35" s="10">
        <f t="shared" si="14"/>
        <v>16.00000000000003</v>
      </c>
      <c r="Y35" s="11"/>
      <c r="Z35" s="10"/>
      <c r="AA35" s="10"/>
      <c r="AB35" s="11"/>
      <c r="AC35" s="10"/>
      <c r="AD35" s="10"/>
      <c r="AE35" s="11"/>
      <c r="AF35" s="10"/>
      <c r="AG35" s="10"/>
      <c r="AH35" s="11"/>
      <c r="AI35" s="10"/>
      <c r="AJ35" s="10"/>
      <c r="AK35" s="11"/>
      <c r="AL35" s="10"/>
      <c r="AM35" s="10"/>
      <c r="AN35" s="11"/>
      <c r="AO35" s="10"/>
      <c r="AP35" s="10"/>
      <c r="AQ35" s="11"/>
      <c r="AR35" s="10"/>
      <c r="AS35" s="10"/>
      <c r="AT35" s="11"/>
      <c r="AU35" s="10"/>
      <c r="AV35" s="10"/>
      <c r="AW35" s="11"/>
      <c r="AX35" s="10"/>
      <c r="AY35" s="10"/>
      <c r="AZ35" s="11"/>
      <c r="BA35" s="10"/>
      <c r="BB35" s="10"/>
      <c r="BC35" s="11"/>
      <c r="BD35" s="10"/>
      <c r="BE35" s="10"/>
      <c r="BF35" s="11"/>
      <c r="BG35" s="10"/>
      <c r="BH35" s="10"/>
      <c r="BI35" s="11"/>
      <c r="BJ35" s="10"/>
      <c r="BK35" s="10"/>
      <c r="BL35" s="11"/>
      <c r="BM35" s="10"/>
      <c r="BN35" s="10"/>
      <c r="BO35" s="1"/>
    </row>
    <row r="36" spans="1:67" ht="9.75">
      <c r="A36" s="10" t="s">
        <v>93</v>
      </c>
      <c r="B36" s="11">
        <v>2.368</v>
      </c>
      <c r="C36" s="10">
        <f t="shared" si="0"/>
        <v>236.79999999999998</v>
      </c>
      <c r="D36" s="11"/>
      <c r="E36" s="10"/>
      <c r="F36" s="10"/>
      <c r="G36" s="11">
        <v>0.071</v>
      </c>
      <c r="H36" s="10">
        <f t="shared" si="3"/>
        <v>7.852599999999999</v>
      </c>
      <c r="I36" s="10">
        <f t="shared" si="4"/>
        <v>4.200000000000017</v>
      </c>
      <c r="J36" s="11">
        <v>0.56</v>
      </c>
      <c r="K36" s="10">
        <f t="shared" si="5"/>
        <v>61.936</v>
      </c>
      <c r="L36" s="10">
        <f t="shared" si="6"/>
        <v>-236.79999999999998</v>
      </c>
      <c r="M36" s="11">
        <v>0.411</v>
      </c>
      <c r="N36" s="10">
        <f t="shared" si="7"/>
        <v>45.456599999999995</v>
      </c>
      <c r="O36" s="10">
        <f t="shared" si="8"/>
        <v>-236.79999999999998</v>
      </c>
      <c r="P36" s="11">
        <v>0.21</v>
      </c>
      <c r="Q36" s="10">
        <f t="shared" si="9"/>
        <v>23.226</v>
      </c>
      <c r="R36" s="10">
        <f t="shared" si="10"/>
        <v>7.200000000000017</v>
      </c>
      <c r="S36" s="11">
        <v>0.243</v>
      </c>
      <c r="T36" s="10">
        <f t="shared" si="11"/>
        <v>26.875799999999998</v>
      </c>
      <c r="U36" s="10">
        <f t="shared" si="12"/>
        <v>8.200000000000017</v>
      </c>
      <c r="V36" s="11">
        <v>0.096</v>
      </c>
      <c r="W36" s="10">
        <f t="shared" si="13"/>
        <v>10.6176</v>
      </c>
      <c r="X36" s="10">
        <f t="shared" si="14"/>
        <v>5.200000000000017</v>
      </c>
      <c r="Y36" s="11"/>
      <c r="Z36" s="10"/>
      <c r="AA36" s="10"/>
      <c r="AB36" s="11"/>
      <c r="AC36" s="10"/>
      <c r="AD36" s="10"/>
      <c r="AE36" s="11"/>
      <c r="AF36" s="10"/>
      <c r="AG36" s="10"/>
      <c r="AH36" s="11"/>
      <c r="AI36" s="10"/>
      <c r="AJ36" s="10"/>
      <c r="AK36" s="11"/>
      <c r="AL36" s="10"/>
      <c r="AM36" s="10"/>
      <c r="AN36" s="11"/>
      <c r="AO36" s="10"/>
      <c r="AP36" s="10"/>
      <c r="AQ36" s="11"/>
      <c r="AR36" s="10"/>
      <c r="AS36" s="10"/>
      <c r="AT36" s="11"/>
      <c r="AU36" s="10"/>
      <c r="AV36" s="10"/>
      <c r="AW36" s="11"/>
      <c r="AX36" s="10"/>
      <c r="AY36" s="10"/>
      <c r="AZ36" s="11"/>
      <c r="BA36" s="10"/>
      <c r="BB36" s="10"/>
      <c r="BC36" s="11"/>
      <c r="BD36" s="10"/>
      <c r="BE36" s="10"/>
      <c r="BF36" s="11"/>
      <c r="BG36" s="10"/>
      <c r="BH36" s="10"/>
      <c r="BI36" s="11"/>
      <c r="BJ36" s="10"/>
      <c r="BK36" s="10"/>
      <c r="BL36" s="11"/>
      <c r="BM36" s="10"/>
      <c r="BN36" s="10"/>
      <c r="BO36" s="1"/>
    </row>
    <row r="37" spans="1:67" ht="9.75">
      <c r="A37" s="10" t="s">
        <v>94</v>
      </c>
      <c r="B37" s="11">
        <v>2.477</v>
      </c>
      <c r="C37" s="10">
        <f t="shared" si="0"/>
        <v>247.7</v>
      </c>
      <c r="D37" s="11"/>
      <c r="E37" s="10"/>
      <c r="F37" s="10"/>
      <c r="G37" s="11"/>
      <c r="H37" s="10"/>
      <c r="I37" s="10"/>
      <c r="J37" s="11">
        <v>0.52</v>
      </c>
      <c r="K37" s="10">
        <f t="shared" si="5"/>
        <v>57.512</v>
      </c>
      <c r="L37" s="10">
        <f t="shared" si="6"/>
        <v>-247.7</v>
      </c>
      <c r="M37" s="11">
        <v>0.536</v>
      </c>
      <c r="N37" s="10">
        <f t="shared" si="7"/>
        <v>59.2816</v>
      </c>
      <c r="O37" s="10">
        <f t="shared" si="8"/>
        <v>-247.7</v>
      </c>
      <c r="P37" s="11"/>
      <c r="Q37" s="10"/>
      <c r="R37" s="10"/>
      <c r="S37" s="11"/>
      <c r="T37" s="10"/>
      <c r="U37" s="10"/>
      <c r="V37" s="11"/>
      <c r="W37" s="10"/>
      <c r="X37" s="10"/>
      <c r="Y37" s="11"/>
      <c r="Z37" s="10"/>
      <c r="AA37" s="10"/>
      <c r="AB37" s="11"/>
      <c r="AC37" s="10"/>
      <c r="AD37" s="10"/>
      <c r="AE37" s="11"/>
      <c r="AF37" s="10"/>
      <c r="AG37" s="10"/>
      <c r="AH37" s="11"/>
      <c r="AI37" s="10"/>
      <c r="AJ37" s="10"/>
      <c r="AK37" s="11"/>
      <c r="AL37" s="10"/>
      <c r="AM37" s="10"/>
      <c r="AN37" s="11"/>
      <c r="AO37" s="10"/>
      <c r="AP37" s="10"/>
      <c r="AQ37" s="11"/>
      <c r="AR37" s="10"/>
      <c r="AS37" s="10"/>
      <c r="AT37" s="11"/>
      <c r="AU37" s="10"/>
      <c r="AV37" s="10"/>
      <c r="AW37" s="11"/>
      <c r="AX37" s="10"/>
      <c r="AY37" s="10"/>
      <c r="AZ37" s="11"/>
      <c r="BA37" s="10"/>
      <c r="BB37" s="10"/>
      <c r="BC37" s="11"/>
      <c r="BD37" s="10"/>
      <c r="BE37" s="10"/>
      <c r="BF37" s="11"/>
      <c r="BG37" s="10"/>
      <c r="BH37" s="10"/>
      <c r="BI37" s="11"/>
      <c r="BJ37" s="10"/>
      <c r="BK37" s="10"/>
      <c r="BL37" s="11"/>
      <c r="BM37" s="10"/>
      <c r="BN37" s="10"/>
      <c r="BO37" s="1"/>
    </row>
    <row r="38" spans="1:67" ht="9.75">
      <c r="A38" s="10" t="s">
        <v>95</v>
      </c>
      <c r="B38" s="11">
        <v>2.585</v>
      </c>
      <c r="C38" s="10">
        <f t="shared" si="0"/>
        <v>258.5</v>
      </c>
      <c r="D38" s="11"/>
      <c r="E38" s="10"/>
      <c r="F38" s="10"/>
      <c r="G38" s="11"/>
      <c r="H38" s="10"/>
      <c r="I38" s="10"/>
      <c r="J38" s="11">
        <v>0.517</v>
      </c>
      <c r="K38" s="10">
        <f t="shared" si="5"/>
        <v>57.1802</v>
      </c>
      <c r="L38" s="10">
        <f t="shared" si="6"/>
        <v>-258.5</v>
      </c>
      <c r="M38" s="11">
        <v>0.325</v>
      </c>
      <c r="N38" s="10">
        <f t="shared" si="7"/>
        <v>35.945</v>
      </c>
      <c r="O38" s="10">
        <f t="shared" si="8"/>
        <v>-258.5</v>
      </c>
      <c r="P38" s="11"/>
      <c r="Q38" s="10"/>
      <c r="R38" s="10"/>
      <c r="S38" s="11"/>
      <c r="T38" s="10"/>
      <c r="U38" s="10"/>
      <c r="V38" s="11"/>
      <c r="W38" s="10"/>
      <c r="X38" s="10"/>
      <c r="Y38" s="11"/>
      <c r="Z38" s="10"/>
      <c r="AA38" s="10"/>
      <c r="AB38" s="11"/>
      <c r="AC38" s="10"/>
      <c r="AD38" s="10"/>
      <c r="AE38" s="11"/>
      <c r="AF38" s="10"/>
      <c r="AG38" s="10"/>
      <c r="AH38" s="11"/>
      <c r="AI38" s="10"/>
      <c r="AJ38" s="10"/>
      <c r="AK38" s="11"/>
      <c r="AL38" s="10"/>
      <c r="AM38" s="10"/>
      <c r="AN38" s="11"/>
      <c r="AO38" s="10"/>
      <c r="AP38" s="10"/>
      <c r="AQ38" s="11"/>
      <c r="AR38" s="10"/>
      <c r="AS38" s="10"/>
      <c r="AT38" s="11"/>
      <c r="AU38" s="10"/>
      <c r="AV38" s="10"/>
      <c r="AW38" s="11"/>
      <c r="AX38" s="10"/>
      <c r="AY38" s="10"/>
      <c r="AZ38" s="11"/>
      <c r="BA38" s="10"/>
      <c r="BB38" s="10"/>
      <c r="BC38" s="11"/>
      <c r="BD38" s="10"/>
      <c r="BE38" s="10"/>
      <c r="BF38" s="11"/>
      <c r="BG38" s="10"/>
      <c r="BH38" s="10"/>
      <c r="BI38" s="11"/>
      <c r="BJ38" s="10"/>
      <c r="BK38" s="10"/>
      <c r="BL38" s="11"/>
      <c r="BM38" s="10"/>
      <c r="BN38" s="10"/>
      <c r="BO38" s="1"/>
    </row>
    <row r="39" spans="1:67" ht="9.75">
      <c r="A39" s="10" t="s">
        <v>96</v>
      </c>
      <c r="B39" s="11">
        <v>2.693</v>
      </c>
      <c r="C39" s="10">
        <f t="shared" si="0"/>
        <v>269.3</v>
      </c>
      <c r="D39" s="11"/>
      <c r="E39" s="10"/>
      <c r="F39" s="10"/>
      <c r="G39" s="11"/>
      <c r="H39" s="10"/>
      <c r="I39" s="10"/>
      <c r="J39" s="11">
        <v>-0.278</v>
      </c>
      <c r="K39" s="10">
        <f t="shared" si="5"/>
        <v>-30.7468</v>
      </c>
      <c r="L39" s="10">
        <f t="shared" si="6"/>
        <v>-269.3</v>
      </c>
      <c r="M39" s="11">
        <v>-0.053</v>
      </c>
      <c r="N39" s="10">
        <f t="shared" si="7"/>
        <v>-5.8618</v>
      </c>
      <c r="O39" s="10">
        <f t="shared" si="8"/>
        <v>-269.3</v>
      </c>
      <c r="P39" s="11"/>
      <c r="Q39" s="10"/>
      <c r="R39" s="10"/>
      <c r="S39" s="11"/>
      <c r="T39" s="10"/>
      <c r="U39" s="10"/>
      <c r="V39" s="11"/>
      <c r="W39" s="10"/>
      <c r="X39" s="10"/>
      <c r="Y39" s="11"/>
      <c r="Z39" s="10"/>
      <c r="AA39" s="10"/>
      <c r="AB39" s="11"/>
      <c r="AC39" s="10"/>
      <c r="AD39" s="10"/>
      <c r="AE39" s="11"/>
      <c r="AF39" s="10"/>
      <c r="AG39" s="10"/>
      <c r="AH39" s="11"/>
      <c r="AI39" s="10"/>
      <c r="AJ39" s="10"/>
      <c r="AK39" s="11"/>
      <c r="AL39" s="10"/>
      <c r="AM39" s="10"/>
      <c r="AN39" s="11"/>
      <c r="AO39" s="10"/>
      <c r="AP39" s="10"/>
      <c r="AQ39" s="11"/>
      <c r="AR39" s="10"/>
      <c r="AS39" s="10"/>
      <c r="AT39" s="11"/>
      <c r="AU39" s="10"/>
      <c r="AV39" s="10"/>
      <c r="AW39" s="11"/>
      <c r="AX39" s="10"/>
      <c r="AY39" s="10"/>
      <c r="AZ39" s="11"/>
      <c r="BA39" s="10"/>
      <c r="BB39" s="10"/>
      <c r="BC39" s="11"/>
      <c r="BD39" s="10"/>
      <c r="BE39" s="10"/>
      <c r="BF39" s="11"/>
      <c r="BG39" s="10"/>
      <c r="BH39" s="10"/>
      <c r="BI39" s="11"/>
      <c r="BJ39" s="10"/>
      <c r="BK39" s="10"/>
      <c r="BL39" s="11"/>
      <c r="BM39" s="10"/>
      <c r="BN39" s="10"/>
      <c r="BO39" s="1"/>
    </row>
    <row r="40" spans="1:67" ht="9.75">
      <c r="A40" s="10" t="s">
        <v>97</v>
      </c>
      <c r="B40" s="11">
        <v>2.801</v>
      </c>
      <c r="C40" s="10">
        <f t="shared" si="0"/>
        <v>280.1</v>
      </c>
      <c r="D40" s="11"/>
      <c r="E40" s="10"/>
      <c r="F40" s="10"/>
      <c r="G40" s="11"/>
      <c r="H40" s="10"/>
      <c r="I40" s="10"/>
      <c r="J40" s="11">
        <v>-0.029</v>
      </c>
      <c r="K40" s="10">
        <f t="shared" si="5"/>
        <v>-3.2074</v>
      </c>
      <c r="L40" s="10">
        <f t="shared" si="6"/>
        <v>-280.1</v>
      </c>
      <c r="M40" s="11">
        <v>0.486</v>
      </c>
      <c r="N40" s="10">
        <f t="shared" si="7"/>
        <v>53.751599999999996</v>
      </c>
      <c r="O40" s="10">
        <f t="shared" si="8"/>
        <v>-280.1</v>
      </c>
      <c r="P40" s="11"/>
      <c r="Q40" s="10"/>
      <c r="R40" s="10"/>
      <c r="S40" s="11"/>
      <c r="T40" s="10"/>
      <c r="U40" s="10"/>
      <c r="V40" s="11"/>
      <c r="W40" s="10"/>
      <c r="X40" s="10"/>
      <c r="Y40" s="11"/>
      <c r="Z40" s="10"/>
      <c r="AA40" s="10"/>
      <c r="AB40" s="11"/>
      <c r="AC40" s="10"/>
      <c r="AD40" s="10"/>
      <c r="AE40" s="11"/>
      <c r="AF40" s="10"/>
      <c r="AG40" s="10"/>
      <c r="AH40" s="11"/>
      <c r="AI40" s="10"/>
      <c r="AJ40" s="10"/>
      <c r="AK40" s="11"/>
      <c r="AL40" s="10"/>
      <c r="AM40" s="10"/>
      <c r="AN40" s="11"/>
      <c r="AO40" s="10"/>
      <c r="AP40" s="10"/>
      <c r="AQ40" s="11"/>
      <c r="AR40" s="10"/>
      <c r="AS40" s="10"/>
      <c r="AT40" s="11"/>
      <c r="AU40" s="10"/>
      <c r="AV40" s="10"/>
      <c r="AW40" s="11"/>
      <c r="AX40" s="10"/>
      <c r="AY40" s="10"/>
      <c r="AZ40" s="11"/>
      <c r="BA40" s="10"/>
      <c r="BB40" s="10"/>
      <c r="BC40" s="11"/>
      <c r="BD40" s="10"/>
      <c r="BE40" s="10"/>
      <c r="BF40" s="11"/>
      <c r="BG40" s="10"/>
      <c r="BH40" s="10"/>
      <c r="BI40" s="11"/>
      <c r="BJ40" s="10"/>
      <c r="BK40" s="10"/>
      <c r="BL40" s="11"/>
      <c r="BM40" s="10"/>
      <c r="BN40" s="10"/>
      <c r="BO40" s="1"/>
    </row>
    <row r="41" spans="1:67" ht="9.75">
      <c r="A41" s="37"/>
      <c r="B41" s="37"/>
      <c r="C41" s="37"/>
      <c r="D41" s="38"/>
      <c r="E41" s="37"/>
      <c r="F41" s="37"/>
      <c r="G41" s="38"/>
      <c r="H41" s="37"/>
      <c r="I41" s="37"/>
      <c r="J41" s="38"/>
      <c r="K41" s="37"/>
      <c r="L41" s="37"/>
      <c r="M41" s="38"/>
      <c r="N41" s="37"/>
      <c r="O41" s="37"/>
      <c r="P41" s="38"/>
      <c r="Q41" s="37"/>
      <c r="R41" s="37"/>
      <c r="S41" s="38"/>
      <c r="T41" s="37"/>
      <c r="U41" s="37"/>
      <c r="V41" s="38"/>
      <c r="W41" s="37"/>
      <c r="X41" s="37"/>
      <c r="Y41" s="38"/>
      <c r="Z41" s="37"/>
      <c r="AA41" s="37"/>
      <c r="AB41" s="38"/>
      <c r="AC41" s="37"/>
      <c r="AD41" s="37"/>
      <c r="AE41" s="38"/>
      <c r="AF41" s="37"/>
      <c r="AG41" s="37"/>
      <c r="AH41" s="38"/>
      <c r="AI41" s="37"/>
      <c r="AJ41" s="37"/>
      <c r="AK41" s="38"/>
      <c r="AL41" s="37"/>
      <c r="AM41" s="37"/>
      <c r="AN41" s="38"/>
      <c r="AO41" s="37"/>
      <c r="AP41" s="37"/>
      <c r="AQ41" s="38"/>
      <c r="AR41" s="37"/>
      <c r="AS41" s="37"/>
      <c r="AT41" s="38"/>
      <c r="AU41" s="37"/>
      <c r="AV41" s="37"/>
      <c r="AW41" s="38"/>
      <c r="AX41" s="37"/>
      <c r="AY41" s="37"/>
      <c r="AZ41" s="38"/>
      <c r="BA41" s="37"/>
      <c r="BB41" s="37"/>
      <c r="BC41" s="38"/>
      <c r="BD41" s="37"/>
      <c r="BE41" s="37"/>
      <c r="BF41" s="38"/>
      <c r="BG41" s="37"/>
      <c r="BH41" s="37"/>
      <c r="BI41" s="38"/>
      <c r="BJ41" s="37"/>
      <c r="BK41" s="37"/>
      <c r="BL41" s="38"/>
      <c r="BM41" s="37"/>
      <c r="BN41" s="37"/>
      <c r="BO41" s="1"/>
    </row>
    <row r="42" spans="1:67" ht="9.75">
      <c r="A42" s="1"/>
      <c r="B42" s="21"/>
      <c r="C42" s="21"/>
      <c r="D42" s="21"/>
      <c r="E42" s="21"/>
      <c r="F42" s="21"/>
      <c r="G42" s="21"/>
      <c r="H42" s="21"/>
      <c r="I42" s="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9.75">
      <c r="A43" s="1"/>
      <c r="B43" s="21"/>
      <c r="C43" s="21"/>
      <c r="D43" s="22" t="s">
        <v>110</v>
      </c>
      <c r="E43" s="22" t="s">
        <v>112</v>
      </c>
      <c r="F43" s="22"/>
      <c r="G43" s="22" t="s">
        <v>110</v>
      </c>
      <c r="H43" s="22" t="s">
        <v>112</v>
      </c>
      <c r="I43" s="22"/>
      <c r="J43" s="22" t="s">
        <v>110</v>
      </c>
      <c r="K43" s="22" t="s">
        <v>112</v>
      </c>
      <c r="L43" s="22"/>
      <c r="M43" s="22" t="s">
        <v>110</v>
      </c>
      <c r="N43" s="22" t="s">
        <v>112</v>
      </c>
      <c r="O43" s="22"/>
      <c r="P43" s="22" t="s">
        <v>110</v>
      </c>
      <c r="Q43" s="22" t="s">
        <v>112</v>
      </c>
      <c r="R43" s="22"/>
      <c r="S43" s="22" t="s">
        <v>110</v>
      </c>
      <c r="T43" s="22" t="s">
        <v>112</v>
      </c>
      <c r="U43" s="22"/>
      <c r="V43" s="22" t="s">
        <v>110</v>
      </c>
      <c r="W43" s="22" t="s">
        <v>112</v>
      </c>
      <c r="X43" s="22"/>
      <c r="Y43" s="22" t="s">
        <v>110</v>
      </c>
      <c r="Z43" s="22" t="s">
        <v>112</v>
      </c>
      <c r="AA43" s="22"/>
      <c r="AB43" s="22" t="s">
        <v>110</v>
      </c>
      <c r="AC43" s="22" t="s">
        <v>112</v>
      </c>
      <c r="AD43" s="22"/>
      <c r="AE43" s="22" t="s">
        <v>110</v>
      </c>
      <c r="AF43" s="22" t="s">
        <v>112</v>
      </c>
      <c r="AG43" s="22"/>
      <c r="AH43" s="22" t="s">
        <v>110</v>
      </c>
      <c r="AI43" s="22" t="s">
        <v>112</v>
      </c>
      <c r="AJ43" s="22"/>
      <c r="AK43" s="22" t="s">
        <v>110</v>
      </c>
      <c r="AL43" s="22" t="s">
        <v>112</v>
      </c>
      <c r="AM43" s="22"/>
      <c r="AN43" s="22" t="s">
        <v>110</v>
      </c>
      <c r="AO43" s="22" t="s">
        <v>112</v>
      </c>
      <c r="AP43" s="22"/>
      <c r="AQ43" s="22" t="s">
        <v>110</v>
      </c>
      <c r="AR43" s="22" t="s">
        <v>112</v>
      </c>
      <c r="AS43" s="22"/>
      <c r="AT43" s="22" t="s">
        <v>110</v>
      </c>
      <c r="AU43" s="22" t="s">
        <v>112</v>
      </c>
      <c r="AV43" s="22"/>
      <c r="AW43" s="22" t="s">
        <v>110</v>
      </c>
      <c r="AX43" s="22" t="s">
        <v>112</v>
      </c>
      <c r="AY43" s="22"/>
      <c r="AZ43" s="22" t="s">
        <v>110</v>
      </c>
      <c r="BA43" s="22" t="s">
        <v>112</v>
      </c>
      <c r="BB43" s="22"/>
      <c r="BC43" s="22" t="s">
        <v>110</v>
      </c>
      <c r="BD43" s="22" t="s">
        <v>112</v>
      </c>
      <c r="BE43" s="22"/>
      <c r="BF43" s="22" t="s">
        <v>110</v>
      </c>
      <c r="BG43" s="22" t="s">
        <v>112</v>
      </c>
      <c r="BH43" s="22"/>
      <c r="BI43" s="22" t="s">
        <v>110</v>
      </c>
      <c r="BJ43" s="22" t="s">
        <v>112</v>
      </c>
      <c r="BK43" s="22"/>
      <c r="BL43" s="22" t="s">
        <v>110</v>
      </c>
      <c r="BM43" s="22" t="s">
        <v>112</v>
      </c>
      <c r="BN43" s="1"/>
      <c r="BO43" s="1"/>
    </row>
    <row r="44" spans="1:67" ht="9.75">
      <c r="A44" s="1"/>
      <c r="B44" s="21"/>
      <c r="C44" s="23"/>
      <c r="D44" s="24">
        <f>AVERAGE(E16:E31)</f>
        <v>47.129425000000005</v>
      </c>
      <c r="E44" s="25">
        <v>130</v>
      </c>
      <c r="F44" s="22"/>
      <c r="G44" s="24">
        <f>AVERAGE(H16:H36)</f>
        <v>63.58973333333333</v>
      </c>
      <c r="H44" s="25">
        <v>184.2</v>
      </c>
      <c r="I44" s="22"/>
      <c r="J44" s="24">
        <f>AVERAGE(K16:K30)</f>
        <v>94.38604</v>
      </c>
      <c r="K44" s="25">
        <v>162.5</v>
      </c>
      <c r="L44" s="22"/>
      <c r="M44" s="24">
        <f>AVERAGE(N16:N29)</f>
        <v>73.24879999999999</v>
      </c>
      <c r="N44" s="25">
        <v>151.7</v>
      </c>
      <c r="O44" s="22"/>
      <c r="P44" s="24">
        <f>AVERAGE(Q16:Q36)</f>
        <v>82.5708</v>
      </c>
      <c r="Q44" s="25">
        <v>184.2</v>
      </c>
      <c r="R44" s="22"/>
      <c r="S44" s="24">
        <f>AVERAGE(T16:T36)</f>
        <v>81.03293333333333</v>
      </c>
      <c r="T44" s="25">
        <v>184.2</v>
      </c>
      <c r="U44" s="22"/>
      <c r="V44" s="24">
        <f>AVERAGE(W16:W36)</f>
        <v>78.71559999999998</v>
      </c>
      <c r="W44" s="25">
        <v>184.2</v>
      </c>
      <c r="X44" s="22"/>
      <c r="Y44" s="24">
        <f>AVERAGE(Z16:Z34)</f>
        <v>84.83602105263157</v>
      </c>
      <c r="Z44" s="25">
        <v>162.5</v>
      </c>
      <c r="AA44" s="22"/>
      <c r="AB44" s="24">
        <f>AVERAGE(AC16:AC32)</f>
        <v>81.9415882352941</v>
      </c>
      <c r="AC44" s="25">
        <v>140.8</v>
      </c>
      <c r="AD44" s="22"/>
      <c r="AE44" s="24">
        <f>AVERAGE(AF16:AF31)</f>
        <v>87.27722499999999</v>
      </c>
      <c r="AF44" s="25">
        <v>130</v>
      </c>
      <c r="AG44" s="22"/>
      <c r="AH44" s="24">
        <f>AVERAGE(AI16:AI30)</f>
        <v>81.22463999999998</v>
      </c>
      <c r="AI44" s="25">
        <v>119.2</v>
      </c>
      <c r="AJ44" s="22"/>
      <c r="AK44" s="24">
        <f>AVERAGE(AL16:AL30)</f>
        <v>81.69653333333332</v>
      </c>
      <c r="AL44" s="25">
        <v>119.2</v>
      </c>
      <c r="AM44" s="22"/>
      <c r="AN44" s="24">
        <f>AVERAGE(AO16:AO30)</f>
        <v>78.56286666666666</v>
      </c>
      <c r="AO44" s="25">
        <v>119.2</v>
      </c>
      <c r="AP44" s="22"/>
      <c r="AQ44" s="24">
        <f>AVERAGE(AR16:AR31)</f>
        <v>75.6158375</v>
      </c>
      <c r="AR44" s="25">
        <v>130</v>
      </c>
      <c r="AS44" s="22"/>
      <c r="AT44" s="24">
        <f>AVERAGE(AU16:AU29)</f>
        <v>79.45030000000001</v>
      </c>
      <c r="AU44" s="25">
        <v>108.3</v>
      </c>
      <c r="AV44" s="22"/>
      <c r="AW44" s="24">
        <f>AVERAGE(AX16:AX29)</f>
        <v>73.2488</v>
      </c>
      <c r="AX44" s="25">
        <v>108.3</v>
      </c>
      <c r="AY44" s="22"/>
      <c r="AZ44" s="24">
        <f>AVERAGE(BA16:BA28)</f>
        <v>75.28456923076924</v>
      </c>
      <c r="BA44" s="25">
        <v>97.5</v>
      </c>
      <c r="BB44" s="22"/>
      <c r="BC44" s="24">
        <f>AVERAGE(BD16:BD29)</f>
        <v>73.16189999999999</v>
      </c>
      <c r="BD44" s="25">
        <v>108.3</v>
      </c>
      <c r="BE44" s="22"/>
      <c r="BF44" s="24">
        <f>AVERAGE(BG16:BG28)</f>
        <v>65.60281538461538</v>
      </c>
      <c r="BG44" s="25">
        <v>97.5</v>
      </c>
      <c r="BH44" s="22"/>
      <c r="BI44" s="24">
        <f>AVERAGE(BJ16:BJ29)</f>
        <v>52.22689999999999</v>
      </c>
      <c r="BJ44" s="25">
        <v>108.3</v>
      </c>
      <c r="BK44" s="22"/>
      <c r="BL44" s="24">
        <f>AVERAGE(BM16:BM28)</f>
        <v>43.35519999999998</v>
      </c>
      <c r="BM44" s="25">
        <v>97.5</v>
      </c>
      <c r="BN44" s="1"/>
      <c r="BO44" s="1"/>
    </row>
    <row r="45" spans="1:67" ht="9.75">
      <c r="A45" s="1"/>
      <c r="B45" s="21"/>
      <c r="C45" s="26"/>
      <c r="D45" s="27">
        <f>((D44*E44)+(D46*E46))/(E44+E46)</f>
        <v>51.22389493506494</v>
      </c>
      <c r="E45" s="28"/>
      <c r="F45" s="29"/>
      <c r="G45" s="27">
        <f>((G44*H44)+(G46*H46))/(H44+H46)</f>
        <v>65.51195965413295</v>
      </c>
      <c r="H45" s="28"/>
      <c r="I45" s="29"/>
      <c r="J45" s="27">
        <f>((J44*K44)+(J46*K46))/(K44+K46)</f>
        <v>95.40812771084337</v>
      </c>
      <c r="K45" s="28"/>
      <c r="L45" s="29"/>
      <c r="M45" s="27">
        <f>((M44*N44)+(M46*N46))/(N44+N46)</f>
        <v>78.29154113786569</v>
      </c>
      <c r="N45" s="28"/>
      <c r="O45" s="29"/>
      <c r="P45" s="27">
        <f>((P44*Q44)+(P46*Q46))/(Q44+Q46)</f>
        <v>85.83883664921466</v>
      </c>
      <c r="Q45" s="28"/>
      <c r="R45" s="29"/>
      <c r="S45" s="27">
        <f>((S44*T44)+(S46*T46))/(T44+T46)</f>
        <v>85.16674580358558</v>
      </c>
      <c r="T45" s="28"/>
      <c r="U45" s="29"/>
      <c r="V45" s="27">
        <f>((V44*W44)+(V46*W46))/(W44+W46)</f>
        <v>83.08720399809613</v>
      </c>
      <c r="W45" s="28"/>
      <c r="X45" s="29"/>
      <c r="Y45" s="27">
        <f>((Y44*Z44)+(Y46*Z46))/(Z44+Z46)</f>
        <v>89.20940531504004</v>
      </c>
      <c r="Z45" s="28"/>
      <c r="AA45" s="29"/>
      <c r="AB45" s="27">
        <f>((AB44*AC44)+(AB46*AC46))/(AC44+AC46)</f>
        <v>86.30828205246283</v>
      </c>
      <c r="AC45" s="28"/>
      <c r="AD45" s="29"/>
      <c r="AE45" s="27">
        <f>((AE44*AF44)+(AE46*AF46))/(AF44+AF46)</f>
        <v>90.99540610389609</v>
      </c>
      <c r="AF45" s="28"/>
      <c r="AG45" s="29"/>
      <c r="AH45" s="27">
        <f>((AH44*AI44)+(AH46*AI46))/(AI44+AI46)</f>
        <v>85.10881019156238</v>
      </c>
      <c r="AI45" s="28"/>
      <c r="AJ45" s="29"/>
      <c r="AK45" s="27">
        <f>((AK44*AL44)+(AK46*AL46))/(AL44+AL46)</f>
        <v>85.6408506846787</v>
      </c>
      <c r="AL45" s="28"/>
      <c r="AM45" s="29"/>
      <c r="AN45" s="27">
        <f>((AN44*AO44)+(AN46*AO46))/(AO44+AO46)</f>
        <v>81.84729031853246</v>
      </c>
      <c r="AO45" s="28"/>
      <c r="AP45" s="29"/>
      <c r="AQ45" s="27">
        <f>((AQ44*AR44)+(AQ46*AR46))/(AR44+AR46)</f>
        <v>80.3442688961039</v>
      </c>
      <c r="AR45" s="28"/>
      <c r="AS45" s="29"/>
      <c r="AT45" s="27">
        <f>((AT44*AU44)+(AT46*AU46))/(AU44+AU46)</f>
        <v>82.85449943070627</v>
      </c>
      <c r="AU45" s="28"/>
      <c r="AV45" s="29"/>
      <c r="AW45" s="27">
        <f>((AW44*AX44)+(AW46*AX46))/(AX44+AX46)</f>
        <v>78.17991190179684</v>
      </c>
      <c r="AX45" s="28"/>
      <c r="AY45" s="29"/>
      <c r="AZ45" s="27">
        <f>((AZ44*BA44)+(AZ46*BA46))/(BA44+BA46)</f>
        <v>79.26468612440193</v>
      </c>
      <c r="BA45" s="28"/>
      <c r="BB45" s="29"/>
      <c r="BC45" s="27">
        <f>((BC44*BD44)+(BC46*BD46))/(BD44+BD46)</f>
        <v>77.19746573563421</v>
      </c>
      <c r="BD45" s="28"/>
      <c r="BE45" s="29"/>
      <c r="BF45" s="27">
        <f>((BF44*BG44)+(BF46*BG46))/(BG44+BG46)</f>
        <v>68.91872057416268</v>
      </c>
      <c r="BG45" s="28"/>
      <c r="BH45" s="29"/>
      <c r="BI45" s="27">
        <f>((BI44*BJ44)+(BI46*BJ46))/(BJ44+BJ46)</f>
        <v>55.54200674257248</v>
      </c>
      <c r="BJ45" s="28"/>
      <c r="BK45" s="29"/>
      <c r="BL45" s="27">
        <f>((BL44*BM44)+(BL46*BM46))/(BM44+BM46)</f>
        <v>43.07933779904305</v>
      </c>
      <c r="BM45" s="28"/>
      <c r="BN45" s="1"/>
      <c r="BO45" s="1"/>
    </row>
    <row r="46" spans="1:67" ht="9.75">
      <c r="A46" s="1"/>
      <c r="B46" s="21"/>
      <c r="C46" s="23"/>
      <c r="D46" s="30">
        <f>AVERAGE(E51:E61)</f>
        <v>63.05236363636364</v>
      </c>
      <c r="E46" s="31">
        <v>45</v>
      </c>
      <c r="F46" s="22"/>
      <c r="G46" s="30">
        <f>AVERAGE(H51:H61)</f>
        <v>73.38027272727273</v>
      </c>
      <c r="H46" s="31">
        <v>45</v>
      </c>
      <c r="I46" s="22"/>
      <c r="J46" s="30">
        <f>AVERAGE(K51:K61)</f>
        <v>99.09900000000002</v>
      </c>
      <c r="K46" s="31">
        <v>45</v>
      </c>
      <c r="L46" s="22"/>
      <c r="M46" s="30">
        <f>AVERAGE(N51:N61)</f>
        <v>95.29118181818181</v>
      </c>
      <c r="N46" s="31">
        <v>45</v>
      </c>
      <c r="O46" s="22"/>
      <c r="P46" s="30">
        <f>AVERAGE(Q51:Q61)</f>
        <v>99.216</v>
      </c>
      <c r="Q46" s="31">
        <v>45</v>
      </c>
      <c r="R46" s="22"/>
      <c r="S46" s="30">
        <f>AVERAGE(T51:T61)</f>
        <v>102.08781818181818</v>
      </c>
      <c r="T46" s="31">
        <v>45</v>
      </c>
      <c r="U46" s="22"/>
      <c r="V46" s="30">
        <f>AVERAGE(W51:W61)</f>
        <v>100.98163636363637</v>
      </c>
      <c r="W46" s="31">
        <v>45</v>
      </c>
      <c r="X46" s="22"/>
      <c r="Y46" s="30">
        <f>AVERAGE(Z51:Z61)</f>
        <v>105.00218181818181</v>
      </c>
      <c r="Z46" s="31">
        <v>45</v>
      </c>
      <c r="AA46" s="22"/>
      <c r="AB46" s="30">
        <f>AVERAGE(AC51:AC61)</f>
        <v>99.97118181818182</v>
      </c>
      <c r="AC46" s="31">
        <v>45</v>
      </c>
      <c r="AD46" s="22"/>
      <c r="AE46" s="30">
        <f>AVERAGE(AF51:AF61)</f>
        <v>101.73681818181817</v>
      </c>
      <c r="AF46" s="31">
        <v>45</v>
      </c>
      <c r="AG46" s="22"/>
      <c r="AH46" s="30">
        <f>AVERAGE(AI51:AI61)</f>
        <v>95.39754545454544</v>
      </c>
      <c r="AI46" s="31">
        <v>45</v>
      </c>
      <c r="AJ46" s="22"/>
      <c r="AK46" s="30">
        <f>AVERAGE(AL51:AL61)</f>
        <v>96.08890909090907</v>
      </c>
      <c r="AL46" s="31">
        <v>45</v>
      </c>
      <c r="AM46" s="22"/>
      <c r="AN46" s="30">
        <f>AVERAGE(AO51:AO61)</f>
        <v>90.54736363636363</v>
      </c>
      <c r="AO46" s="31">
        <v>45</v>
      </c>
      <c r="AP46" s="22"/>
      <c r="AQ46" s="30">
        <f>AVERAGE(AR51:AR61)</f>
        <v>94.00418181818182</v>
      </c>
      <c r="AR46" s="31">
        <v>45</v>
      </c>
      <c r="AS46" s="22"/>
      <c r="AT46" s="30">
        <f>AVERAGE(AU51:AU61)</f>
        <v>91.04727272727271</v>
      </c>
      <c r="AU46" s="31">
        <v>45</v>
      </c>
      <c r="AV46" s="22"/>
      <c r="AW46" s="30">
        <f>AVERAGE(AX51:AX61)</f>
        <v>90.04745454545456</v>
      </c>
      <c r="AX46" s="31">
        <v>45</v>
      </c>
      <c r="AY46" s="22"/>
      <c r="AZ46" s="30">
        <f>AVERAGE(BA51:BA61)</f>
        <v>87.88827272727275</v>
      </c>
      <c r="BA46" s="31">
        <v>45</v>
      </c>
      <c r="BB46" s="22"/>
      <c r="BC46" s="30">
        <f>AVERAGE(BD51:BD61)</f>
        <v>86.90972727272727</v>
      </c>
      <c r="BD46" s="31">
        <v>45</v>
      </c>
      <c r="BE46" s="22"/>
      <c r="BF46" s="30">
        <f>AVERAGE(BG51:BG61)</f>
        <v>76.10318181818182</v>
      </c>
      <c r="BG46" s="31">
        <v>45</v>
      </c>
      <c r="BH46" s="22"/>
      <c r="BI46" s="30">
        <f>AVERAGE(BJ51:BJ61)</f>
        <v>63.52036363636364</v>
      </c>
      <c r="BJ46" s="31">
        <v>45</v>
      </c>
      <c r="BK46" s="22"/>
      <c r="BL46" s="30">
        <f>AVERAGE(BM51:BM61)</f>
        <v>42.481636363636355</v>
      </c>
      <c r="BM46" s="31">
        <v>45</v>
      </c>
      <c r="BN46" s="1"/>
      <c r="BO46" s="1"/>
    </row>
    <row r="47" spans="1:67" ht="10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1.25" thickBot="1" thickTop="1">
      <c r="A48" s="1"/>
      <c r="B48" s="10" t="s">
        <v>143</v>
      </c>
      <c r="C48" s="10"/>
      <c r="D48" s="75"/>
      <c r="E48" s="12">
        <v>1</v>
      </c>
      <c r="F48" s="13"/>
      <c r="G48" s="14"/>
      <c r="H48" s="12">
        <v>2</v>
      </c>
      <c r="I48" s="13"/>
      <c r="J48" s="14"/>
      <c r="K48" s="12">
        <v>3</v>
      </c>
      <c r="L48" s="13"/>
      <c r="M48" s="14"/>
      <c r="N48" s="15">
        <v>4</v>
      </c>
      <c r="O48" s="16"/>
      <c r="P48" s="17"/>
      <c r="Q48" s="12">
        <v>5</v>
      </c>
      <c r="R48" s="13"/>
      <c r="S48" s="14"/>
      <c r="T48" s="12">
        <v>6</v>
      </c>
      <c r="U48" s="13"/>
      <c r="V48" s="14"/>
      <c r="W48" s="12">
        <v>7</v>
      </c>
      <c r="X48" s="13"/>
      <c r="Y48" s="14"/>
      <c r="Z48" s="12">
        <v>8</v>
      </c>
      <c r="AA48" s="13"/>
      <c r="AB48" s="14"/>
      <c r="AC48" s="12">
        <v>9</v>
      </c>
      <c r="AD48" s="13"/>
      <c r="AE48" s="14"/>
      <c r="AF48" s="12">
        <v>10</v>
      </c>
      <c r="AG48" s="13"/>
      <c r="AH48" s="14"/>
      <c r="AI48" s="12">
        <v>11</v>
      </c>
      <c r="AJ48" s="13"/>
      <c r="AK48" s="14"/>
      <c r="AL48" s="12">
        <v>12</v>
      </c>
      <c r="AM48" s="13"/>
      <c r="AN48" s="14"/>
      <c r="AO48" s="12">
        <v>13</v>
      </c>
      <c r="AP48" s="13"/>
      <c r="AQ48" s="14"/>
      <c r="AR48" s="12">
        <v>14</v>
      </c>
      <c r="AS48" s="13"/>
      <c r="AT48" s="14"/>
      <c r="AU48" s="12">
        <v>15</v>
      </c>
      <c r="AV48" s="13"/>
      <c r="AW48" s="14"/>
      <c r="AX48" s="12">
        <v>16</v>
      </c>
      <c r="AY48" s="13"/>
      <c r="AZ48" s="14"/>
      <c r="BA48" s="12">
        <v>17</v>
      </c>
      <c r="BB48" s="13"/>
      <c r="BC48" s="14"/>
      <c r="BD48" s="12">
        <v>18</v>
      </c>
      <c r="BE48" s="13"/>
      <c r="BF48" s="14"/>
      <c r="BG48" s="12">
        <v>19</v>
      </c>
      <c r="BH48" s="13"/>
      <c r="BI48" s="14"/>
      <c r="BJ48" s="12">
        <v>20</v>
      </c>
      <c r="BK48" s="13"/>
      <c r="BL48" s="14"/>
      <c r="BM48" s="12">
        <v>21</v>
      </c>
      <c r="BN48" s="13"/>
      <c r="BO48" s="1"/>
    </row>
    <row r="49" spans="1:67" ht="10.5" thickTop="1">
      <c r="A49" s="1"/>
      <c r="B49" s="10" t="s">
        <v>107</v>
      </c>
      <c r="C49" s="10" t="s">
        <v>142</v>
      </c>
      <c r="D49" s="77" t="s">
        <v>108</v>
      </c>
      <c r="E49" s="39" t="s">
        <v>109</v>
      </c>
      <c r="F49" s="40">
        <v>185</v>
      </c>
      <c r="G49" s="39" t="s">
        <v>108</v>
      </c>
      <c r="H49" s="39" t="s">
        <v>109</v>
      </c>
      <c r="I49" s="40">
        <v>241</v>
      </c>
      <c r="J49" s="39" t="s">
        <v>108</v>
      </c>
      <c r="K49" s="39" t="s">
        <v>109</v>
      </c>
      <c r="L49" s="40">
        <v>0</v>
      </c>
      <c r="M49" s="39" t="s">
        <v>108</v>
      </c>
      <c r="N49" s="39" t="s">
        <v>109</v>
      </c>
      <c r="O49" s="40">
        <v>0</v>
      </c>
      <c r="P49" s="39" t="s">
        <v>108</v>
      </c>
      <c r="Q49" s="39" t="s">
        <v>109</v>
      </c>
      <c r="R49" s="40">
        <v>244</v>
      </c>
      <c r="S49" s="39" t="s">
        <v>108</v>
      </c>
      <c r="T49" s="39" t="s">
        <v>109</v>
      </c>
      <c r="U49" s="40">
        <v>245</v>
      </c>
      <c r="V49" s="39" t="s">
        <v>108</v>
      </c>
      <c r="W49" s="39" t="s">
        <v>109</v>
      </c>
      <c r="X49" s="40">
        <v>242</v>
      </c>
      <c r="Y49" s="39" t="s">
        <v>108</v>
      </c>
      <c r="Z49" s="39" t="s">
        <v>109</v>
      </c>
      <c r="AA49" s="40">
        <v>223</v>
      </c>
      <c r="AB49" s="39" t="s">
        <v>108</v>
      </c>
      <c r="AC49" s="39" t="s">
        <v>109</v>
      </c>
      <c r="AD49" s="40">
        <v>204</v>
      </c>
      <c r="AE49" s="39" t="s">
        <v>108</v>
      </c>
      <c r="AF49" s="39" t="s">
        <v>109</v>
      </c>
      <c r="AG49" s="40">
        <v>191</v>
      </c>
      <c r="AH49" s="39" t="s">
        <v>108</v>
      </c>
      <c r="AI49" s="39" t="s">
        <v>109</v>
      </c>
      <c r="AJ49" s="40">
        <v>181</v>
      </c>
      <c r="AK49" s="39" t="s">
        <v>108</v>
      </c>
      <c r="AL49" s="39" t="s">
        <v>109</v>
      </c>
      <c r="AM49" s="40">
        <v>183</v>
      </c>
      <c r="AN49" s="39" t="s">
        <v>108</v>
      </c>
      <c r="AO49" s="39" t="s">
        <v>109</v>
      </c>
      <c r="AP49" s="40">
        <v>182</v>
      </c>
      <c r="AQ49" s="39" t="s">
        <v>108</v>
      </c>
      <c r="AR49" s="39" t="s">
        <v>109</v>
      </c>
      <c r="AS49" s="40">
        <v>183</v>
      </c>
      <c r="AT49" s="39" t="s">
        <v>108</v>
      </c>
      <c r="AU49" s="39" t="s">
        <v>109</v>
      </c>
      <c r="AV49" s="40">
        <v>169</v>
      </c>
      <c r="AW49" s="39" t="s">
        <v>108</v>
      </c>
      <c r="AX49" s="39" t="s">
        <v>109</v>
      </c>
      <c r="AY49" s="40">
        <v>165</v>
      </c>
      <c r="AZ49" s="39" t="s">
        <v>108</v>
      </c>
      <c r="BA49" s="39" t="s">
        <v>109</v>
      </c>
      <c r="BB49" s="40">
        <v>161</v>
      </c>
      <c r="BC49" s="39" t="s">
        <v>108</v>
      </c>
      <c r="BD49" s="39" t="s">
        <v>109</v>
      </c>
      <c r="BE49" s="40">
        <v>171</v>
      </c>
      <c r="BF49" s="39" t="s">
        <v>108</v>
      </c>
      <c r="BG49" s="39" t="s">
        <v>109</v>
      </c>
      <c r="BH49" s="40">
        <v>160</v>
      </c>
      <c r="BI49" s="39" t="s">
        <v>108</v>
      </c>
      <c r="BJ49" s="39" t="s">
        <v>109</v>
      </c>
      <c r="BK49" s="40">
        <v>166</v>
      </c>
      <c r="BL49" s="39" t="s">
        <v>108</v>
      </c>
      <c r="BM49" s="39" t="s">
        <v>109</v>
      </c>
      <c r="BN49" s="40">
        <v>156</v>
      </c>
      <c r="BO49" s="1"/>
    </row>
    <row r="50" spans="1:67" ht="9.75">
      <c r="A50" s="10" t="s">
        <v>73</v>
      </c>
      <c r="B50" s="11">
        <v>0.091</v>
      </c>
      <c r="C50" s="10">
        <f>B50*100</f>
        <v>9.1</v>
      </c>
      <c r="D50" s="11">
        <v>0.476</v>
      </c>
      <c r="E50" s="10">
        <f>D50*117</f>
        <v>55.692</v>
      </c>
      <c r="F50" s="10">
        <f>185-C50</f>
        <v>175.9</v>
      </c>
      <c r="G50" s="11">
        <v>0.546</v>
      </c>
      <c r="H50" s="10">
        <f>G50*117</f>
        <v>63.882000000000005</v>
      </c>
      <c r="I50" s="10">
        <f>241-C50</f>
        <v>231.9</v>
      </c>
      <c r="J50" s="11">
        <v>0.899</v>
      </c>
      <c r="K50" s="10">
        <f>J50*117</f>
        <v>105.183</v>
      </c>
      <c r="L50" s="10">
        <f>0-C50</f>
        <v>-9.1</v>
      </c>
      <c r="M50" s="11">
        <v>0.851</v>
      </c>
      <c r="N50" s="10">
        <f>M50*117</f>
        <v>99.567</v>
      </c>
      <c r="O50" s="10">
        <f>0-C50</f>
        <v>-9.1</v>
      </c>
      <c r="P50" s="11">
        <v>0.8</v>
      </c>
      <c r="Q50" s="10">
        <f>P50*117</f>
        <v>93.60000000000001</v>
      </c>
      <c r="R50" s="10">
        <f>244-C50</f>
        <v>234.9</v>
      </c>
      <c r="S50" s="11">
        <v>0.84</v>
      </c>
      <c r="T50" s="10">
        <f>S50*117</f>
        <v>98.28</v>
      </c>
      <c r="U50" s="10">
        <f>245-C50</f>
        <v>235.9</v>
      </c>
      <c r="V50" s="11">
        <v>0.805</v>
      </c>
      <c r="W50" s="10">
        <f>V50*117</f>
        <v>94.185</v>
      </c>
      <c r="X50" s="10">
        <f>242-C50</f>
        <v>232.9</v>
      </c>
      <c r="Y50" s="11">
        <v>0.855</v>
      </c>
      <c r="Z50" s="10">
        <f>Y50*117</f>
        <v>100.035</v>
      </c>
      <c r="AA50" s="10">
        <f>223-C50</f>
        <v>213.9</v>
      </c>
      <c r="AB50" s="11">
        <v>0.85</v>
      </c>
      <c r="AC50" s="10">
        <f>AB50*117</f>
        <v>99.45</v>
      </c>
      <c r="AD50" s="10">
        <f>204-C50</f>
        <v>194.9</v>
      </c>
      <c r="AE50" s="11">
        <v>0.828</v>
      </c>
      <c r="AF50" s="10">
        <f>AE50*117</f>
        <v>96.87599999999999</v>
      </c>
      <c r="AG50" s="10">
        <f>191-C50</f>
        <v>181.9</v>
      </c>
      <c r="AH50" s="11">
        <v>0.776</v>
      </c>
      <c r="AI50" s="10">
        <f>AH50*117</f>
        <v>90.792</v>
      </c>
      <c r="AJ50" s="10">
        <f>181-C50</f>
        <v>171.9</v>
      </c>
      <c r="AK50" s="11">
        <v>0.779</v>
      </c>
      <c r="AL50" s="10">
        <f>AK50*117</f>
        <v>91.143</v>
      </c>
      <c r="AM50" s="10">
        <f>183-C50</f>
        <v>173.9</v>
      </c>
      <c r="AN50" s="11">
        <v>0.746</v>
      </c>
      <c r="AO50" s="10">
        <f>AN50*117</f>
        <v>87.282</v>
      </c>
      <c r="AP50" s="10">
        <f>182-C50</f>
        <v>172.9</v>
      </c>
      <c r="AQ50" s="11">
        <v>0.762</v>
      </c>
      <c r="AR50" s="10">
        <f>AQ50*117</f>
        <v>89.154</v>
      </c>
      <c r="AS50" s="10">
        <f>183-C50</f>
        <v>173.9</v>
      </c>
      <c r="AT50" s="11">
        <v>0.741</v>
      </c>
      <c r="AU50" s="10">
        <f>AT50*117</f>
        <v>86.697</v>
      </c>
      <c r="AV50" s="10">
        <f>169-C50</f>
        <v>159.9</v>
      </c>
      <c r="AW50" s="11">
        <v>0.743</v>
      </c>
      <c r="AX50" s="10">
        <f>AW50*117</f>
        <v>86.931</v>
      </c>
      <c r="AY50" s="10">
        <f>165-C50</f>
        <v>155.9</v>
      </c>
      <c r="AZ50" s="11">
        <v>0.727</v>
      </c>
      <c r="BA50" s="10">
        <f>AZ50*117</f>
        <v>85.059</v>
      </c>
      <c r="BB50" s="10">
        <f>161-C50</f>
        <v>151.9</v>
      </c>
      <c r="BC50" s="11">
        <v>0.711</v>
      </c>
      <c r="BD50" s="10">
        <f>BC50*117</f>
        <v>83.187</v>
      </c>
      <c r="BE50" s="10">
        <f>171-C50</f>
        <v>161.9</v>
      </c>
      <c r="BF50" s="11">
        <v>0.597</v>
      </c>
      <c r="BG50" s="10">
        <f>BF50*117</f>
        <v>69.849</v>
      </c>
      <c r="BH50" s="10">
        <f>160-C50</f>
        <v>150.9</v>
      </c>
      <c r="BI50" s="11">
        <v>0.505</v>
      </c>
      <c r="BJ50" s="10">
        <f>BI50*117</f>
        <v>59.085</v>
      </c>
      <c r="BK50" s="10">
        <f>166-C50</f>
        <v>156.9</v>
      </c>
      <c r="BL50" s="11">
        <v>0.346</v>
      </c>
      <c r="BM50" s="10">
        <f>BL50*117</f>
        <v>40.482</v>
      </c>
      <c r="BN50" s="10">
        <f>156-C50</f>
        <v>146.9</v>
      </c>
      <c r="BO50" s="1"/>
    </row>
    <row r="51" spans="1:67" ht="9.75">
      <c r="A51" s="10" t="s">
        <v>74</v>
      </c>
      <c r="B51" s="11">
        <v>0.132</v>
      </c>
      <c r="C51" s="10">
        <f aca="true" t="shared" si="43" ref="C51:C74">B51*100</f>
        <v>13.200000000000001</v>
      </c>
      <c r="D51" s="11">
        <v>0.468</v>
      </c>
      <c r="E51" s="10">
        <f aca="true" t="shared" si="44" ref="E51:E74">D51*117</f>
        <v>54.756</v>
      </c>
      <c r="F51" s="10">
        <f aca="true" t="shared" si="45" ref="F51:F74">185-C51</f>
        <v>171.8</v>
      </c>
      <c r="G51" s="11">
        <v>0.578</v>
      </c>
      <c r="H51" s="10">
        <f aca="true" t="shared" si="46" ref="H51:H74">G51*117</f>
        <v>67.62599999999999</v>
      </c>
      <c r="I51" s="10">
        <f aca="true" t="shared" si="47" ref="I51:I74">241-C51</f>
        <v>227.8</v>
      </c>
      <c r="J51" s="11">
        <v>0.836</v>
      </c>
      <c r="K51" s="10">
        <f aca="true" t="shared" si="48" ref="K51:K74">J51*117</f>
        <v>97.812</v>
      </c>
      <c r="L51" s="10">
        <f aca="true" t="shared" si="49" ref="L51:L74">0-C51</f>
        <v>-13.200000000000001</v>
      </c>
      <c r="M51" s="11">
        <v>0.876</v>
      </c>
      <c r="N51" s="10">
        <f aca="true" t="shared" si="50" ref="N51:N74">M51*117</f>
        <v>102.492</v>
      </c>
      <c r="O51" s="10">
        <f aca="true" t="shared" si="51" ref="O51:O74">0-C51</f>
        <v>-13.200000000000001</v>
      </c>
      <c r="P51" s="11">
        <v>0.825</v>
      </c>
      <c r="Q51" s="10">
        <f aca="true" t="shared" si="52" ref="Q51:Q74">P51*117</f>
        <v>96.52499999999999</v>
      </c>
      <c r="R51" s="10">
        <f aca="true" t="shared" si="53" ref="R51:R74">244-C51</f>
        <v>230.8</v>
      </c>
      <c r="S51" s="11">
        <v>0.868</v>
      </c>
      <c r="T51" s="10">
        <f aca="true" t="shared" si="54" ref="T51:T74">S51*117</f>
        <v>101.556</v>
      </c>
      <c r="U51" s="10">
        <f aca="true" t="shared" si="55" ref="U51:U74">245-C51</f>
        <v>231.8</v>
      </c>
      <c r="V51" s="11">
        <v>0.841</v>
      </c>
      <c r="W51" s="10">
        <f aca="true" t="shared" si="56" ref="W51:W74">V51*117</f>
        <v>98.39699999999999</v>
      </c>
      <c r="X51" s="10">
        <f aca="true" t="shared" si="57" ref="X51:X74">242-C51</f>
        <v>228.8</v>
      </c>
      <c r="Y51" s="11">
        <v>0.863</v>
      </c>
      <c r="Z51" s="10">
        <f aca="true" t="shared" si="58" ref="Z51:Z74">Y51*117</f>
        <v>100.971</v>
      </c>
      <c r="AA51" s="10">
        <f aca="true" t="shared" si="59" ref="AA51:AA74">223-C51</f>
        <v>209.8</v>
      </c>
      <c r="AB51" s="11">
        <v>0.838</v>
      </c>
      <c r="AC51" s="10">
        <f aca="true" t="shared" si="60" ref="AC51:AC74">AB51*117</f>
        <v>98.04599999999999</v>
      </c>
      <c r="AD51" s="10">
        <f aca="true" t="shared" si="61" ref="AD51:AD74">204-C51</f>
        <v>190.8</v>
      </c>
      <c r="AE51" s="11">
        <v>0.865</v>
      </c>
      <c r="AF51" s="10">
        <f aca="true" t="shared" si="62" ref="AF51:AF74">AE51*117</f>
        <v>101.205</v>
      </c>
      <c r="AG51" s="10">
        <f aca="true" t="shared" si="63" ref="AG51:AG74">191-C51</f>
        <v>177.8</v>
      </c>
      <c r="AH51" s="11">
        <v>0.815</v>
      </c>
      <c r="AI51" s="10">
        <f aca="true" t="shared" si="64" ref="AI51:AI74">AH51*117</f>
        <v>95.35499999999999</v>
      </c>
      <c r="AJ51" s="10">
        <f aca="true" t="shared" si="65" ref="AJ51:AJ74">181-C51</f>
        <v>167.8</v>
      </c>
      <c r="AK51" s="11">
        <v>0.823</v>
      </c>
      <c r="AL51" s="10">
        <f aca="true" t="shared" si="66" ref="AL51:AL74">AK51*117</f>
        <v>96.291</v>
      </c>
      <c r="AM51" s="10">
        <f aca="true" t="shared" si="67" ref="AM51:AM74">183-C51</f>
        <v>169.8</v>
      </c>
      <c r="AN51" s="11">
        <v>0.762</v>
      </c>
      <c r="AO51" s="10">
        <f aca="true" t="shared" si="68" ref="AO51:AO74">AN51*117</f>
        <v>89.154</v>
      </c>
      <c r="AP51" s="10">
        <f aca="true" t="shared" si="69" ref="AP51:AP74">182-C51</f>
        <v>168.8</v>
      </c>
      <c r="AQ51" s="11">
        <v>0.796</v>
      </c>
      <c r="AR51" s="10">
        <f aca="true" t="shared" si="70" ref="AR51:AR74">AQ51*117</f>
        <v>93.132</v>
      </c>
      <c r="AS51" s="10">
        <f aca="true" t="shared" si="71" ref="AS51:AS74">183-C51</f>
        <v>169.8</v>
      </c>
      <c r="AT51" s="11">
        <v>0.778</v>
      </c>
      <c r="AU51" s="10">
        <f aca="true" t="shared" si="72" ref="AU51:AU74">AT51*117</f>
        <v>91.026</v>
      </c>
      <c r="AV51" s="10">
        <f aca="true" t="shared" si="73" ref="AV51:AV74">169-C51</f>
        <v>155.8</v>
      </c>
      <c r="AW51" s="11">
        <v>0.774</v>
      </c>
      <c r="AX51" s="10">
        <f aca="true" t="shared" si="74" ref="AX51:AX74">AW51*117</f>
        <v>90.558</v>
      </c>
      <c r="AY51" s="10">
        <f aca="true" t="shared" si="75" ref="AY51:AY74">165-C51</f>
        <v>151.8</v>
      </c>
      <c r="AZ51" s="11">
        <v>0.726</v>
      </c>
      <c r="BA51" s="10">
        <f aca="true" t="shared" si="76" ref="BA51:BA74">AZ51*117</f>
        <v>84.942</v>
      </c>
      <c r="BB51" s="10">
        <f aca="true" t="shared" si="77" ref="BB51:BB74">161-C51</f>
        <v>147.8</v>
      </c>
      <c r="BC51" s="11">
        <v>0.733</v>
      </c>
      <c r="BD51" s="10">
        <f aca="true" t="shared" si="78" ref="BD51:BD74">BC51*117</f>
        <v>85.761</v>
      </c>
      <c r="BE51" s="10">
        <f aca="true" t="shared" si="79" ref="BE51:BE74">171-C51</f>
        <v>157.8</v>
      </c>
      <c r="BF51" s="11">
        <v>0.631</v>
      </c>
      <c r="BG51" s="10">
        <f aca="true" t="shared" si="80" ref="BG51:BG74">BF51*117</f>
        <v>73.827</v>
      </c>
      <c r="BH51" s="10">
        <f aca="true" t="shared" si="81" ref="BH51:BH74">160-C51</f>
        <v>146.8</v>
      </c>
      <c r="BI51" s="11">
        <v>0.538</v>
      </c>
      <c r="BJ51" s="10">
        <f aca="true" t="shared" si="82" ref="BJ51:BJ74">BI51*117</f>
        <v>62.946000000000005</v>
      </c>
      <c r="BK51" s="10">
        <f aca="true" t="shared" si="83" ref="BK51:BK74">166-C51</f>
        <v>152.8</v>
      </c>
      <c r="BL51" s="11">
        <v>0.356</v>
      </c>
      <c r="BM51" s="10">
        <f aca="true" t="shared" si="84" ref="BM51:BM74">BL51*117</f>
        <v>41.652</v>
      </c>
      <c r="BN51" s="10">
        <f aca="true" t="shared" si="85" ref="BN51:BN74">156-C51</f>
        <v>142.8</v>
      </c>
      <c r="BO51" s="1"/>
    </row>
    <row r="52" spans="1:67" ht="9.75">
      <c r="A52" s="10" t="s">
        <v>75</v>
      </c>
      <c r="B52" s="11">
        <v>0.173</v>
      </c>
      <c r="C52" s="10">
        <f t="shared" si="43"/>
        <v>17.299999999999997</v>
      </c>
      <c r="D52" s="11">
        <v>0.505</v>
      </c>
      <c r="E52" s="10">
        <f t="shared" si="44"/>
        <v>59.085</v>
      </c>
      <c r="F52" s="10">
        <f t="shared" si="45"/>
        <v>167.7</v>
      </c>
      <c r="G52" s="11">
        <v>0.576</v>
      </c>
      <c r="H52" s="10">
        <f t="shared" si="46"/>
        <v>67.392</v>
      </c>
      <c r="I52" s="10">
        <f t="shared" si="47"/>
        <v>223.7</v>
      </c>
      <c r="J52" s="11">
        <v>0.759</v>
      </c>
      <c r="K52" s="10">
        <f t="shared" si="48"/>
        <v>88.803</v>
      </c>
      <c r="L52" s="10">
        <f t="shared" si="49"/>
        <v>-17.299999999999997</v>
      </c>
      <c r="M52" s="11">
        <v>0.776</v>
      </c>
      <c r="N52" s="10">
        <f t="shared" si="50"/>
        <v>90.792</v>
      </c>
      <c r="O52" s="10">
        <f t="shared" si="51"/>
        <v>-17.299999999999997</v>
      </c>
      <c r="P52" s="11">
        <v>0.82</v>
      </c>
      <c r="Q52" s="10">
        <f t="shared" si="52"/>
        <v>95.94</v>
      </c>
      <c r="R52" s="10">
        <f t="shared" si="53"/>
        <v>226.7</v>
      </c>
      <c r="S52" s="11">
        <v>0.874</v>
      </c>
      <c r="T52" s="10">
        <f t="shared" si="54"/>
        <v>102.258</v>
      </c>
      <c r="U52" s="10">
        <f t="shared" si="55"/>
        <v>227.7</v>
      </c>
      <c r="V52" s="11">
        <v>0.855</v>
      </c>
      <c r="W52" s="10">
        <f t="shared" si="56"/>
        <v>100.035</v>
      </c>
      <c r="X52" s="10">
        <f t="shared" si="57"/>
        <v>224.7</v>
      </c>
      <c r="Y52" s="11">
        <v>0.901</v>
      </c>
      <c r="Z52" s="10">
        <f t="shared" si="58"/>
        <v>105.417</v>
      </c>
      <c r="AA52" s="10">
        <f t="shared" si="59"/>
        <v>205.7</v>
      </c>
      <c r="AB52" s="11">
        <v>0.848</v>
      </c>
      <c r="AC52" s="10">
        <f t="shared" si="60"/>
        <v>99.216</v>
      </c>
      <c r="AD52" s="10">
        <f t="shared" si="61"/>
        <v>186.7</v>
      </c>
      <c r="AE52" s="11">
        <v>0.868</v>
      </c>
      <c r="AF52" s="10">
        <f t="shared" si="62"/>
        <v>101.556</v>
      </c>
      <c r="AG52" s="10">
        <f t="shared" si="63"/>
        <v>173.7</v>
      </c>
      <c r="AH52" s="11">
        <v>0.803</v>
      </c>
      <c r="AI52" s="10">
        <f t="shared" si="64"/>
        <v>93.95100000000001</v>
      </c>
      <c r="AJ52" s="10">
        <f t="shared" si="65"/>
        <v>163.7</v>
      </c>
      <c r="AK52" s="11">
        <v>0.839</v>
      </c>
      <c r="AL52" s="10">
        <f t="shared" si="66"/>
        <v>98.163</v>
      </c>
      <c r="AM52" s="10">
        <f t="shared" si="67"/>
        <v>165.7</v>
      </c>
      <c r="AN52" s="11">
        <v>0.77</v>
      </c>
      <c r="AO52" s="10">
        <f t="shared" si="68"/>
        <v>90.09</v>
      </c>
      <c r="AP52" s="10">
        <f t="shared" si="69"/>
        <v>164.7</v>
      </c>
      <c r="AQ52" s="11">
        <v>0.813</v>
      </c>
      <c r="AR52" s="10">
        <f t="shared" si="70"/>
        <v>95.121</v>
      </c>
      <c r="AS52" s="10">
        <f t="shared" si="71"/>
        <v>165.7</v>
      </c>
      <c r="AT52" s="11">
        <v>0.787</v>
      </c>
      <c r="AU52" s="10">
        <f t="shared" si="72"/>
        <v>92.07900000000001</v>
      </c>
      <c r="AV52" s="10">
        <f t="shared" si="73"/>
        <v>151.7</v>
      </c>
      <c r="AW52" s="11">
        <v>0.767</v>
      </c>
      <c r="AX52" s="10">
        <f t="shared" si="74"/>
        <v>89.739</v>
      </c>
      <c r="AY52" s="10">
        <f t="shared" si="75"/>
        <v>147.7</v>
      </c>
      <c r="AZ52" s="11">
        <v>0.762</v>
      </c>
      <c r="BA52" s="10">
        <f t="shared" si="76"/>
        <v>89.154</v>
      </c>
      <c r="BB52" s="10">
        <f t="shared" si="77"/>
        <v>143.7</v>
      </c>
      <c r="BC52" s="11">
        <v>0.729</v>
      </c>
      <c r="BD52" s="10">
        <f t="shared" si="78"/>
        <v>85.29299999999999</v>
      </c>
      <c r="BE52" s="10">
        <f t="shared" si="79"/>
        <v>153.7</v>
      </c>
      <c r="BF52" s="11">
        <v>0.661</v>
      </c>
      <c r="BG52" s="10">
        <f t="shared" si="80"/>
        <v>77.337</v>
      </c>
      <c r="BH52" s="10">
        <f t="shared" si="81"/>
        <v>142.7</v>
      </c>
      <c r="BI52" s="11">
        <v>0.521</v>
      </c>
      <c r="BJ52" s="10">
        <f t="shared" si="82"/>
        <v>60.957</v>
      </c>
      <c r="BK52" s="10">
        <f t="shared" si="83"/>
        <v>148.7</v>
      </c>
      <c r="BL52" s="11">
        <v>0.387</v>
      </c>
      <c r="BM52" s="10">
        <f t="shared" si="84"/>
        <v>45.279</v>
      </c>
      <c r="BN52" s="10">
        <f t="shared" si="85"/>
        <v>138.7</v>
      </c>
      <c r="BO52" s="1"/>
    </row>
    <row r="53" spans="1:67" ht="9.75">
      <c r="A53" s="10" t="s">
        <v>76</v>
      </c>
      <c r="B53" s="11">
        <v>0.214</v>
      </c>
      <c r="C53" s="10">
        <f t="shared" si="43"/>
        <v>21.4</v>
      </c>
      <c r="D53" s="11">
        <v>0.516</v>
      </c>
      <c r="E53" s="10">
        <f t="shared" si="44"/>
        <v>60.372</v>
      </c>
      <c r="F53" s="10">
        <f t="shared" si="45"/>
        <v>163.6</v>
      </c>
      <c r="G53" s="11">
        <v>0.6</v>
      </c>
      <c r="H53" s="10">
        <f t="shared" si="46"/>
        <v>70.2</v>
      </c>
      <c r="I53" s="10">
        <f t="shared" si="47"/>
        <v>219.6</v>
      </c>
      <c r="J53" s="11">
        <v>0.733</v>
      </c>
      <c r="K53" s="10">
        <f t="shared" si="48"/>
        <v>85.761</v>
      </c>
      <c r="L53" s="10">
        <f t="shared" si="49"/>
        <v>-21.4</v>
      </c>
      <c r="M53" s="11">
        <v>0.812</v>
      </c>
      <c r="N53" s="10">
        <f t="shared" si="50"/>
        <v>95.004</v>
      </c>
      <c r="O53" s="10">
        <f t="shared" si="51"/>
        <v>-21.4</v>
      </c>
      <c r="P53" s="11">
        <v>0.856</v>
      </c>
      <c r="Q53" s="10">
        <f t="shared" si="52"/>
        <v>100.152</v>
      </c>
      <c r="R53" s="10">
        <f t="shared" si="53"/>
        <v>222.6</v>
      </c>
      <c r="S53" s="11">
        <v>0.898</v>
      </c>
      <c r="T53" s="10">
        <f t="shared" si="54"/>
        <v>105.066</v>
      </c>
      <c r="U53" s="10">
        <f t="shared" si="55"/>
        <v>223.6</v>
      </c>
      <c r="V53" s="11">
        <v>0.869</v>
      </c>
      <c r="W53" s="10">
        <f t="shared" si="56"/>
        <v>101.673</v>
      </c>
      <c r="X53" s="10">
        <f t="shared" si="57"/>
        <v>220.6</v>
      </c>
      <c r="Y53" s="11">
        <v>0.885</v>
      </c>
      <c r="Z53" s="10">
        <f t="shared" si="58"/>
        <v>103.545</v>
      </c>
      <c r="AA53" s="10">
        <f t="shared" si="59"/>
        <v>201.6</v>
      </c>
      <c r="AB53" s="11">
        <v>0.876</v>
      </c>
      <c r="AC53" s="10">
        <f t="shared" si="60"/>
        <v>102.492</v>
      </c>
      <c r="AD53" s="10">
        <f t="shared" si="61"/>
        <v>182.6</v>
      </c>
      <c r="AE53" s="11">
        <v>0.881</v>
      </c>
      <c r="AF53" s="10">
        <f t="shared" si="62"/>
        <v>103.077</v>
      </c>
      <c r="AG53" s="10">
        <f t="shared" si="63"/>
        <v>169.6</v>
      </c>
      <c r="AH53" s="11">
        <v>0.82</v>
      </c>
      <c r="AI53" s="10">
        <f t="shared" si="64"/>
        <v>95.94</v>
      </c>
      <c r="AJ53" s="10">
        <f t="shared" si="65"/>
        <v>159.6</v>
      </c>
      <c r="AK53" s="11">
        <v>0.819</v>
      </c>
      <c r="AL53" s="10">
        <f t="shared" si="66"/>
        <v>95.823</v>
      </c>
      <c r="AM53" s="10">
        <f t="shared" si="67"/>
        <v>161.6</v>
      </c>
      <c r="AN53" s="11">
        <v>0.766</v>
      </c>
      <c r="AO53" s="10">
        <f t="shared" si="68"/>
        <v>89.622</v>
      </c>
      <c r="AP53" s="10">
        <f t="shared" si="69"/>
        <v>160.6</v>
      </c>
      <c r="AQ53" s="11">
        <v>0.809</v>
      </c>
      <c r="AR53" s="10">
        <f t="shared" si="70"/>
        <v>94.653</v>
      </c>
      <c r="AS53" s="10">
        <f t="shared" si="71"/>
        <v>161.6</v>
      </c>
      <c r="AT53" s="11">
        <v>0.798</v>
      </c>
      <c r="AU53" s="10">
        <f t="shared" si="72"/>
        <v>93.366</v>
      </c>
      <c r="AV53" s="10">
        <f t="shared" si="73"/>
        <v>147.6</v>
      </c>
      <c r="AW53" s="11">
        <v>0.782</v>
      </c>
      <c r="AX53" s="10">
        <f t="shared" si="74"/>
        <v>91.494</v>
      </c>
      <c r="AY53" s="10">
        <f t="shared" si="75"/>
        <v>143.6</v>
      </c>
      <c r="AZ53" s="11">
        <v>0.761</v>
      </c>
      <c r="BA53" s="10">
        <f t="shared" si="76"/>
        <v>89.037</v>
      </c>
      <c r="BB53" s="10">
        <f t="shared" si="77"/>
        <v>139.6</v>
      </c>
      <c r="BC53" s="11">
        <v>0.734</v>
      </c>
      <c r="BD53" s="10">
        <f t="shared" si="78"/>
        <v>85.878</v>
      </c>
      <c r="BE53" s="10">
        <f t="shared" si="79"/>
        <v>149.6</v>
      </c>
      <c r="BF53" s="11">
        <v>0.675</v>
      </c>
      <c r="BG53" s="10">
        <f t="shared" si="80"/>
        <v>78.97500000000001</v>
      </c>
      <c r="BH53" s="10">
        <f t="shared" si="81"/>
        <v>138.6</v>
      </c>
      <c r="BI53" s="11">
        <v>0.538</v>
      </c>
      <c r="BJ53" s="10">
        <f t="shared" si="82"/>
        <v>62.946000000000005</v>
      </c>
      <c r="BK53" s="10">
        <f t="shared" si="83"/>
        <v>144.6</v>
      </c>
      <c r="BL53" s="11">
        <v>0.379</v>
      </c>
      <c r="BM53" s="10">
        <f t="shared" si="84"/>
        <v>44.343</v>
      </c>
      <c r="BN53" s="10">
        <f t="shared" si="85"/>
        <v>134.6</v>
      </c>
      <c r="BO53" s="1"/>
    </row>
    <row r="54" spans="1:67" ht="9.75">
      <c r="A54" s="10" t="s">
        <v>77</v>
      </c>
      <c r="B54" s="11">
        <v>0.255</v>
      </c>
      <c r="C54" s="10">
        <f t="shared" si="43"/>
        <v>25.5</v>
      </c>
      <c r="D54" s="11">
        <v>0.535</v>
      </c>
      <c r="E54" s="10">
        <f t="shared" si="44"/>
        <v>62.595000000000006</v>
      </c>
      <c r="F54" s="10">
        <f t="shared" si="45"/>
        <v>159.5</v>
      </c>
      <c r="G54" s="11">
        <v>0.627</v>
      </c>
      <c r="H54" s="10">
        <f t="shared" si="46"/>
        <v>73.359</v>
      </c>
      <c r="I54" s="10">
        <f t="shared" si="47"/>
        <v>215.5</v>
      </c>
      <c r="J54" s="11">
        <v>0.911</v>
      </c>
      <c r="K54" s="10">
        <f t="shared" si="48"/>
        <v>106.587</v>
      </c>
      <c r="L54" s="10">
        <f t="shared" si="49"/>
        <v>-25.5</v>
      </c>
      <c r="M54" s="11">
        <v>0.744</v>
      </c>
      <c r="N54" s="10">
        <f t="shared" si="50"/>
        <v>87.048</v>
      </c>
      <c r="O54" s="10">
        <f t="shared" si="51"/>
        <v>-25.5</v>
      </c>
      <c r="P54" s="11">
        <v>0.84</v>
      </c>
      <c r="Q54" s="10">
        <f t="shared" si="52"/>
        <v>98.28</v>
      </c>
      <c r="R54" s="10">
        <f t="shared" si="53"/>
        <v>218.5</v>
      </c>
      <c r="S54" s="11">
        <v>0.867</v>
      </c>
      <c r="T54" s="10">
        <f t="shared" si="54"/>
        <v>101.439</v>
      </c>
      <c r="U54" s="10">
        <f t="shared" si="55"/>
        <v>219.5</v>
      </c>
      <c r="V54" s="11">
        <v>0.863</v>
      </c>
      <c r="W54" s="10">
        <f t="shared" si="56"/>
        <v>100.971</v>
      </c>
      <c r="X54" s="10">
        <f t="shared" si="57"/>
        <v>216.5</v>
      </c>
      <c r="Y54" s="11">
        <v>0.897</v>
      </c>
      <c r="Z54" s="10">
        <f t="shared" si="58"/>
        <v>104.949</v>
      </c>
      <c r="AA54" s="10">
        <f t="shared" si="59"/>
        <v>197.5</v>
      </c>
      <c r="AB54" s="11">
        <v>0.875</v>
      </c>
      <c r="AC54" s="10">
        <f t="shared" si="60"/>
        <v>102.375</v>
      </c>
      <c r="AD54" s="10">
        <f t="shared" si="61"/>
        <v>178.5</v>
      </c>
      <c r="AE54" s="11">
        <v>0.874</v>
      </c>
      <c r="AF54" s="10">
        <f t="shared" si="62"/>
        <v>102.258</v>
      </c>
      <c r="AG54" s="10">
        <f t="shared" si="63"/>
        <v>165.5</v>
      </c>
      <c r="AH54" s="11">
        <v>0.822</v>
      </c>
      <c r="AI54" s="10">
        <f t="shared" si="64"/>
        <v>96.17399999999999</v>
      </c>
      <c r="AJ54" s="10">
        <f t="shared" si="65"/>
        <v>155.5</v>
      </c>
      <c r="AK54" s="11">
        <v>0.815</v>
      </c>
      <c r="AL54" s="10">
        <f t="shared" si="66"/>
        <v>95.35499999999999</v>
      </c>
      <c r="AM54" s="10">
        <f t="shared" si="67"/>
        <v>157.5</v>
      </c>
      <c r="AN54" s="11">
        <v>0.774</v>
      </c>
      <c r="AO54" s="10">
        <f t="shared" si="68"/>
        <v>90.558</v>
      </c>
      <c r="AP54" s="10">
        <f t="shared" si="69"/>
        <v>156.5</v>
      </c>
      <c r="AQ54" s="11">
        <v>0.817</v>
      </c>
      <c r="AR54" s="10">
        <f t="shared" si="70"/>
        <v>95.589</v>
      </c>
      <c r="AS54" s="10">
        <f t="shared" si="71"/>
        <v>157.5</v>
      </c>
      <c r="AT54" s="11">
        <v>0.778</v>
      </c>
      <c r="AU54" s="10">
        <f t="shared" si="72"/>
        <v>91.026</v>
      </c>
      <c r="AV54" s="10">
        <f t="shared" si="73"/>
        <v>143.5</v>
      </c>
      <c r="AW54" s="11">
        <v>0.79</v>
      </c>
      <c r="AX54" s="10">
        <f t="shared" si="74"/>
        <v>92.43</v>
      </c>
      <c r="AY54" s="10">
        <f t="shared" si="75"/>
        <v>139.5</v>
      </c>
      <c r="AZ54" s="11">
        <v>0.757</v>
      </c>
      <c r="BA54" s="10">
        <f t="shared" si="76"/>
        <v>88.569</v>
      </c>
      <c r="BB54" s="10">
        <f t="shared" si="77"/>
        <v>135.5</v>
      </c>
      <c r="BC54" s="11">
        <v>0.759</v>
      </c>
      <c r="BD54" s="10">
        <f t="shared" si="78"/>
        <v>88.803</v>
      </c>
      <c r="BE54" s="10">
        <f t="shared" si="79"/>
        <v>145.5</v>
      </c>
      <c r="BF54" s="11">
        <v>0.68</v>
      </c>
      <c r="BG54" s="10">
        <f t="shared" si="80"/>
        <v>79.56</v>
      </c>
      <c r="BH54" s="10">
        <f t="shared" si="81"/>
        <v>134.5</v>
      </c>
      <c r="BI54" s="11">
        <v>0.568</v>
      </c>
      <c r="BJ54" s="10">
        <f t="shared" si="82"/>
        <v>66.45599999999999</v>
      </c>
      <c r="BK54" s="10">
        <f t="shared" si="83"/>
        <v>140.5</v>
      </c>
      <c r="BL54" s="11">
        <v>0.356</v>
      </c>
      <c r="BM54" s="10">
        <f t="shared" si="84"/>
        <v>41.652</v>
      </c>
      <c r="BN54" s="10">
        <f t="shared" si="85"/>
        <v>130.5</v>
      </c>
      <c r="BO54" s="1"/>
    </row>
    <row r="55" spans="1:67" ht="9.75">
      <c r="A55" s="10" t="s">
        <v>78</v>
      </c>
      <c r="B55" s="11">
        <v>0.296</v>
      </c>
      <c r="C55" s="10">
        <f t="shared" si="43"/>
        <v>29.599999999999998</v>
      </c>
      <c r="D55" s="11">
        <v>0.533</v>
      </c>
      <c r="E55" s="10">
        <f t="shared" si="44"/>
        <v>62.361000000000004</v>
      </c>
      <c r="F55" s="10">
        <f t="shared" si="45"/>
        <v>155.4</v>
      </c>
      <c r="G55" s="11">
        <v>0.641</v>
      </c>
      <c r="H55" s="10">
        <f t="shared" si="46"/>
        <v>74.997</v>
      </c>
      <c r="I55" s="10">
        <f t="shared" si="47"/>
        <v>211.4</v>
      </c>
      <c r="J55" s="11">
        <v>0.87</v>
      </c>
      <c r="K55" s="10">
        <f t="shared" si="48"/>
        <v>101.79</v>
      </c>
      <c r="L55" s="10">
        <f t="shared" si="49"/>
        <v>-29.599999999999998</v>
      </c>
      <c r="M55" s="11">
        <v>0.977</v>
      </c>
      <c r="N55" s="10">
        <f t="shared" si="50"/>
        <v>114.309</v>
      </c>
      <c r="O55" s="10">
        <f t="shared" si="51"/>
        <v>-29.599999999999998</v>
      </c>
      <c r="P55" s="11">
        <v>0.853</v>
      </c>
      <c r="Q55" s="10">
        <f t="shared" si="52"/>
        <v>99.801</v>
      </c>
      <c r="R55" s="10">
        <f t="shared" si="53"/>
        <v>214.4</v>
      </c>
      <c r="S55" s="11">
        <v>0.897</v>
      </c>
      <c r="T55" s="10">
        <f t="shared" si="54"/>
        <v>104.949</v>
      </c>
      <c r="U55" s="10">
        <f t="shared" si="55"/>
        <v>215.4</v>
      </c>
      <c r="V55" s="11">
        <v>0.868</v>
      </c>
      <c r="W55" s="10">
        <f t="shared" si="56"/>
        <v>101.556</v>
      </c>
      <c r="X55" s="10">
        <f t="shared" si="57"/>
        <v>212.4</v>
      </c>
      <c r="Y55" s="11">
        <v>0.906</v>
      </c>
      <c r="Z55" s="10">
        <f t="shared" si="58"/>
        <v>106.00200000000001</v>
      </c>
      <c r="AA55" s="10">
        <f t="shared" si="59"/>
        <v>193.4</v>
      </c>
      <c r="AB55" s="11">
        <v>0.863</v>
      </c>
      <c r="AC55" s="10">
        <f t="shared" si="60"/>
        <v>100.971</v>
      </c>
      <c r="AD55" s="10">
        <f t="shared" si="61"/>
        <v>174.4</v>
      </c>
      <c r="AE55" s="11">
        <v>0.877</v>
      </c>
      <c r="AF55" s="10">
        <f t="shared" si="62"/>
        <v>102.609</v>
      </c>
      <c r="AG55" s="10">
        <f t="shared" si="63"/>
        <v>161.4</v>
      </c>
      <c r="AH55" s="11">
        <v>0.822</v>
      </c>
      <c r="AI55" s="10">
        <f t="shared" si="64"/>
        <v>96.17399999999999</v>
      </c>
      <c r="AJ55" s="10">
        <f t="shared" si="65"/>
        <v>151.4</v>
      </c>
      <c r="AK55" s="11">
        <v>0.827</v>
      </c>
      <c r="AL55" s="10">
        <f t="shared" si="66"/>
        <v>96.759</v>
      </c>
      <c r="AM55" s="10">
        <f t="shared" si="67"/>
        <v>153.4</v>
      </c>
      <c r="AN55" s="11">
        <v>0.79</v>
      </c>
      <c r="AO55" s="10">
        <f t="shared" si="68"/>
        <v>92.43</v>
      </c>
      <c r="AP55" s="10">
        <f t="shared" si="69"/>
        <v>152.4</v>
      </c>
      <c r="AQ55" s="11">
        <v>0.823</v>
      </c>
      <c r="AR55" s="10">
        <f t="shared" si="70"/>
        <v>96.291</v>
      </c>
      <c r="AS55" s="10">
        <f t="shared" si="71"/>
        <v>153.4</v>
      </c>
      <c r="AT55" s="11">
        <v>0.773</v>
      </c>
      <c r="AU55" s="10">
        <f t="shared" si="72"/>
        <v>90.441</v>
      </c>
      <c r="AV55" s="10">
        <f t="shared" si="73"/>
        <v>139.4</v>
      </c>
      <c r="AW55" s="11">
        <v>0.777</v>
      </c>
      <c r="AX55" s="10">
        <f t="shared" si="74"/>
        <v>90.909</v>
      </c>
      <c r="AY55" s="10">
        <f t="shared" si="75"/>
        <v>135.4</v>
      </c>
      <c r="AZ55" s="11">
        <v>0.769</v>
      </c>
      <c r="BA55" s="10">
        <f t="shared" si="76"/>
        <v>89.973</v>
      </c>
      <c r="BB55" s="10">
        <f t="shared" si="77"/>
        <v>131.4</v>
      </c>
      <c r="BC55" s="11">
        <v>0.747</v>
      </c>
      <c r="BD55" s="10">
        <f t="shared" si="78"/>
        <v>87.399</v>
      </c>
      <c r="BE55" s="10">
        <f t="shared" si="79"/>
        <v>141.4</v>
      </c>
      <c r="BF55" s="11">
        <v>0.639</v>
      </c>
      <c r="BG55" s="10">
        <f t="shared" si="80"/>
        <v>74.763</v>
      </c>
      <c r="BH55" s="10">
        <f t="shared" si="81"/>
        <v>130.4</v>
      </c>
      <c r="BI55" s="11">
        <v>0.574</v>
      </c>
      <c r="BJ55" s="10">
        <f t="shared" si="82"/>
        <v>67.158</v>
      </c>
      <c r="BK55" s="10">
        <f t="shared" si="83"/>
        <v>136.4</v>
      </c>
      <c r="BL55" s="11">
        <v>0.363</v>
      </c>
      <c r="BM55" s="10">
        <f t="shared" si="84"/>
        <v>42.471</v>
      </c>
      <c r="BN55" s="10">
        <f t="shared" si="85"/>
        <v>126.4</v>
      </c>
      <c r="BO55" s="1"/>
    </row>
    <row r="56" spans="1:67" ht="9.75">
      <c r="A56" s="10" t="s">
        <v>79</v>
      </c>
      <c r="B56" s="11">
        <v>0.336</v>
      </c>
      <c r="C56" s="10">
        <f t="shared" si="43"/>
        <v>33.6</v>
      </c>
      <c r="D56" s="11">
        <v>0.563</v>
      </c>
      <c r="E56" s="10">
        <f t="shared" si="44"/>
        <v>65.871</v>
      </c>
      <c r="F56" s="10">
        <f t="shared" si="45"/>
        <v>151.4</v>
      </c>
      <c r="G56" s="11">
        <v>0.635</v>
      </c>
      <c r="H56" s="10">
        <f t="shared" si="46"/>
        <v>74.295</v>
      </c>
      <c r="I56" s="10">
        <f t="shared" si="47"/>
        <v>207.4</v>
      </c>
      <c r="J56" s="11">
        <v>0.852</v>
      </c>
      <c r="K56" s="10">
        <f t="shared" si="48"/>
        <v>99.684</v>
      </c>
      <c r="L56" s="10">
        <f t="shared" si="49"/>
        <v>-33.6</v>
      </c>
      <c r="M56" s="11">
        <v>0.819</v>
      </c>
      <c r="N56" s="10">
        <f t="shared" si="50"/>
        <v>95.823</v>
      </c>
      <c r="O56" s="10">
        <f t="shared" si="51"/>
        <v>-33.6</v>
      </c>
      <c r="P56" s="11">
        <v>0.874</v>
      </c>
      <c r="Q56" s="10">
        <f t="shared" si="52"/>
        <v>102.258</v>
      </c>
      <c r="R56" s="10">
        <f t="shared" si="53"/>
        <v>210.4</v>
      </c>
      <c r="S56" s="11">
        <v>0.88</v>
      </c>
      <c r="T56" s="10">
        <f t="shared" si="54"/>
        <v>102.96</v>
      </c>
      <c r="U56" s="10">
        <f t="shared" si="55"/>
        <v>211.4</v>
      </c>
      <c r="V56" s="11">
        <v>0.865</v>
      </c>
      <c r="W56" s="10">
        <f t="shared" si="56"/>
        <v>101.205</v>
      </c>
      <c r="X56" s="10">
        <f t="shared" si="57"/>
        <v>208.4</v>
      </c>
      <c r="Y56" s="11">
        <v>0.902</v>
      </c>
      <c r="Z56" s="10">
        <f t="shared" si="58"/>
        <v>105.534</v>
      </c>
      <c r="AA56" s="10">
        <f t="shared" si="59"/>
        <v>189.4</v>
      </c>
      <c r="AB56" s="11">
        <v>0.877</v>
      </c>
      <c r="AC56" s="10">
        <f t="shared" si="60"/>
        <v>102.609</v>
      </c>
      <c r="AD56" s="10">
        <f t="shared" si="61"/>
        <v>170.4</v>
      </c>
      <c r="AE56" s="11">
        <v>0.882</v>
      </c>
      <c r="AF56" s="10">
        <f t="shared" si="62"/>
        <v>103.194</v>
      </c>
      <c r="AG56" s="10">
        <f t="shared" si="63"/>
        <v>157.4</v>
      </c>
      <c r="AH56" s="11">
        <v>0.826</v>
      </c>
      <c r="AI56" s="10">
        <f t="shared" si="64"/>
        <v>96.642</v>
      </c>
      <c r="AJ56" s="10">
        <f t="shared" si="65"/>
        <v>147.4</v>
      </c>
      <c r="AK56" s="11">
        <v>0.824</v>
      </c>
      <c r="AL56" s="10">
        <f t="shared" si="66"/>
        <v>96.408</v>
      </c>
      <c r="AM56" s="10">
        <f t="shared" si="67"/>
        <v>149.4</v>
      </c>
      <c r="AN56" s="11">
        <v>0.796</v>
      </c>
      <c r="AO56" s="10">
        <f t="shared" si="68"/>
        <v>93.132</v>
      </c>
      <c r="AP56" s="10">
        <f t="shared" si="69"/>
        <v>148.4</v>
      </c>
      <c r="AQ56" s="11">
        <v>0.81</v>
      </c>
      <c r="AR56" s="10">
        <f t="shared" si="70"/>
        <v>94.77000000000001</v>
      </c>
      <c r="AS56" s="10">
        <f t="shared" si="71"/>
        <v>149.4</v>
      </c>
      <c r="AT56" s="11">
        <v>0.759</v>
      </c>
      <c r="AU56" s="10">
        <f t="shared" si="72"/>
        <v>88.803</v>
      </c>
      <c r="AV56" s="10">
        <f t="shared" si="73"/>
        <v>135.4</v>
      </c>
      <c r="AW56" s="11">
        <v>0.783</v>
      </c>
      <c r="AX56" s="10">
        <f t="shared" si="74"/>
        <v>91.611</v>
      </c>
      <c r="AY56" s="10">
        <f t="shared" si="75"/>
        <v>131.4</v>
      </c>
      <c r="AZ56" s="11">
        <v>0.737</v>
      </c>
      <c r="BA56" s="10">
        <f t="shared" si="76"/>
        <v>86.229</v>
      </c>
      <c r="BB56" s="10">
        <f t="shared" si="77"/>
        <v>127.4</v>
      </c>
      <c r="BC56" s="11">
        <v>0.753</v>
      </c>
      <c r="BD56" s="10">
        <f t="shared" si="78"/>
        <v>88.101</v>
      </c>
      <c r="BE56" s="10">
        <f t="shared" si="79"/>
        <v>137.4</v>
      </c>
      <c r="BF56" s="11">
        <v>0.66</v>
      </c>
      <c r="BG56" s="10">
        <f t="shared" si="80"/>
        <v>77.22</v>
      </c>
      <c r="BH56" s="10">
        <f t="shared" si="81"/>
        <v>126.4</v>
      </c>
      <c r="BI56" s="11">
        <v>0.56</v>
      </c>
      <c r="BJ56" s="10">
        <f t="shared" si="82"/>
        <v>65.52000000000001</v>
      </c>
      <c r="BK56" s="10">
        <f t="shared" si="83"/>
        <v>132.4</v>
      </c>
      <c r="BL56" s="11">
        <v>0.386</v>
      </c>
      <c r="BM56" s="10">
        <f t="shared" si="84"/>
        <v>45.162</v>
      </c>
      <c r="BN56" s="10">
        <f t="shared" si="85"/>
        <v>122.4</v>
      </c>
      <c r="BO56" s="1"/>
    </row>
    <row r="57" spans="1:67" ht="9.75">
      <c r="A57" s="10" t="s">
        <v>80</v>
      </c>
      <c r="B57" s="11">
        <v>0.377</v>
      </c>
      <c r="C57" s="10">
        <f t="shared" si="43"/>
        <v>37.7</v>
      </c>
      <c r="D57" s="11">
        <v>0.54</v>
      </c>
      <c r="E57" s="10">
        <f t="shared" si="44"/>
        <v>63.18000000000001</v>
      </c>
      <c r="F57" s="10">
        <f t="shared" si="45"/>
        <v>147.3</v>
      </c>
      <c r="G57" s="11">
        <v>0.637</v>
      </c>
      <c r="H57" s="10">
        <f t="shared" si="46"/>
        <v>74.529</v>
      </c>
      <c r="I57" s="10">
        <f t="shared" si="47"/>
        <v>203.3</v>
      </c>
      <c r="J57" s="11">
        <v>0.968</v>
      </c>
      <c r="K57" s="10">
        <f t="shared" si="48"/>
        <v>113.256</v>
      </c>
      <c r="L57" s="10">
        <f t="shared" si="49"/>
        <v>-37.7</v>
      </c>
      <c r="M57" s="11">
        <v>0.815</v>
      </c>
      <c r="N57" s="10">
        <f t="shared" si="50"/>
        <v>95.35499999999999</v>
      </c>
      <c r="O57" s="10">
        <f t="shared" si="51"/>
        <v>-37.7</v>
      </c>
      <c r="P57" s="11">
        <v>0.853</v>
      </c>
      <c r="Q57" s="10">
        <f t="shared" si="52"/>
        <v>99.801</v>
      </c>
      <c r="R57" s="10">
        <f t="shared" si="53"/>
        <v>206.3</v>
      </c>
      <c r="S57" s="11">
        <v>0.861</v>
      </c>
      <c r="T57" s="10">
        <f t="shared" si="54"/>
        <v>100.737</v>
      </c>
      <c r="U57" s="10">
        <f t="shared" si="55"/>
        <v>207.3</v>
      </c>
      <c r="V57" s="11">
        <v>0.884</v>
      </c>
      <c r="W57" s="10">
        <f t="shared" si="56"/>
        <v>103.428</v>
      </c>
      <c r="X57" s="10">
        <f t="shared" si="57"/>
        <v>204.3</v>
      </c>
      <c r="Y57" s="11">
        <v>0.909</v>
      </c>
      <c r="Z57" s="10">
        <f t="shared" si="58"/>
        <v>106.35300000000001</v>
      </c>
      <c r="AA57" s="10">
        <f t="shared" si="59"/>
        <v>185.3</v>
      </c>
      <c r="AB57" s="11">
        <v>0.849</v>
      </c>
      <c r="AC57" s="10">
        <f t="shared" si="60"/>
        <v>99.333</v>
      </c>
      <c r="AD57" s="10">
        <f t="shared" si="61"/>
        <v>166.3</v>
      </c>
      <c r="AE57" s="11">
        <v>0.882</v>
      </c>
      <c r="AF57" s="10">
        <f t="shared" si="62"/>
        <v>103.194</v>
      </c>
      <c r="AG57" s="10">
        <f t="shared" si="63"/>
        <v>153.3</v>
      </c>
      <c r="AH57" s="11">
        <v>0.825</v>
      </c>
      <c r="AI57" s="10">
        <f t="shared" si="64"/>
        <v>96.52499999999999</v>
      </c>
      <c r="AJ57" s="10">
        <f t="shared" si="65"/>
        <v>143.3</v>
      </c>
      <c r="AK57" s="11">
        <v>0.831</v>
      </c>
      <c r="AL57" s="10">
        <f t="shared" si="66"/>
        <v>97.22699999999999</v>
      </c>
      <c r="AM57" s="10">
        <f t="shared" si="67"/>
        <v>145.3</v>
      </c>
      <c r="AN57" s="11">
        <v>0.776</v>
      </c>
      <c r="AO57" s="10">
        <f t="shared" si="68"/>
        <v>90.792</v>
      </c>
      <c r="AP57" s="10">
        <f t="shared" si="69"/>
        <v>144.3</v>
      </c>
      <c r="AQ57" s="11">
        <v>0.8</v>
      </c>
      <c r="AR57" s="10">
        <f t="shared" si="70"/>
        <v>93.60000000000001</v>
      </c>
      <c r="AS57" s="10">
        <f t="shared" si="71"/>
        <v>145.3</v>
      </c>
      <c r="AT57" s="11">
        <v>0.769</v>
      </c>
      <c r="AU57" s="10">
        <f t="shared" si="72"/>
        <v>89.973</v>
      </c>
      <c r="AV57" s="10">
        <f t="shared" si="73"/>
        <v>131.3</v>
      </c>
      <c r="AW57" s="11">
        <v>0.77</v>
      </c>
      <c r="AX57" s="10">
        <f t="shared" si="74"/>
        <v>90.09</v>
      </c>
      <c r="AY57" s="10">
        <f t="shared" si="75"/>
        <v>127.3</v>
      </c>
      <c r="AZ57" s="11">
        <v>0.741</v>
      </c>
      <c r="BA57" s="10">
        <f t="shared" si="76"/>
        <v>86.697</v>
      </c>
      <c r="BB57" s="10">
        <f t="shared" si="77"/>
        <v>123.3</v>
      </c>
      <c r="BC57" s="11">
        <v>0.732</v>
      </c>
      <c r="BD57" s="10">
        <f t="shared" si="78"/>
        <v>85.64399999999999</v>
      </c>
      <c r="BE57" s="10">
        <f t="shared" si="79"/>
        <v>133.3</v>
      </c>
      <c r="BF57" s="11">
        <v>0.661</v>
      </c>
      <c r="BG57" s="10">
        <f t="shared" si="80"/>
        <v>77.337</v>
      </c>
      <c r="BH57" s="10">
        <f t="shared" si="81"/>
        <v>122.3</v>
      </c>
      <c r="BI57" s="11">
        <v>0.552</v>
      </c>
      <c r="BJ57" s="10">
        <f t="shared" si="82"/>
        <v>64.584</v>
      </c>
      <c r="BK57" s="10">
        <f t="shared" si="83"/>
        <v>128.3</v>
      </c>
      <c r="BL57" s="11">
        <v>0.337</v>
      </c>
      <c r="BM57" s="10">
        <f t="shared" si="84"/>
        <v>39.429</v>
      </c>
      <c r="BN57" s="10">
        <f t="shared" si="85"/>
        <v>118.3</v>
      </c>
      <c r="BO57" s="1"/>
    </row>
    <row r="58" spans="1:67" ht="9.75">
      <c r="A58" s="10" t="s">
        <v>81</v>
      </c>
      <c r="B58" s="11">
        <v>0.418</v>
      </c>
      <c r="C58" s="10">
        <f t="shared" si="43"/>
        <v>41.8</v>
      </c>
      <c r="D58" s="11">
        <v>0.559</v>
      </c>
      <c r="E58" s="10">
        <f t="shared" si="44"/>
        <v>65.403</v>
      </c>
      <c r="F58" s="10">
        <f t="shared" si="45"/>
        <v>143.2</v>
      </c>
      <c r="G58" s="11">
        <v>0.641</v>
      </c>
      <c r="H58" s="10">
        <f t="shared" si="46"/>
        <v>74.997</v>
      </c>
      <c r="I58" s="10">
        <f t="shared" si="47"/>
        <v>199.2</v>
      </c>
      <c r="J58" s="11">
        <v>0.719</v>
      </c>
      <c r="K58" s="10">
        <f t="shared" si="48"/>
        <v>84.12299999999999</v>
      </c>
      <c r="L58" s="10">
        <f t="shared" si="49"/>
        <v>-41.8</v>
      </c>
      <c r="M58" s="11">
        <v>0.758</v>
      </c>
      <c r="N58" s="10">
        <f t="shared" si="50"/>
        <v>88.686</v>
      </c>
      <c r="O58" s="10">
        <f t="shared" si="51"/>
        <v>-41.8</v>
      </c>
      <c r="P58" s="11">
        <v>0.86</v>
      </c>
      <c r="Q58" s="10">
        <f t="shared" si="52"/>
        <v>100.62</v>
      </c>
      <c r="R58" s="10">
        <f t="shared" si="53"/>
        <v>202.2</v>
      </c>
      <c r="S58" s="11">
        <v>0.881</v>
      </c>
      <c r="T58" s="10">
        <f t="shared" si="54"/>
        <v>103.077</v>
      </c>
      <c r="U58" s="10">
        <f t="shared" si="55"/>
        <v>203.2</v>
      </c>
      <c r="V58" s="11">
        <v>0.872</v>
      </c>
      <c r="W58" s="10">
        <f t="shared" si="56"/>
        <v>102.024</v>
      </c>
      <c r="X58" s="10">
        <f t="shared" si="57"/>
        <v>200.2</v>
      </c>
      <c r="Y58" s="11">
        <v>0.908</v>
      </c>
      <c r="Z58" s="10">
        <f t="shared" si="58"/>
        <v>106.236</v>
      </c>
      <c r="AA58" s="10">
        <f t="shared" si="59"/>
        <v>181.2</v>
      </c>
      <c r="AB58" s="11">
        <v>0.851</v>
      </c>
      <c r="AC58" s="10">
        <f t="shared" si="60"/>
        <v>99.567</v>
      </c>
      <c r="AD58" s="10">
        <f t="shared" si="61"/>
        <v>162.2</v>
      </c>
      <c r="AE58" s="11">
        <v>0.852</v>
      </c>
      <c r="AF58" s="10">
        <f t="shared" si="62"/>
        <v>99.684</v>
      </c>
      <c r="AG58" s="10">
        <f t="shared" si="63"/>
        <v>149.2</v>
      </c>
      <c r="AH58" s="11">
        <v>0.814</v>
      </c>
      <c r="AI58" s="10">
        <f t="shared" si="64"/>
        <v>95.238</v>
      </c>
      <c r="AJ58" s="10">
        <f t="shared" si="65"/>
        <v>139.2</v>
      </c>
      <c r="AK58" s="11">
        <v>0.83</v>
      </c>
      <c r="AL58" s="10">
        <f t="shared" si="66"/>
        <v>97.11</v>
      </c>
      <c r="AM58" s="10">
        <f t="shared" si="67"/>
        <v>141.2</v>
      </c>
      <c r="AN58" s="11">
        <v>0.763</v>
      </c>
      <c r="AO58" s="10">
        <f t="shared" si="68"/>
        <v>89.271</v>
      </c>
      <c r="AP58" s="10">
        <f t="shared" si="69"/>
        <v>140.2</v>
      </c>
      <c r="AQ58" s="11">
        <v>0.808</v>
      </c>
      <c r="AR58" s="10">
        <f t="shared" si="70"/>
        <v>94.536</v>
      </c>
      <c r="AS58" s="10">
        <f t="shared" si="71"/>
        <v>141.2</v>
      </c>
      <c r="AT58" s="11">
        <v>0.797</v>
      </c>
      <c r="AU58" s="10">
        <f t="shared" si="72"/>
        <v>93.24900000000001</v>
      </c>
      <c r="AV58" s="10">
        <f t="shared" si="73"/>
        <v>127.2</v>
      </c>
      <c r="AW58" s="11">
        <v>0.781</v>
      </c>
      <c r="AX58" s="10">
        <f t="shared" si="74"/>
        <v>91.37700000000001</v>
      </c>
      <c r="AY58" s="10">
        <f t="shared" si="75"/>
        <v>123.2</v>
      </c>
      <c r="AZ58" s="11">
        <v>0.77</v>
      </c>
      <c r="BA58" s="10">
        <f t="shared" si="76"/>
        <v>90.09</v>
      </c>
      <c r="BB58" s="10">
        <f t="shared" si="77"/>
        <v>119.2</v>
      </c>
      <c r="BC58" s="11">
        <v>0.756</v>
      </c>
      <c r="BD58" s="10">
        <f t="shared" si="78"/>
        <v>88.452</v>
      </c>
      <c r="BE58" s="10">
        <f t="shared" si="79"/>
        <v>129.2</v>
      </c>
      <c r="BF58" s="11">
        <v>0.626</v>
      </c>
      <c r="BG58" s="10">
        <f t="shared" si="80"/>
        <v>73.242</v>
      </c>
      <c r="BH58" s="10">
        <f t="shared" si="81"/>
        <v>118.2</v>
      </c>
      <c r="BI58" s="11">
        <v>0.55</v>
      </c>
      <c r="BJ58" s="10">
        <f t="shared" si="82"/>
        <v>64.35000000000001</v>
      </c>
      <c r="BK58" s="10">
        <f t="shared" si="83"/>
        <v>124.2</v>
      </c>
      <c r="BL58" s="11">
        <v>0.359</v>
      </c>
      <c r="BM58" s="10">
        <f t="shared" si="84"/>
        <v>42.003</v>
      </c>
      <c r="BN58" s="10">
        <f t="shared" si="85"/>
        <v>114.2</v>
      </c>
      <c r="BO58" s="1"/>
    </row>
    <row r="59" spans="1:67" ht="9.75">
      <c r="A59" s="10" t="s">
        <v>82</v>
      </c>
      <c r="B59" s="11">
        <v>0.459</v>
      </c>
      <c r="C59" s="10">
        <f t="shared" si="43"/>
        <v>45.9</v>
      </c>
      <c r="D59" s="11">
        <v>0.578</v>
      </c>
      <c r="E59" s="10">
        <f t="shared" si="44"/>
        <v>67.62599999999999</v>
      </c>
      <c r="F59" s="10">
        <f t="shared" si="45"/>
        <v>139.1</v>
      </c>
      <c r="G59" s="11">
        <v>0.658</v>
      </c>
      <c r="H59" s="10">
        <f t="shared" si="46"/>
        <v>76.986</v>
      </c>
      <c r="I59" s="10">
        <f t="shared" si="47"/>
        <v>195.1</v>
      </c>
      <c r="J59" s="11">
        <v>0.909</v>
      </c>
      <c r="K59" s="10">
        <f t="shared" si="48"/>
        <v>106.35300000000001</v>
      </c>
      <c r="L59" s="10">
        <f t="shared" si="49"/>
        <v>-45.9</v>
      </c>
      <c r="M59" s="11">
        <v>0.925</v>
      </c>
      <c r="N59" s="10">
        <f t="shared" si="50"/>
        <v>108.22500000000001</v>
      </c>
      <c r="O59" s="10">
        <f t="shared" si="51"/>
        <v>-45.9</v>
      </c>
      <c r="P59" s="11">
        <v>0.853</v>
      </c>
      <c r="Q59" s="10">
        <f t="shared" si="52"/>
        <v>99.801</v>
      </c>
      <c r="R59" s="10">
        <f t="shared" si="53"/>
        <v>198.1</v>
      </c>
      <c r="S59" s="11">
        <v>0.853</v>
      </c>
      <c r="T59" s="10">
        <f t="shared" si="54"/>
        <v>99.801</v>
      </c>
      <c r="U59" s="10">
        <f t="shared" si="55"/>
        <v>199.1</v>
      </c>
      <c r="V59" s="11">
        <v>0.864</v>
      </c>
      <c r="W59" s="10">
        <f t="shared" si="56"/>
        <v>101.088</v>
      </c>
      <c r="X59" s="10">
        <f t="shared" si="57"/>
        <v>196.1</v>
      </c>
      <c r="Y59" s="11">
        <v>0.911</v>
      </c>
      <c r="Z59" s="10">
        <f t="shared" si="58"/>
        <v>106.587</v>
      </c>
      <c r="AA59" s="10">
        <f t="shared" si="59"/>
        <v>177.1</v>
      </c>
      <c r="AB59" s="11">
        <v>0.831</v>
      </c>
      <c r="AC59" s="10">
        <f t="shared" si="60"/>
        <v>97.22699999999999</v>
      </c>
      <c r="AD59" s="10">
        <f t="shared" si="61"/>
        <v>158.1</v>
      </c>
      <c r="AE59" s="11">
        <v>0.868</v>
      </c>
      <c r="AF59" s="10">
        <f t="shared" si="62"/>
        <v>101.556</v>
      </c>
      <c r="AG59" s="10">
        <f t="shared" si="63"/>
        <v>145.1</v>
      </c>
      <c r="AH59" s="11">
        <v>0.822</v>
      </c>
      <c r="AI59" s="10">
        <f t="shared" si="64"/>
        <v>96.17399999999999</v>
      </c>
      <c r="AJ59" s="10">
        <f t="shared" si="65"/>
        <v>135.1</v>
      </c>
      <c r="AK59" s="11">
        <v>0.822</v>
      </c>
      <c r="AL59" s="10">
        <f t="shared" si="66"/>
        <v>96.17399999999999</v>
      </c>
      <c r="AM59" s="10">
        <f t="shared" si="67"/>
        <v>137.1</v>
      </c>
      <c r="AN59" s="11">
        <v>0.779</v>
      </c>
      <c r="AO59" s="10">
        <f t="shared" si="68"/>
        <v>91.143</v>
      </c>
      <c r="AP59" s="10">
        <f t="shared" si="69"/>
        <v>136.1</v>
      </c>
      <c r="AQ59" s="11">
        <v>0.8</v>
      </c>
      <c r="AR59" s="10">
        <f t="shared" si="70"/>
        <v>93.60000000000001</v>
      </c>
      <c r="AS59" s="10">
        <f t="shared" si="71"/>
        <v>137.1</v>
      </c>
      <c r="AT59" s="11">
        <v>0.781</v>
      </c>
      <c r="AU59" s="10">
        <f t="shared" si="72"/>
        <v>91.37700000000001</v>
      </c>
      <c r="AV59" s="10">
        <f t="shared" si="73"/>
        <v>123.1</v>
      </c>
      <c r="AW59" s="11">
        <v>0.757</v>
      </c>
      <c r="AX59" s="10">
        <f t="shared" si="74"/>
        <v>88.569</v>
      </c>
      <c r="AY59" s="10">
        <f t="shared" si="75"/>
        <v>119.1</v>
      </c>
      <c r="AZ59" s="11">
        <v>0.755</v>
      </c>
      <c r="BA59" s="10">
        <f t="shared" si="76"/>
        <v>88.335</v>
      </c>
      <c r="BB59" s="10">
        <f t="shared" si="77"/>
        <v>115.1</v>
      </c>
      <c r="BC59" s="11">
        <v>0.747</v>
      </c>
      <c r="BD59" s="10">
        <f t="shared" si="78"/>
        <v>87.399</v>
      </c>
      <c r="BE59" s="10">
        <f t="shared" si="79"/>
        <v>125.1</v>
      </c>
      <c r="BF59" s="11">
        <v>0.654</v>
      </c>
      <c r="BG59" s="10">
        <f t="shared" si="80"/>
        <v>76.518</v>
      </c>
      <c r="BH59" s="10">
        <f t="shared" si="81"/>
        <v>114.1</v>
      </c>
      <c r="BI59" s="11">
        <v>0.52</v>
      </c>
      <c r="BJ59" s="10">
        <f t="shared" si="82"/>
        <v>60.84</v>
      </c>
      <c r="BK59" s="10">
        <f t="shared" si="83"/>
        <v>120.1</v>
      </c>
      <c r="BL59" s="11">
        <v>0.362</v>
      </c>
      <c r="BM59" s="10">
        <f t="shared" si="84"/>
        <v>42.354</v>
      </c>
      <c r="BN59" s="10">
        <f t="shared" si="85"/>
        <v>110.1</v>
      </c>
      <c r="BO59" s="1"/>
    </row>
    <row r="60" spans="1:67" ht="9.75">
      <c r="A60" s="10" t="s">
        <v>83</v>
      </c>
      <c r="B60" s="11">
        <v>0.5</v>
      </c>
      <c r="C60" s="10">
        <f t="shared" si="43"/>
        <v>50</v>
      </c>
      <c r="D60" s="11">
        <v>0.562</v>
      </c>
      <c r="E60" s="10">
        <f t="shared" si="44"/>
        <v>65.754</v>
      </c>
      <c r="F60" s="10">
        <f t="shared" si="45"/>
        <v>135</v>
      </c>
      <c r="G60" s="11">
        <v>0.641</v>
      </c>
      <c r="H60" s="10">
        <f t="shared" si="46"/>
        <v>74.997</v>
      </c>
      <c r="I60" s="10">
        <f t="shared" si="47"/>
        <v>191</v>
      </c>
      <c r="J60" s="11">
        <v>0.883</v>
      </c>
      <c r="K60" s="10">
        <f t="shared" si="48"/>
        <v>103.311</v>
      </c>
      <c r="L60" s="10">
        <f t="shared" si="49"/>
        <v>-50</v>
      </c>
      <c r="M60" s="11">
        <v>0.761</v>
      </c>
      <c r="N60" s="10">
        <f t="shared" si="50"/>
        <v>89.037</v>
      </c>
      <c r="O60" s="10">
        <f t="shared" si="51"/>
        <v>-50</v>
      </c>
      <c r="P60" s="11">
        <v>0.853</v>
      </c>
      <c r="Q60" s="10">
        <f t="shared" si="52"/>
        <v>99.801</v>
      </c>
      <c r="R60" s="10">
        <f t="shared" si="53"/>
        <v>194</v>
      </c>
      <c r="S60" s="11">
        <v>0.866</v>
      </c>
      <c r="T60" s="10">
        <f t="shared" si="54"/>
        <v>101.322</v>
      </c>
      <c r="U60" s="10">
        <f t="shared" si="55"/>
        <v>195</v>
      </c>
      <c r="V60" s="11">
        <v>0.85</v>
      </c>
      <c r="W60" s="10">
        <f t="shared" si="56"/>
        <v>99.45</v>
      </c>
      <c r="X60" s="10">
        <f t="shared" si="57"/>
        <v>192</v>
      </c>
      <c r="Y60" s="11">
        <v>0.902</v>
      </c>
      <c r="Z60" s="10">
        <f t="shared" si="58"/>
        <v>105.534</v>
      </c>
      <c r="AA60" s="10">
        <f t="shared" si="59"/>
        <v>173</v>
      </c>
      <c r="AB60" s="11">
        <v>0.841</v>
      </c>
      <c r="AC60" s="10">
        <f t="shared" si="60"/>
        <v>98.39699999999999</v>
      </c>
      <c r="AD60" s="10">
        <f t="shared" si="61"/>
        <v>154</v>
      </c>
      <c r="AE60" s="11">
        <v>0.859</v>
      </c>
      <c r="AF60" s="10">
        <f t="shared" si="62"/>
        <v>100.503</v>
      </c>
      <c r="AG60" s="10">
        <f t="shared" si="63"/>
        <v>141</v>
      </c>
      <c r="AH60" s="11">
        <v>0.803</v>
      </c>
      <c r="AI60" s="10">
        <f t="shared" si="64"/>
        <v>93.95100000000001</v>
      </c>
      <c r="AJ60" s="10">
        <f t="shared" si="65"/>
        <v>131</v>
      </c>
      <c r="AK60" s="11">
        <v>0.817</v>
      </c>
      <c r="AL60" s="10">
        <f t="shared" si="66"/>
        <v>95.589</v>
      </c>
      <c r="AM60" s="10">
        <f t="shared" si="67"/>
        <v>133</v>
      </c>
      <c r="AN60" s="11">
        <v>0.75</v>
      </c>
      <c r="AO60" s="10">
        <f t="shared" si="68"/>
        <v>87.75</v>
      </c>
      <c r="AP60" s="10">
        <f t="shared" si="69"/>
        <v>132</v>
      </c>
      <c r="AQ60" s="11">
        <v>0.78</v>
      </c>
      <c r="AR60" s="10">
        <f t="shared" si="70"/>
        <v>91.26</v>
      </c>
      <c r="AS60" s="10">
        <f t="shared" si="71"/>
        <v>133</v>
      </c>
      <c r="AT60" s="11">
        <v>0.768</v>
      </c>
      <c r="AU60" s="10">
        <f t="shared" si="72"/>
        <v>89.85600000000001</v>
      </c>
      <c r="AV60" s="10">
        <f t="shared" si="73"/>
        <v>119</v>
      </c>
      <c r="AW60" s="11">
        <v>0.755</v>
      </c>
      <c r="AX60" s="10">
        <f t="shared" si="74"/>
        <v>88.335</v>
      </c>
      <c r="AY60" s="10">
        <f t="shared" si="75"/>
        <v>115</v>
      </c>
      <c r="AZ60" s="11">
        <v>0.762</v>
      </c>
      <c r="BA60" s="10">
        <f t="shared" si="76"/>
        <v>89.154</v>
      </c>
      <c r="BB60" s="10">
        <f t="shared" si="77"/>
        <v>111</v>
      </c>
      <c r="BC60" s="11">
        <v>0.741</v>
      </c>
      <c r="BD60" s="10">
        <f t="shared" si="78"/>
        <v>86.697</v>
      </c>
      <c r="BE60" s="10">
        <f t="shared" si="79"/>
        <v>121</v>
      </c>
      <c r="BF60" s="11">
        <v>0.637</v>
      </c>
      <c r="BG60" s="10">
        <f t="shared" si="80"/>
        <v>74.529</v>
      </c>
      <c r="BH60" s="10">
        <f t="shared" si="81"/>
        <v>110</v>
      </c>
      <c r="BI60" s="11">
        <v>0.527</v>
      </c>
      <c r="BJ60" s="10">
        <f t="shared" si="82"/>
        <v>61.659000000000006</v>
      </c>
      <c r="BK60" s="10">
        <f t="shared" si="83"/>
        <v>116</v>
      </c>
      <c r="BL60" s="11">
        <v>0.349</v>
      </c>
      <c r="BM60" s="10">
        <f t="shared" si="84"/>
        <v>40.833</v>
      </c>
      <c r="BN60" s="10">
        <f t="shared" si="85"/>
        <v>106</v>
      </c>
      <c r="BO60" s="1"/>
    </row>
    <row r="61" spans="1:67" ht="9.75">
      <c r="A61" s="10" t="s">
        <v>84</v>
      </c>
      <c r="B61" s="11">
        <v>0.541</v>
      </c>
      <c r="C61" s="10">
        <f t="shared" si="43"/>
        <v>54.1</v>
      </c>
      <c r="D61" s="11">
        <v>0.569</v>
      </c>
      <c r="E61" s="10">
        <f t="shared" si="44"/>
        <v>66.573</v>
      </c>
      <c r="F61" s="10">
        <f t="shared" si="45"/>
        <v>130.9</v>
      </c>
      <c r="G61" s="11">
        <v>0.665</v>
      </c>
      <c r="H61" s="10">
        <f t="shared" si="46"/>
        <v>77.805</v>
      </c>
      <c r="I61" s="10">
        <f t="shared" si="47"/>
        <v>186.9</v>
      </c>
      <c r="J61" s="11">
        <v>0.877</v>
      </c>
      <c r="K61" s="10">
        <f t="shared" si="48"/>
        <v>102.609</v>
      </c>
      <c r="L61" s="10">
        <f t="shared" si="49"/>
        <v>-54.1</v>
      </c>
      <c r="M61" s="11">
        <v>0.696</v>
      </c>
      <c r="N61" s="10">
        <f t="shared" si="50"/>
        <v>81.43199999999999</v>
      </c>
      <c r="O61" s="10">
        <f t="shared" si="51"/>
        <v>-54.1</v>
      </c>
      <c r="P61" s="11">
        <v>0.841</v>
      </c>
      <c r="Q61" s="10">
        <f t="shared" si="52"/>
        <v>98.39699999999999</v>
      </c>
      <c r="R61" s="10">
        <f t="shared" si="53"/>
        <v>189.9</v>
      </c>
      <c r="S61" s="11">
        <v>0.853</v>
      </c>
      <c r="T61" s="10">
        <f t="shared" si="54"/>
        <v>99.801</v>
      </c>
      <c r="U61" s="10">
        <f t="shared" si="55"/>
        <v>190.9</v>
      </c>
      <c r="V61" s="11">
        <v>0.863</v>
      </c>
      <c r="W61" s="10">
        <f t="shared" si="56"/>
        <v>100.971</v>
      </c>
      <c r="X61" s="10">
        <f t="shared" si="57"/>
        <v>187.9</v>
      </c>
      <c r="Y61" s="11">
        <v>0.888</v>
      </c>
      <c r="Z61" s="10">
        <f t="shared" si="58"/>
        <v>103.896</v>
      </c>
      <c r="AA61" s="10">
        <f t="shared" si="59"/>
        <v>168.9</v>
      </c>
      <c r="AB61" s="11">
        <v>0.85</v>
      </c>
      <c r="AC61" s="10">
        <f t="shared" si="60"/>
        <v>99.45</v>
      </c>
      <c r="AD61" s="10">
        <f t="shared" si="61"/>
        <v>149.9</v>
      </c>
      <c r="AE61" s="11">
        <v>0.857</v>
      </c>
      <c r="AF61" s="10">
        <f t="shared" si="62"/>
        <v>100.26899999999999</v>
      </c>
      <c r="AG61" s="10">
        <f t="shared" si="63"/>
        <v>136.9</v>
      </c>
      <c r="AH61" s="11">
        <v>0.797</v>
      </c>
      <c r="AI61" s="10">
        <f t="shared" si="64"/>
        <v>93.24900000000001</v>
      </c>
      <c r="AJ61" s="10">
        <f t="shared" si="65"/>
        <v>126.9</v>
      </c>
      <c r="AK61" s="11">
        <v>0.787</v>
      </c>
      <c r="AL61" s="10">
        <f t="shared" si="66"/>
        <v>92.07900000000001</v>
      </c>
      <c r="AM61" s="10">
        <f t="shared" si="67"/>
        <v>128.9</v>
      </c>
      <c r="AN61" s="11">
        <v>0.787</v>
      </c>
      <c r="AO61" s="10">
        <f t="shared" si="68"/>
        <v>92.07900000000001</v>
      </c>
      <c r="AP61" s="10">
        <f t="shared" si="69"/>
        <v>127.9</v>
      </c>
      <c r="AQ61" s="11">
        <v>0.782</v>
      </c>
      <c r="AR61" s="10">
        <f t="shared" si="70"/>
        <v>91.494</v>
      </c>
      <c r="AS61" s="10">
        <f t="shared" si="71"/>
        <v>128.9</v>
      </c>
      <c r="AT61" s="11">
        <v>0.772</v>
      </c>
      <c r="AU61" s="10">
        <f t="shared" si="72"/>
        <v>90.324</v>
      </c>
      <c r="AV61" s="10">
        <f t="shared" si="73"/>
        <v>114.9</v>
      </c>
      <c r="AW61" s="11">
        <v>0.73</v>
      </c>
      <c r="AX61" s="10">
        <f t="shared" si="74"/>
        <v>85.41</v>
      </c>
      <c r="AY61" s="10">
        <f t="shared" si="75"/>
        <v>110.9</v>
      </c>
      <c r="AZ61" s="11">
        <v>0.723</v>
      </c>
      <c r="BA61" s="10">
        <f t="shared" si="76"/>
        <v>84.591</v>
      </c>
      <c r="BB61" s="10">
        <f t="shared" si="77"/>
        <v>106.9</v>
      </c>
      <c r="BC61" s="11">
        <v>0.74</v>
      </c>
      <c r="BD61" s="10">
        <f t="shared" si="78"/>
        <v>86.58</v>
      </c>
      <c r="BE61" s="10">
        <f t="shared" si="79"/>
        <v>116.9</v>
      </c>
      <c r="BF61" s="11">
        <v>0.631</v>
      </c>
      <c r="BG61" s="10">
        <f t="shared" si="80"/>
        <v>73.827</v>
      </c>
      <c r="BH61" s="10">
        <f t="shared" si="81"/>
        <v>105.9</v>
      </c>
      <c r="BI61" s="11">
        <v>0.524</v>
      </c>
      <c r="BJ61" s="10">
        <f t="shared" si="82"/>
        <v>61.308</v>
      </c>
      <c r="BK61" s="10">
        <f t="shared" si="83"/>
        <v>111.9</v>
      </c>
      <c r="BL61" s="11">
        <v>0.36</v>
      </c>
      <c r="BM61" s="10">
        <f t="shared" si="84"/>
        <v>42.12</v>
      </c>
      <c r="BN61" s="10">
        <f t="shared" si="85"/>
        <v>101.9</v>
      </c>
      <c r="BO61" s="1"/>
    </row>
    <row r="62" spans="1:67" ht="9.75">
      <c r="A62" s="10" t="s">
        <v>85</v>
      </c>
      <c r="B62" s="11">
        <v>0.582</v>
      </c>
      <c r="C62" s="10">
        <f t="shared" si="43"/>
        <v>58.199999999999996</v>
      </c>
      <c r="D62" s="11">
        <v>0.596</v>
      </c>
      <c r="E62" s="10">
        <f t="shared" si="44"/>
        <v>69.732</v>
      </c>
      <c r="F62" s="10">
        <f t="shared" si="45"/>
        <v>126.80000000000001</v>
      </c>
      <c r="G62" s="11">
        <v>0.677</v>
      </c>
      <c r="H62" s="10">
        <f t="shared" si="46"/>
        <v>79.209</v>
      </c>
      <c r="I62" s="10">
        <f t="shared" si="47"/>
        <v>182.8</v>
      </c>
      <c r="J62" s="11">
        <v>0.691</v>
      </c>
      <c r="K62" s="10">
        <f t="shared" si="48"/>
        <v>80.847</v>
      </c>
      <c r="L62" s="10">
        <f t="shared" si="49"/>
        <v>-58.199999999999996</v>
      </c>
      <c r="M62" s="11">
        <v>0.695</v>
      </c>
      <c r="N62" s="10">
        <f t="shared" si="50"/>
        <v>81.315</v>
      </c>
      <c r="O62" s="10">
        <f t="shared" si="51"/>
        <v>-58.199999999999996</v>
      </c>
      <c r="P62" s="11">
        <v>0.851</v>
      </c>
      <c r="Q62" s="10">
        <f t="shared" si="52"/>
        <v>99.567</v>
      </c>
      <c r="R62" s="10">
        <f t="shared" si="53"/>
        <v>185.8</v>
      </c>
      <c r="S62" s="11">
        <v>0.868</v>
      </c>
      <c r="T62" s="10">
        <f t="shared" si="54"/>
        <v>101.556</v>
      </c>
      <c r="U62" s="10">
        <f t="shared" si="55"/>
        <v>186.8</v>
      </c>
      <c r="V62" s="11">
        <v>0.856</v>
      </c>
      <c r="W62" s="10">
        <f t="shared" si="56"/>
        <v>100.152</v>
      </c>
      <c r="X62" s="10">
        <f t="shared" si="57"/>
        <v>183.8</v>
      </c>
      <c r="Y62" s="11">
        <v>0.908</v>
      </c>
      <c r="Z62" s="10">
        <f t="shared" si="58"/>
        <v>106.236</v>
      </c>
      <c r="AA62" s="10">
        <f t="shared" si="59"/>
        <v>164.8</v>
      </c>
      <c r="AB62" s="11">
        <v>0.856</v>
      </c>
      <c r="AC62" s="10">
        <f t="shared" si="60"/>
        <v>100.152</v>
      </c>
      <c r="AD62" s="10">
        <f t="shared" si="61"/>
        <v>145.8</v>
      </c>
      <c r="AE62" s="11">
        <v>0.847</v>
      </c>
      <c r="AF62" s="10">
        <f t="shared" si="62"/>
        <v>99.099</v>
      </c>
      <c r="AG62" s="10">
        <f t="shared" si="63"/>
        <v>132.8</v>
      </c>
      <c r="AH62" s="11">
        <v>0.797</v>
      </c>
      <c r="AI62" s="10">
        <f t="shared" si="64"/>
        <v>93.24900000000001</v>
      </c>
      <c r="AJ62" s="10">
        <f t="shared" si="65"/>
        <v>122.80000000000001</v>
      </c>
      <c r="AK62" s="11">
        <v>0.793</v>
      </c>
      <c r="AL62" s="10">
        <f t="shared" si="66"/>
        <v>92.781</v>
      </c>
      <c r="AM62" s="10">
        <f t="shared" si="67"/>
        <v>124.80000000000001</v>
      </c>
      <c r="AN62" s="11">
        <v>0.76</v>
      </c>
      <c r="AO62" s="10">
        <f t="shared" si="68"/>
        <v>88.92</v>
      </c>
      <c r="AP62" s="10">
        <f t="shared" si="69"/>
        <v>123.80000000000001</v>
      </c>
      <c r="AQ62" s="11">
        <v>0.787</v>
      </c>
      <c r="AR62" s="10">
        <f t="shared" si="70"/>
        <v>92.07900000000001</v>
      </c>
      <c r="AS62" s="10">
        <f t="shared" si="71"/>
        <v>124.80000000000001</v>
      </c>
      <c r="AT62" s="11">
        <v>0.769</v>
      </c>
      <c r="AU62" s="10">
        <f t="shared" si="72"/>
        <v>89.973</v>
      </c>
      <c r="AV62" s="10">
        <f t="shared" si="73"/>
        <v>110.80000000000001</v>
      </c>
      <c r="AW62" s="11">
        <v>0.751</v>
      </c>
      <c r="AX62" s="10">
        <f t="shared" si="74"/>
        <v>87.867</v>
      </c>
      <c r="AY62" s="10">
        <f t="shared" si="75"/>
        <v>106.80000000000001</v>
      </c>
      <c r="AZ62" s="11">
        <v>0.758</v>
      </c>
      <c r="BA62" s="10">
        <f t="shared" si="76"/>
        <v>88.686</v>
      </c>
      <c r="BB62" s="10">
        <f t="shared" si="77"/>
        <v>102.80000000000001</v>
      </c>
      <c r="BC62" s="11">
        <v>0.717</v>
      </c>
      <c r="BD62" s="10">
        <f t="shared" si="78"/>
        <v>83.889</v>
      </c>
      <c r="BE62" s="10">
        <f t="shared" si="79"/>
        <v>112.80000000000001</v>
      </c>
      <c r="BF62" s="11">
        <v>0.64</v>
      </c>
      <c r="BG62" s="10">
        <f t="shared" si="80"/>
        <v>74.88</v>
      </c>
      <c r="BH62" s="10">
        <f t="shared" si="81"/>
        <v>101.80000000000001</v>
      </c>
      <c r="BI62" s="11">
        <v>0.521</v>
      </c>
      <c r="BJ62" s="10">
        <f t="shared" si="82"/>
        <v>60.957</v>
      </c>
      <c r="BK62" s="10">
        <f t="shared" si="83"/>
        <v>107.80000000000001</v>
      </c>
      <c r="BL62" s="11">
        <v>0.354</v>
      </c>
      <c r="BM62" s="10">
        <f t="shared" si="84"/>
        <v>41.418</v>
      </c>
      <c r="BN62" s="10">
        <f t="shared" si="85"/>
        <v>97.80000000000001</v>
      </c>
      <c r="BO62" s="1"/>
    </row>
    <row r="63" spans="1:67" ht="9.75">
      <c r="A63" s="10" t="s">
        <v>86</v>
      </c>
      <c r="B63" s="11">
        <v>0.623</v>
      </c>
      <c r="C63" s="10">
        <f t="shared" si="43"/>
        <v>62.3</v>
      </c>
      <c r="D63" s="11">
        <v>0.568</v>
      </c>
      <c r="E63" s="10">
        <f t="shared" si="44"/>
        <v>66.45599999999999</v>
      </c>
      <c r="F63" s="10">
        <f t="shared" si="45"/>
        <v>122.7</v>
      </c>
      <c r="G63" s="11">
        <v>0.678</v>
      </c>
      <c r="H63" s="10">
        <f t="shared" si="46"/>
        <v>79.32600000000001</v>
      </c>
      <c r="I63" s="10">
        <f t="shared" si="47"/>
        <v>178.7</v>
      </c>
      <c r="J63" s="11">
        <v>0.819</v>
      </c>
      <c r="K63" s="10">
        <f t="shared" si="48"/>
        <v>95.823</v>
      </c>
      <c r="L63" s="10">
        <f t="shared" si="49"/>
        <v>-62.3</v>
      </c>
      <c r="M63" s="11">
        <v>0.796</v>
      </c>
      <c r="N63" s="10">
        <f t="shared" si="50"/>
        <v>93.132</v>
      </c>
      <c r="O63" s="10">
        <f t="shared" si="51"/>
        <v>-62.3</v>
      </c>
      <c r="P63" s="11">
        <v>0.872</v>
      </c>
      <c r="Q63" s="10">
        <f t="shared" si="52"/>
        <v>102.024</v>
      </c>
      <c r="R63" s="10">
        <f t="shared" si="53"/>
        <v>181.7</v>
      </c>
      <c r="S63" s="11">
        <v>0.856</v>
      </c>
      <c r="T63" s="10">
        <f t="shared" si="54"/>
        <v>100.152</v>
      </c>
      <c r="U63" s="10">
        <f t="shared" si="55"/>
        <v>182.7</v>
      </c>
      <c r="V63" s="11">
        <v>0.87</v>
      </c>
      <c r="W63" s="10">
        <f t="shared" si="56"/>
        <v>101.79</v>
      </c>
      <c r="X63" s="10">
        <f t="shared" si="57"/>
        <v>179.7</v>
      </c>
      <c r="Y63" s="11">
        <v>0.903</v>
      </c>
      <c r="Z63" s="10">
        <f t="shared" si="58"/>
        <v>105.651</v>
      </c>
      <c r="AA63" s="10">
        <f t="shared" si="59"/>
        <v>160.7</v>
      </c>
      <c r="AB63" s="11">
        <v>0.858</v>
      </c>
      <c r="AC63" s="10">
        <f t="shared" si="60"/>
        <v>100.386</v>
      </c>
      <c r="AD63" s="10">
        <f t="shared" si="61"/>
        <v>141.7</v>
      </c>
      <c r="AE63" s="11">
        <v>0.833</v>
      </c>
      <c r="AF63" s="10">
        <f t="shared" si="62"/>
        <v>97.461</v>
      </c>
      <c r="AG63" s="10">
        <f t="shared" si="63"/>
        <v>128.7</v>
      </c>
      <c r="AH63" s="11">
        <v>0.779</v>
      </c>
      <c r="AI63" s="10">
        <f t="shared" si="64"/>
        <v>91.143</v>
      </c>
      <c r="AJ63" s="10">
        <f t="shared" si="65"/>
        <v>118.7</v>
      </c>
      <c r="AK63" s="11">
        <v>0.797</v>
      </c>
      <c r="AL63" s="10">
        <f t="shared" si="66"/>
        <v>93.24900000000001</v>
      </c>
      <c r="AM63" s="10">
        <f t="shared" si="67"/>
        <v>120.7</v>
      </c>
      <c r="AN63" s="11">
        <v>0.767</v>
      </c>
      <c r="AO63" s="10">
        <f t="shared" si="68"/>
        <v>89.739</v>
      </c>
      <c r="AP63" s="10">
        <f t="shared" si="69"/>
        <v>119.7</v>
      </c>
      <c r="AQ63" s="11">
        <v>0.775</v>
      </c>
      <c r="AR63" s="10">
        <f t="shared" si="70"/>
        <v>90.675</v>
      </c>
      <c r="AS63" s="10">
        <f t="shared" si="71"/>
        <v>120.7</v>
      </c>
      <c r="AT63" s="11">
        <v>0.747</v>
      </c>
      <c r="AU63" s="10">
        <f t="shared" si="72"/>
        <v>87.399</v>
      </c>
      <c r="AV63" s="10">
        <f t="shared" si="73"/>
        <v>106.7</v>
      </c>
      <c r="AW63" s="11">
        <v>0.737</v>
      </c>
      <c r="AX63" s="10">
        <f t="shared" si="74"/>
        <v>86.229</v>
      </c>
      <c r="AY63" s="10">
        <f t="shared" si="75"/>
        <v>102.7</v>
      </c>
      <c r="AZ63" s="11">
        <v>0.748</v>
      </c>
      <c r="BA63" s="10">
        <f t="shared" si="76"/>
        <v>87.516</v>
      </c>
      <c r="BB63" s="10">
        <f t="shared" si="77"/>
        <v>98.7</v>
      </c>
      <c r="BC63" s="11">
        <v>0.715</v>
      </c>
      <c r="BD63" s="10">
        <f t="shared" si="78"/>
        <v>83.655</v>
      </c>
      <c r="BE63" s="10">
        <f t="shared" si="79"/>
        <v>108.7</v>
      </c>
      <c r="BF63" s="11">
        <v>0.642</v>
      </c>
      <c r="BG63" s="10">
        <f t="shared" si="80"/>
        <v>75.114</v>
      </c>
      <c r="BH63" s="10">
        <f t="shared" si="81"/>
        <v>97.7</v>
      </c>
      <c r="BI63" s="11">
        <v>0.519</v>
      </c>
      <c r="BJ63" s="10">
        <f t="shared" si="82"/>
        <v>60.723</v>
      </c>
      <c r="BK63" s="10">
        <f t="shared" si="83"/>
        <v>103.7</v>
      </c>
      <c r="BL63" s="11">
        <v>0.376</v>
      </c>
      <c r="BM63" s="10">
        <f t="shared" si="84"/>
        <v>43.992</v>
      </c>
      <c r="BN63" s="10">
        <f t="shared" si="85"/>
        <v>93.7</v>
      </c>
      <c r="BO63" s="1"/>
    </row>
    <row r="64" spans="1:67" ht="9.75">
      <c r="A64" s="10" t="s">
        <v>87</v>
      </c>
      <c r="B64" s="11">
        <v>0.663</v>
      </c>
      <c r="C64" s="10">
        <f t="shared" si="43"/>
        <v>66.3</v>
      </c>
      <c r="D64" s="11">
        <v>0.57</v>
      </c>
      <c r="E64" s="10">
        <f t="shared" si="44"/>
        <v>66.69</v>
      </c>
      <c r="F64" s="10">
        <f t="shared" si="45"/>
        <v>118.7</v>
      </c>
      <c r="G64" s="11">
        <v>0.679</v>
      </c>
      <c r="H64" s="10">
        <f t="shared" si="46"/>
        <v>79.44300000000001</v>
      </c>
      <c r="I64" s="10">
        <f t="shared" si="47"/>
        <v>174.7</v>
      </c>
      <c r="J64" s="11">
        <v>0.889</v>
      </c>
      <c r="K64" s="10">
        <f t="shared" si="48"/>
        <v>104.013</v>
      </c>
      <c r="L64" s="10">
        <f t="shared" si="49"/>
        <v>-66.3</v>
      </c>
      <c r="M64" s="11">
        <v>0.642</v>
      </c>
      <c r="N64" s="10">
        <f t="shared" si="50"/>
        <v>75.114</v>
      </c>
      <c r="O64" s="10">
        <f t="shared" si="51"/>
        <v>-66.3</v>
      </c>
      <c r="P64" s="11">
        <v>0.859</v>
      </c>
      <c r="Q64" s="10">
        <f t="shared" si="52"/>
        <v>100.503</v>
      </c>
      <c r="R64" s="10">
        <f t="shared" si="53"/>
        <v>177.7</v>
      </c>
      <c r="S64" s="11">
        <v>0.833</v>
      </c>
      <c r="T64" s="10">
        <f t="shared" si="54"/>
        <v>97.461</v>
      </c>
      <c r="U64" s="10">
        <f t="shared" si="55"/>
        <v>178.7</v>
      </c>
      <c r="V64" s="11">
        <v>0.847</v>
      </c>
      <c r="W64" s="10">
        <f t="shared" si="56"/>
        <v>99.099</v>
      </c>
      <c r="X64" s="10">
        <f t="shared" si="57"/>
        <v>175.7</v>
      </c>
      <c r="Y64" s="11">
        <v>0.882</v>
      </c>
      <c r="Z64" s="10">
        <f t="shared" si="58"/>
        <v>103.194</v>
      </c>
      <c r="AA64" s="10">
        <f t="shared" si="59"/>
        <v>156.7</v>
      </c>
      <c r="AB64" s="11">
        <v>0.856</v>
      </c>
      <c r="AC64" s="10">
        <f t="shared" si="60"/>
        <v>100.152</v>
      </c>
      <c r="AD64" s="10">
        <f t="shared" si="61"/>
        <v>137.7</v>
      </c>
      <c r="AE64" s="11">
        <v>0.842</v>
      </c>
      <c r="AF64" s="10">
        <f t="shared" si="62"/>
        <v>98.514</v>
      </c>
      <c r="AG64" s="10">
        <f t="shared" si="63"/>
        <v>124.7</v>
      </c>
      <c r="AH64" s="11">
        <v>0.802</v>
      </c>
      <c r="AI64" s="10">
        <f t="shared" si="64"/>
        <v>93.834</v>
      </c>
      <c r="AJ64" s="10">
        <f t="shared" si="65"/>
        <v>114.7</v>
      </c>
      <c r="AK64" s="11">
        <v>0.776</v>
      </c>
      <c r="AL64" s="10">
        <f t="shared" si="66"/>
        <v>90.792</v>
      </c>
      <c r="AM64" s="10">
        <f t="shared" si="67"/>
        <v>116.7</v>
      </c>
      <c r="AN64" s="11">
        <v>0.769</v>
      </c>
      <c r="AO64" s="10">
        <f t="shared" si="68"/>
        <v>89.973</v>
      </c>
      <c r="AP64" s="10">
        <f t="shared" si="69"/>
        <v>115.7</v>
      </c>
      <c r="AQ64" s="11">
        <v>0.794</v>
      </c>
      <c r="AR64" s="10">
        <f t="shared" si="70"/>
        <v>92.89800000000001</v>
      </c>
      <c r="AS64" s="10">
        <f t="shared" si="71"/>
        <v>116.7</v>
      </c>
      <c r="AT64" s="11">
        <v>0.745</v>
      </c>
      <c r="AU64" s="10">
        <f t="shared" si="72"/>
        <v>87.165</v>
      </c>
      <c r="AV64" s="10">
        <f t="shared" si="73"/>
        <v>102.7</v>
      </c>
      <c r="AW64" s="11">
        <v>0.735</v>
      </c>
      <c r="AX64" s="10">
        <f t="shared" si="74"/>
        <v>85.995</v>
      </c>
      <c r="AY64" s="10">
        <f t="shared" si="75"/>
        <v>98.7</v>
      </c>
      <c r="AZ64" s="11">
        <v>0.732</v>
      </c>
      <c r="BA64" s="10">
        <f t="shared" si="76"/>
        <v>85.64399999999999</v>
      </c>
      <c r="BB64" s="10">
        <f t="shared" si="77"/>
        <v>94.7</v>
      </c>
      <c r="BC64" s="11">
        <v>0.725</v>
      </c>
      <c r="BD64" s="10">
        <f t="shared" si="78"/>
        <v>84.825</v>
      </c>
      <c r="BE64" s="10">
        <f t="shared" si="79"/>
        <v>104.7</v>
      </c>
      <c r="BF64" s="11">
        <v>0.635</v>
      </c>
      <c r="BG64" s="10">
        <f t="shared" si="80"/>
        <v>74.295</v>
      </c>
      <c r="BH64" s="10">
        <f t="shared" si="81"/>
        <v>93.7</v>
      </c>
      <c r="BI64" s="11">
        <v>0.514</v>
      </c>
      <c r="BJ64" s="10">
        <f t="shared" si="82"/>
        <v>60.138</v>
      </c>
      <c r="BK64" s="10">
        <f t="shared" si="83"/>
        <v>99.7</v>
      </c>
      <c r="BL64" s="11">
        <v>0.361</v>
      </c>
      <c r="BM64" s="10">
        <f t="shared" si="84"/>
        <v>42.237</v>
      </c>
      <c r="BN64" s="10">
        <f t="shared" si="85"/>
        <v>89.7</v>
      </c>
      <c r="BO64" s="1"/>
    </row>
    <row r="65" spans="1:67" ht="9.75">
      <c r="A65" s="10" t="s">
        <v>88</v>
      </c>
      <c r="B65" s="11">
        <v>0.704</v>
      </c>
      <c r="C65" s="10">
        <f t="shared" si="43"/>
        <v>70.39999999999999</v>
      </c>
      <c r="D65" s="11">
        <v>0.586</v>
      </c>
      <c r="E65" s="10">
        <f t="shared" si="44"/>
        <v>68.562</v>
      </c>
      <c r="F65" s="10">
        <f t="shared" si="45"/>
        <v>114.60000000000001</v>
      </c>
      <c r="G65" s="11">
        <v>0.694</v>
      </c>
      <c r="H65" s="10">
        <f t="shared" si="46"/>
        <v>81.198</v>
      </c>
      <c r="I65" s="10">
        <f t="shared" si="47"/>
        <v>170.60000000000002</v>
      </c>
      <c r="J65" s="11">
        <v>0.819</v>
      </c>
      <c r="K65" s="10">
        <f t="shared" si="48"/>
        <v>95.823</v>
      </c>
      <c r="L65" s="10">
        <f t="shared" si="49"/>
        <v>-70.39999999999999</v>
      </c>
      <c r="M65" s="11">
        <v>0.78</v>
      </c>
      <c r="N65" s="10">
        <f t="shared" si="50"/>
        <v>91.26</v>
      </c>
      <c r="O65" s="10">
        <f t="shared" si="51"/>
        <v>-70.39999999999999</v>
      </c>
      <c r="P65" s="11">
        <v>0.831</v>
      </c>
      <c r="Q65" s="10">
        <f t="shared" si="52"/>
        <v>97.22699999999999</v>
      </c>
      <c r="R65" s="10">
        <f t="shared" si="53"/>
        <v>173.60000000000002</v>
      </c>
      <c r="S65" s="11">
        <v>0.829</v>
      </c>
      <c r="T65" s="10">
        <f t="shared" si="54"/>
        <v>96.993</v>
      </c>
      <c r="U65" s="10">
        <f t="shared" si="55"/>
        <v>174.60000000000002</v>
      </c>
      <c r="V65" s="11">
        <v>0.881</v>
      </c>
      <c r="W65" s="10">
        <f t="shared" si="56"/>
        <v>103.077</v>
      </c>
      <c r="X65" s="10">
        <f t="shared" si="57"/>
        <v>171.60000000000002</v>
      </c>
      <c r="Y65" s="11">
        <v>0.874</v>
      </c>
      <c r="Z65" s="10">
        <f t="shared" si="58"/>
        <v>102.258</v>
      </c>
      <c r="AA65" s="10">
        <f t="shared" si="59"/>
        <v>152.60000000000002</v>
      </c>
      <c r="AB65" s="11">
        <v>0.855</v>
      </c>
      <c r="AC65" s="10">
        <f t="shared" si="60"/>
        <v>100.035</v>
      </c>
      <c r="AD65" s="10">
        <f t="shared" si="61"/>
        <v>133.60000000000002</v>
      </c>
      <c r="AE65" s="11">
        <v>0.843</v>
      </c>
      <c r="AF65" s="10">
        <f t="shared" si="62"/>
        <v>98.631</v>
      </c>
      <c r="AG65" s="10">
        <f t="shared" si="63"/>
        <v>120.60000000000001</v>
      </c>
      <c r="AH65" s="11">
        <v>0.776</v>
      </c>
      <c r="AI65" s="10">
        <f t="shared" si="64"/>
        <v>90.792</v>
      </c>
      <c r="AJ65" s="10">
        <f t="shared" si="65"/>
        <v>110.60000000000001</v>
      </c>
      <c r="AK65" s="11">
        <v>0.79</v>
      </c>
      <c r="AL65" s="10">
        <f t="shared" si="66"/>
        <v>92.43</v>
      </c>
      <c r="AM65" s="10">
        <f t="shared" si="67"/>
        <v>112.60000000000001</v>
      </c>
      <c r="AN65" s="11">
        <v>0.744</v>
      </c>
      <c r="AO65" s="10">
        <f t="shared" si="68"/>
        <v>87.048</v>
      </c>
      <c r="AP65" s="10">
        <f t="shared" si="69"/>
        <v>111.60000000000001</v>
      </c>
      <c r="AQ65" s="11">
        <v>0.786</v>
      </c>
      <c r="AR65" s="10">
        <f t="shared" si="70"/>
        <v>91.962</v>
      </c>
      <c r="AS65" s="10">
        <f t="shared" si="71"/>
        <v>112.60000000000001</v>
      </c>
      <c r="AT65" s="11">
        <v>0.746</v>
      </c>
      <c r="AU65" s="10">
        <f t="shared" si="72"/>
        <v>87.282</v>
      </c>
      <c r="AV65" s="10">
        <f t="shared" si="73"/>
        <v>98.60000000000001</v>
      </c>
      <c r="AW65" s="11">
        <v>0.732</v>
      </c>
      <c r="AX65" s="10">
        <f t="shared" si="74"/>
        <v>85.64399999999999</v>
      </c>
      <c r="AY65" s="10">
        <f t="shared" si="75"/>
        <v>94.60000000000001</v>
      </c>
      <c r="AZ65" s="11">
        <v>0.734</v>
      </c>
      <c r="BA65" s="10">
        <f t="shared" si="76"/>
        <v>85.878</v>
      </c>
      <c r="BB65" s="10">
        <f t="shared" si="77"/>
        <v>90.60000000000001</v>
      </c>
      <c r="BC65" s="11">
        <v>0.723</v>
      </c>
      <c r="BD65" s="10">
        <f t="shared" si="78"/>
        <v>84.591</v>
      </c>
      <c r="BE65" s="10">
        <f t="shared" si="79"/>
        <v>100.60000000000001</v>
      </c>
      <c r="BF65" s="11">
        <v>0.627</v>
      </c>
      <c r="BG65" s="10">
        <f t="shared" si="80"/>
        <v>73.359</v>
      </c>
      <c r="BH65" s="10">
        <f t="shared" si="81"/>
        <v>89.60000000000001</v>
      </c>
      <c r="BI65" s="11">
        <v>0.485</v>
      </c>
      <c r="BJ65" s="10">
        <f t="shared" si="82"/>
        <v>56.745</v>
      </c>
      <c r="BK65" s="10">
        <f t="shared" si="83"/>
        <v>95.60000000000001</v>
      </c>
      <c r="BL65" s="11">
        <v>0.377</v>
      </c>
      <c r="BM65" s="10">
        <f t="shared" si="84"/>
        <v>44.109</v>
      </c>
      <c r="BN65" s="10">
        <f t="shared" si="85"/>
        <v>85.60000000000001</v>
      </c>
      <c r="BO65" s="1"/>
    </row>
    <row r="66" spans="1:67" ht="9.75">
      <c r="A66" s="10" t="s">
        <v>89</v>
      </c>
      <c r="B66" s="11">
        <v>0.745</v>
      </c>
      <c r="C66" s="10">
        <f t="shared" si="43"/>
        <v>74.5</v>
      </c>
      <c r="D66" s="11">
        <v>0.565</v>
      </c>
      <c r="E66" s="10">
        <f t="shared" si="44"/>
        <v>66.10499999999999</v>
      </c>
      <c r="F66" s="10">
        <f t="shared" si="45"/>
        <v>110.5</v>
      </c>
      <c r="G66" s="11">
        <v>0.703</v>
      </c>
      <c r="H66" s="10">
        <f t="shared" si="46"/>
        <v>82.25099999999999</v>
      </c>
      <c r="I66" s="10">
        <f t="shared" si="47"/>
        <v>166.5</v>
      </c>
      <c r="J66" s="11">
        <v>0.714</v>
      </c>
      <c r="K66" s="10">
        <f t="shared" si="48"/>
        <v>83.538</v>
      </c>
      <c r="L66" s="10">
        <f t="shared" si="49"/>
        <v>-74.5</v>
      </c>
      <c r="M66" s="11">
        <v>0.878</v>
      </c>
      <c r="N66" s="10">
        <f t="shared" si="50"/>
        <v>102.726</v>
      </c>
      <c r="O66" s="10">
        <f t="shared" si="51"/>
        <v>-74.5</v>
      </c>
      <c r="P66" s="11">
        <v>0.844</v>
      </c>
      <c r="Q66" s="10">
        <f t="shared" si="52"/>
        <v>98.74799999999999</v>
      </c>
      <c r="R66" s="10">
        <f t="shared" si="53"/>
        <v>169.5</v>
      </c>
      <c r="S66" s="11">
        <v>0.83</v>
      </c>
      <c r="T66" s="10">
        <f t="shared" si="54"/>
        <v>97.11</v>
      </c>
      <c r="U66" s="10">
        <f t="shared" si="55"/>
        <v>170.5</v>
      </c>
      <c r="V66" s="11">
        <v>0.857</v>
      </c>
      <c r="W66" s="10">
        <f t="shared" si="56"/>
        <v>100.26899999999999</v>
      </c>
      <c r="X66" s="10">
        <f t="shared" si="57"/>
        <v>167.5</v>
      </c>
      <c r="Y66" s="11">
        <v>0.869</v>
      </c>
      <c r="Z66" s="10">
        <f t="shared" si="58"/>
        <v>101.673</v>
      </c>
      <c r="AA66" s="10">
        <f t="shared" si="59"/>
        <v>148.5</v>
      </c>
      <c r="AB66" s="11">
        <v>0.83</v>
      </c>
      <c r="AC66" s="10">
        <f t="shared" si="60"/>
        <v>97.11</v>
      </c>
      <c r="AD66" s="10">
        <f t="shared" si="61"/>
        <v>129.5</v>
      </c>
      <c r="AE66" s="11">
        <v>0.8</v>
      </c>
      <c r="AF66" s="10">
        <f t="shared" si="62"/>
        <v>93.60000000000001</v>
      </c>
      <c r="AG66" s="10">
        <f t="shared" si="63"/>
        <v>116.5</v>
      </c>
      <c r="AH66" s="11">
        <v>0.791</v>
      </c>
      <c r="AI66" s="10">
        <f t="shared" si="64"/>
        <v>92.54700000000001</v>
      </c>
      <c r="AJ66" s="10">
        <f t="shared" si="65"/>
        <v>106.5</v>
      </c>
      <c r="AK66" s="11">
        <v>0.796</v>
      </c>
      <c r="AL66" s="10">
        <f t="shared" si="66"/>
        <v>93.132</v>
      </c>
      <c r="AM66" s="10">
        <f t="shared" si="67"/>
        <v>108.5</v>
      </c>
      <c r="AN66" s="11">
        <v>0.76</v>
      </c>
      <c r="AO66" s="10">
        <f t="shared" si="68"/>
        <v>88.92</v>
      </c>
      <c r="AP66" s="10">
        <f t="shared" si="69"/>
        <v>107.5</v>
      </c>
      <c r="AQ66" s="11">
        <v>0.76</v>
      </c>
      <c r="AR66" s="10">
        <f t="shared" si="70"/>
        <v>88.92</v>
      </c>
      <c r="AS66" s="10">
        <f t="shared" si="71"/>
        <v>108.5</v>
      </c>
      <c r="AT66" s="11">
        <v>0.729</v>
      </c>
      <c r="AU66" s="10">
        <f t="shared" si="72"/>
        <v>85.29299999999999</v>
      </c>
      <c r="AV66" s="10">
        <f t="shared" si="73"/>
        <v>94.5</v>
      </c>
      <c r="AW66" s="11">
        <v>0.723</v>
      </c>
      <c r="AX66" s="10">
        <f t="shared" si="74"/>
        <v>84.591</v>
      </c>
      <c r="AY66" s="10">
        <f t="shared" si="75"/>
        <v>90.5</v>
      </c>
      <c r="AZ66" s="11">
        <v>0.737</v>
      </c>
      <c r="BA66" s="10">
        <f t="shared" si="76"/>
        <v>86.229</v>
      </c>
      <c r="BB66" s="10">
        <f t="shared" si="77"/>
        <v>86.5</v>
      </c>
      <c r="BC66" s="11">
        <v>0.699</v>
      </c>
      <c r="BD66" s="10">
        <f t="shared" si="78"/>
        <v>81.783</v>
      </c>
      <c r="BE66" s="10">
        <f t="shared" si="79"/>
        <v>96.5</v>
      </c>
      <c r="BF66" s="11">
        <v>0.61</v>
      </c>
      <c r="BG66" s="10">
        <f t="shared" si="80"/>
        <v>71.37</v>
      </c>
      <c r="BH66" s="10">
        <f t="shared" si="81"/>
        <v>85.5</v>
      </c>
      <c r="BI66" s="11">
        <v>0.511</v>
      </c>
      <c r="BJ66" s="10">
        <f t="shared" si="82"/>
        <v>59.787</v>
      </c>
      <c r="BK66" s="10">
        <f t="shared" si="83"/>
        <v>91.5</v>
      </c>
      <c r="BL66" s="11">
        <v>0.395</v>
      </c>
      <c r="BM66" s="10">
        <f t="shared" si="84"/>
        <v>46.215</v>
      </c>
      <c r="BN66" s="10">
        <f t="shared" si="85"/>
        <v>81.5</v>
      </c>
      <c r="BO66" s="1"/>
    </row>
    <row r="67" spans="1:67" ht="9.75">
      <c r="A67" s="10" t="s">
        <v>90</v>
      </c>
      <c r="B67" s="11">
        <v>0.786</v>
      </c>
      <c r="C67" s="10">
        <f t="shared" si="43"/>
        <v>78.60000000000001</v>
      </c>
      <c r="D67" s="11">
        <v>0.549</v>
      </c>
      <c r="E67" s="10">
        <f t="shared" si="44"/>
        <v>64.233</v>
      </c>
      <c r="F67" s="10">
        <f t="shared" si="45"/>
        <v>106.39999999999999</v>
      </c>
      <c r="G67" s="11">
        <v>0.682</v>
      </c>
      <c r="H67" s="10">
        <f t="shared" si="46"/>
        <v>79.79400000000001</v>
      </c>
      <c r="I67" s="10">
        <f t="shared" si="47"/>
        <v>162.39999999999998</v>
      </c>
      <c r="J67" s="11">
        <v>0.877</v>
      </c>
      <c r="K67" s="10">
        <f t="shared" si="48"/>
        <v>102.609</v>
      </c>
      <c r="L67" s="10">
        <f t="shared" si="49"/>
        <v>-78.60000000000001</v>
      </c>
      <c r="M67" s="11">
        <v>0.728</v>
      </c>
      <c r="N67" s="10">
        <f t="shared" si="50"/>
        <v>85.176</v>
      </c>
      <c r="O67" s="10">
        <f t="shared" si="51"/>
        <v>-78.60000000000001</v>
      </c>
      <c r="P67" s="11">
        <v>0.828</v>
      </c>
      <c r="Q67" s="10">
        <f t="shared" si="52"/>
        <v>96.87599999999999</v>
      </c>
      <c r="R67" s="10">
        <f t="shared" si="53"/>
        <v>165.39999999999998</v>
      </c>
      <c r="S67" s="11">
        <v>0.83</v>
      </c>
      <c r="T67" s="10">
        <f t="shared" si="54"/>
        <v>97.11</v>
      </c>
      <c r="U67" s="10">
        <f t="shared" si="55"/>
        <v>166.39999999999998</v>
      </c>
      <c r="V67" s="11">
        <v>0.857</v>
      </c>
      <c r="W67" s="10">
        <f t="shared" si="56"/>
        <v>100.26899999999999</v>
      </c>
      <c r="X67" s="10">
        <f t="shared" si="57"/>
        <v>163.39999999999998</v>
      </c>
      <c r="Y67" s="11">
        <v>0.85</v>
      </c>
      <c r="Z67" s="10">
        <f t="shared" si="58"/>
        <v>99.45</v>
      </c>
      <c r="AA67" s="10">
        <f t="shared" si="59"/>
        <v>144.39999999999998</v>
      </c>
      <c r="AB67" s="11">
        <v>0.827</v>
      </c>
      <c r="AC67" s="10">
        <f t="shared" si="60"/>
        <v>96.759</v>
      </c>
      <c r="AD67" s="10">
        <f t="shared" si="61"/>
        <v>125.39999999999999</v>
      </c>
      <c r="AE67" s="11">
        <v>0.829</v>
      </c>
      <c r="AF67" s="10">
        <f t="shared" si="62"/>
        <v>96.993</v>
      </c>
      <c r="AG67" s="10">
        <f t="shared" si="63"/>
        <v>112.39999999999999</v>
      </c>
      <c r="AH67" s="11">
        <v>0.781</v>
      </c>
      <c r="AI67" s="10">
        <f t="shared" si="64"/>
        <v>91.37700000000001</v>
      </c>
      <c r="AJ67" s="10">
        <f t="shared" si="65"/>
        <v>102.39999999999999</v>
      </c>
      <c r="AK67" s="11">
        <v>0.749</v>
      </c>
      <c r="AL67" s="10">
        <f t="shared" si="66"/>
        <v>87.633</v>
      </c>
      <c r="AM67" s="10">
        <f t="shared" si="67"/>
        <v>104.39999999999999</v>
      </c>
      <c r="AN67" s="11">
        <v>0.723</v>
      </c>
      <c r="AO67" s="10">
        <f t="shared" si="68"/>
        <v>84.591</v>
      </c>
      <c r="AP67" s="10">
        <f t="shared" si="69"/>
        <v>103.39999999999999</v>
      </c>
      <c r="AQ67" s="11">
        <v>0.774</v>
      </c>
      <c r="AR67" s="10">
        <f t="shared" si="70"/>
        <v>90.558</v>
      </c>
      <c r="AS67" s="10">
        <f t="shared" si="71"/>
        <v>104.39999999999999</v>
      </c>
      <c r="AT67" s="11">
        <v>0.728</v>
      </c>
      <c r="AU67" s="10">
        <f t="shared" si="72"/>
        <v>85.176</v>
      </c>
      <c r="AV67" s="10">
        <f t="shared" si="73"/>
        <v>90.39999999999999</v>
      </c>
      <c r="AW67" s="11">
        <v>0.718</v>
      </c>
      <c r="AX67" s="10">
        <f t="shared" si="74"/>
        <v>84.006</v>
      </c>
      <c r="AY67" s="10">
        <f t="shared" si="75"/>
        <v>86.39999999999999</v>
      </c>
      <c r="AZ67" s="11">
        <v>0.726</v>
      </c>
      <c r="BA67" s="10">
        <f t="shared" si="76"/>
        <v>84.942</v>
      </c>
      <c r="BB67" s="10">
        <f t="shared" si="77"/>
        <v>82.39999999999999</v>
      </c>
      <c r="BC67" s="11">
        <v>0.727</v>
      </c>
      <c r="BD67" s="10">
        <f t="shared" si="78"/>
        <v>85.059</v>
      </c>
      <c r="BE67" s="10">
        <f t="shared" si="79"/>
        <v>92.39999999999999</v>
      </c>
      <c r="BF67" s="11">
        <v>0.614</v>
      </c>
      <c r="BG67" s="10">
        <f t="shared" si="80"/>
        <v>71.838</v>
      </c>
      <c r="BH67" s="10">
        <f t="shared" si="81"/>
        <v>81.39999999999999</v>
      </c>
      <c r="BI67" s="11">
        <v>0.511</v>
      </c>
      <c r="BJ67" s="10">
        <f t="shared" si="82"/>
        <v>59.787</v>
      </c>
      <c r="BK67" s="10">
        <f t="shared" si="83"/>
        <v>87.39999999999999</v>
      </c>
      <c r="BL67" s="11">
        <v>0.411</v>
      </c>
      <c r="BM67" s="10">
        <f t="shared" si="84"/>
        <v>48.086999999999996</v>
      </c>
      <c r="BN67" s="10">
        <f t="shared" si="85"/>
        <v>77.39999999999999</v>
      </c>
      <c r="BO67" s="1"/>
    </row>
    <row r="68" spans="1:67" ht="9.75">
      <c r="A68" s="10" t="s">
        <v>91</v>
      </c>
      <c r="B68" s="11">
        <v>0.827</v>
      </c>
      <c r="C68" s="10">
        <f t="shared" si="43"/>
        <v>82.69999999999999</v>
      </c>
      <c r="D68" s="11">
        <v>0.55</v>
      </c>
      <c r="E68" s="10">
        <f t="shared" si="44"/>
        <v>64.35000000000001</v>
      </c>
      <c r="F68" s="10">
        <f t="shared" si="45"/>
        <v>102.30000000000001</v>
      </c>
      <c r="G68" s="11">
        <v>0.681</v>
      </c>
      <c r="H68" s="10">
        <f t="shared" si="46"/>
        <v>79.677</v>
      </c>
      <c r="I68" s="10">
        <f t="shared" si="47"/>
        <v>158.3</v>
      </c>
      <c r="J68" s="11">
        <v>0.858</v>
      </c>
      <c r="K68" s="10">
        <f t="shared" si="48"/>
        <v>100.386</v>
      </c>
      <c r="L68" s="10">
        <f t="shared" si="49"/>
        <v>-82.69999999999999</v>
      </c>
      <c r="M68" s="11">
        <v>0.785</v>
      </c>
      <c r="N68" s="10">
        <f t="shared" si="50"/>
        <v>91.845</v>
      </c>
      <c r="O68" s="10">
        <f t="shared" si="51"/>
        <v>-82.69999999999999</v>
      </c>
      <c r="P68" s="11">
        <v>0.819</v>
      </c>
      <c r="Q68" s="10">
        <f t="shared" si="52"/>
        <v>95.823</v>
      </c>
      <c r="R68" s="10">
        <f t="shared" si="53"/>
        <v>161.3</v>
      </c>
      <c r="S68" s="11">
        <v>0.819</v>
      </c>
      <c r="T68" s="10">
        <f t="shared" si="54"/>
        <v>95.823</v>
      </c>
      <c r="U68" s="10">
        <f t="shared" si="55"/>
        <v>162.3</v>
      </c>
      <c r="V68" s="11">
        <v>0.844</v>
      </c>
      <c r="W68" s="10">
        <f t="shared" si="56"/>
        <v>98.74799999999999</v>
      </c>
      <c r="X68" s="10">
        <f t="shared" si="57"/>
        <v>159.3</v>
      </c>
      <c r="Y68" s="11">
        <v>0.88</v>
      </c>
      <c r="Z68" s="10">
        <f t="shared" si="58"/>
        <v>102.96</v>
      </c>
      <c r="AA68" s="10">
        <f t="shared" si="59"/>
        <v>140.3</v>
      </c>
      <c r="AB68" s="11">
        <v>0.816</v>
      </c>
      <c r="AC68" s="10">
        <f t="shared" si="60"/>
        <v>95.472</v>
      </c>
      <c r="AD68" s="10">
        <f t="shared" si="61"/>
        <v>121.30000000000001</v>
      </c>
      <c r="AE68" s="11">
        <v>0.803</v>
      </c>
      <c r="AF68" s="10">
        <f t="shared" si="62"/>
        <v>93.95100000000001</v>
      </c>
      <c r="AG68" s="10">
        <f t="shared" si="63"/>
        <v>108.30000000000001</v>
      </c>
      <c r="AH68" s="11">
        <v>0.778</v>
      </c>
      <c r="AI68" s="10">
        <f t="shared" si="64"/>
        <v>91.026</v>
      </c>
      <c r="AJ68" s="10">
        <f t="shared" si="65"/>
        <v>98.30000000000001</v>
      </c>
      <c r="AK68" s="11">
        <v>0.768</v>
      </c>
      <c r="AL68" s="10">
        <f t="shared" si="66"/>
        <v>89.85600000000001</v>
      </c>
      <c r="AM68" s="10">
        <f t="shared" si="67"/>
        <v>100.30000000000001</v>
      </c>
      <c r="AN68" s="11">
        <v>0.736</v>
      </c>
      <c r="AO68" s="10">
        <f t="shared" si="68"/>
        <v>86.112</v>
      </c>
      <c r="AP68" s="10">
        <f t="shared" si="69"/>
        <v>99.30000000000001</v>
      </c>
      <c r="AQ68" s="11">
        <v>0.77</v>
      </c>
      <c r="AR68" s="10">
        <f t="shared" si="70"/>
        <v>90.09</v>
      </c>
      <c r="AS68" s="10">
        <f t="shared" si="71"/>
        <v>100.30000000000001</v>
      </c>
      <c r="AT68" s="11">
        <v>0.708</v>
      </c>
      <c r="AU68" s="10">
        <f t="shared" si="72"/>
        <v>82.836</v>
      </c>
      <c r="AV68" s="10">
        <f t="shared" si="73"/>
        <v>86.30000000000001</v>
      </c>
      <c r="AW68" s="11">
        <v>0.689</v>
      </c>
      <c r="AX68" s="10">
        <f t="shared" si="74"/>
        <v>80.613</v>
      </c>
      <c r="AY68" s="10">
        <f t="shared" si="75"/>
        <v>82.30000000000001</v>
      </c>
      <c r="AZ68" s="11">
        <v>0.719</v>
      </c>
      <c r="BA68" s="10">
        <f t="shared" si="76"/>
        <v>84.12299999999999</v>
      </c>
      <c r="BB68" s="10">
        <f t="shared" si="77"/>
        <v>78.30000000000001</v>
      </c>
      <c r="BC68" s="11">
        <v>0.726</v>
      </c>
      <c r="BD68" s="10">
        <f t="shared" si="78"/>
        <v>84.942</v>
      </c>
      <c r="BE68" s="10">
        <f t="shared" si="79"/>
        <v>88.30000000000001</v>
      </c>
      <c r="BF68" s="11">
        <v>0.616</v>
      </c>
      <c r="BG68" s="10">
        <f t="shared" si="80"/>
        <v>72.072</v>
      </c>
      <c r="BH68" s="10">
        <f t="shared" si="81"/>
        <v>77.30000000000001</v>
      </c>
      <c r="BI68" s="11">
        <v>0.495</v>
      </c>
      <c r="BJ68" s="10">
        <f t="shared" si="82"/>
        <v>57.915</v>
      </c>
      <c r="BK68" s="10">
        <f t="shared" si="83"/>
        <v>83.30000000000001</v>
      </c>
      <c r="BL68" s="11">
        <v>0.414</v>
      </c>
      <c r="BM68" s="10">
        <f t="shared" si="84"/>
        <v>48.437999999999995</v>
      </c>
      <c r="BN68" s="10">
        <f t="shared" si="85"/>
        <v>73.30000000000001</v>
      </c>
      <c r="BO68" s="1"/>
    </row>
    <row r="69" spans="1:67" ht="9.75">
      <c r="A69" s="10" t="s">
        <v>92</v>
      </c>
      <c r="B69" s="11">
        <v>0.868</v>
      </c>
      <c r="C69" s="10">
        <f t="shared" si="43"/>
        <v>86.8</v>
      </c>
      <c r="D69" s="11">
        <v>0.563</v>
      </c>
      <c r="E69" s="10">
        <f t="shared" si="44"/>
        <v>65.871</v>
      </c>
      <c r="F69" s="10">
        <f t="shared" si="45"/>
        <v>98.2</v>
      </c>
      <c r="G69" s="11">
        <v>0.691</v>
      </c>
      <c r="H69" s="10">
        <f t="shared" si="46"/>
        <v>80.847</v>
      </c>
      <c r="I69" s="10">
        <f t="shared" si="47"/>
        <v>154.2</v>
      </c>
      <c r="J69" s="11">
        <v>0.875</v>
      </c>
      <c r="K69" s="10">
        <f t="shared" si="48"/>
        <v>102.375</v>
      </c>
      <c r="L69" s="10">
        <f t="shared" si="49"/>
        <v>-86.8</v>
      </c>
      <c r="M69" s="11">
        <v>0.695</v>
      </c>
      <c r="N69" s="10">
        <f t="shared" si="50"/>
        <v>81.315</v>
      </c>
      <c r="O69" s="10">
        <f t="shared" si="51"/>
        <v>-86.8</v>
      </c>
      <c r="P69" s="11">
        <v>0.845</v>
      </c>
      <c r="Q69" s="10">
        <f t="shared" si="52"/>
        <v>98.865</v>
      </c>
      <c r="R69" s="10">
        <f t="shared" si="53"/>
        <v>157.2</v>
      </c>
      <c r="S69" s="11">
        <v>0.82</v>
      </c>
      <c r="T69" s="10">
        <f t="shared" si="54"/>
        <v>95.94</v>
      </c>
      <c r="U69" s="10">
        <f t="shared" si="55"/>
        <v>158.2</v>
      </c>
      <c r="V69" s="11">
        <v>0.82</v>
      </c>
      <c r="W69" s="10">
        <f t="shared" si="56"/>
        <v>95.94</v>
      </c>
      <c r="X69" s="10">
        <f t="shared" si="57"/>
        <v>155.2</v>
      </c>
      <c r="Y69" s="11">
        <v>0.859</v>
      </c>
      <c r="Z69" s="10">
        <f t="shared" si="58"/>
        <v>100.503</v>
      </c>
      <c r="AA69" s="10">
        <f t="shared" si="59"/>
        <v>136.2</v>
      </c>
      <c r="AB69" s="11">
        <v>0.814</v>
      </c>
      <c r="AC69" s="10">
        <f t="shared" si="60"/>
        <v>95.238</v>
      </c>
      <c r="AD69" s="10">
        <f t="shared" si="61"/>
        <v>117.2</v>
      </c>
      <c r="AE69" s="11">
        <v>0.789</v>
      </c>
      <c r="AF69" s="10">
        <f t="shared" si="62"/>
        <v>92.313</v>
      </c>
      <c r="AG69" s="10">
        <f t="shared" si="63"/>
        <v>104.2</v>
      </c>
      <c r="AH69" s="11">
        <v>0.751</v>
      </c>
      <c r="AI69" s="10">
        <f t="shared" si="64"/>
        <v>87.867</v>
      </c>
      <c r="AJ69" s="10">
        <f t="shared" si="65"/>
        <v>94.2</v>
      </c>
      <c r="AK69" s="11">
        <v>0.787</v>
      </c>
      <c r="AL69" s="10">
        <f t="shared" si="66"/>
        <v>92.07900000000001</v>
      </c>
      <c r="AM69" s="10">
        <f t="shared" si="67"/>
        <v>96.2</v>
      </c>
      <c r="AN69" s="11">
        <v>0.708</v>
      </c>
      <c r="AO69" s="10">
        <f t="shared" si="68"/>
        <v>82.836</v>
      </c>
      <c r="AP69" s="10">
        <f t="shared" si="69"/>
        <v>95.2</v>
      </c>
      <c r="AQ69" s="11">
        <v>0.751</v>
      </c>
      <c r="AR69" s="10">
        <f t="shared" si="70"/>
        <v>87.867</v>
      </c>
      <c r="AS69" s="10">
        <f t="shared" si="71"/>
        <v>96.2</v>
      </c>
      <c r="AT69" s="11">
        <v>0.717</v>
      </c>
      <c r="AU69" s="10">
        <f t="shared" si="72"/>
        <v>83.889</v>
      </c>
      <c r="AV69" s="10">
        <f t="shared" si="73"/>
        <v>82.2</v>
      </c>
      <c r="AW69" s="11">
        <v>0.691</v>
      </c>
      <c r="AX69" s="10">
        <f t="shared" si="74"/>
        <v>80.847</v>
      </c>
      <c r="AY69" s="10">
        <f t="shared" si="75"/>
        <v>78.2</v>
      </c>
      <c r="AZ69" s="11">
        <v>0.718</v>
      </c>
      <c r="BA69" s="10">
        <f t="shared" si="76"/>
        <v>84.006</v>
      </c>
      <c r="BB69" s="10">
        <f t="shared" si="77"/>
        <v>74.2</v>
      </c>
      <c r="BC69" s="11">
        <v>0.69</v>
      </c>
      <c r="BD69" s="10">
        <f t="shared" si="78"/>
        <v>80.72999999999999</v>
      </c>
      <c r="BE69" s="10">
        <f t="shared" si="79"/>
        <v>84.2</v>
      </c>
      <c r="BF69" s="11">
        <v>0.6</v>
      </c>
      <c r="BG69" s="10">
        <f t="shared" si="80"/>
        <v>70.2</v>
      </c>
      <c r="BH69" s="10">
        <f t="shared" si="81"/>
        <v>73.2</v>
      </c>
      <c r="BI69" s="11">
        <v>0.491</v>
      </c>
      <c r="BJ69" s="10">
        <f t="shared" si="82"/>
        <v>57.446999999999996</v>
      </c>
      <c r="BK69" s="10">
        <f t="shared" si="83"/>
        <v>79.2</v>
      </c>
      <c r="BL69" s="11">
        <v>0.409</v>
      </c>
      <c r="BM69" s="10">
        <f t="shared" si="84"/>
        <v>47.852999999999994</v>
      </c>
      <c r="BN69" s="10">
        <f t="shared" si="85"/>
        <v>69.2</v>
      </c>
      <c r="BO69" s="1"/>
    </row>
    <row r="70" spans="1:67" ht="9.75">
      <c r="A70" s="10" t="s">
        <v>93</v>
      </c>
      <c r="B70" s="11">
        <v>0.909</v>
      </c>
      <c r="C70" s="10">
        <f t="shared" si="43"/>
        <v>90.9</v>
      </c>
      <c r="D70" s="11">
        <v>0.554</v>
      </c>
      <c r="E70" s="10">
        <f t="shared" si="44"/>
        <v>64.81800000000001</v>
      </c>
      <c r="F70" s="10">
        <f t="shared" si="45"/>
        <v>94.1</v>
      </c>
      <c r="G70" s="11">
        <v>0.694</v>
      </c>
      <c r="H70" s="10">
        <f t="shared" si="46"/>
        <v>81.198</v>
      </c>
      <c r="I70" s="10">
        <f t="shared" si="47"/>
        <v>150.1</v>
      </c>
      <c r="J70" s="11">
        <v>0.966</v>
      </c>
      <c r="K70" s="10">
        <f t="shared" si="48"/>
        <v>113.02199999999999</v>
      </c>
      <c r="L70" s="10">
        <f t="shared" si="49"/>
        <v>-90.9</v>
      </c>
      <c r="M70" s="11">
        <v>0.685</v>
      </c>
      <c r="N70" s="10">
        <f t="shared" si="50"/>
        <v>80.14500000000001</v>
      </c>
      <c r="O70" s="10">
        <f t="shared" si="51"/>
        <v>-90.9</v>
      </c>
      <c r="P70" s="11">
        <v>0.844</v>
      </c>
      <c r="Q70" s="10">
        <f t="shared" si="52"/>
        <v>98.74799999999999</v>
      </c>
      <c r="R70" s="10">
        <f t="shared" si="53"/>
        <v>153.1</v>
      </c>
      <c r="S70" s="11">
        <v>0.833</v>
      </c>
      <c r="T70" s="10">
        <f t="shared" si="54"/>
        <v>97.461</v>
      </c>
      <c r="U70" s="10">
        <f t="shared" si="55"/>
        <v>154.1</v>
      </c>
      <c r="V70" s="11">
        <v>0.816</v>
      </c>
      <c r="W70" s="10">
        <f t="shared" si="56"/>
        <v>95.472</v>
      </c>
      <c r="X70" s="10">
        <f t="shared" si="57"/>
        <v>151.1</v>
      </c>
      <c r="Y70" s="11">
        <v>0.865</v>
      </c>
      <c r="Z70" s="10">
        <f t="shared" si="58"/>
        <v>101.205</v>
      </c>
      <c r="AA70" s="10">
        <f t="shared" si="59"/>
        <v>132.1</v>
      </c>
      <c r="AB70" s="11">
        <v>0.801</v>
      </c>
      <c r="AC70" s="10">
        <f t="shared" si="60"/>
        <v>93.717</v>
      </c>
      <c r="AD70" s="10">
        <f t="shared" si="61"/>
        <v>113.1</v>
      </c>
      <c r="AE70" s="11">
        <v>0.812</v>
      </c>
      <c r="AF70" s="10">
        <f t="shared" si="62"/>
        <v>95.004</v>
      </c>
      <c r="AG70" s="10">
        <f t="shared" si="63"/>
        <v>100.1</v>
      </c>
      <c r="AH70" s="11">
        <v>0.744</v>
      </c>
      <c r="AI70" s="10">
        <f t="shared" si="64"/>
        <v>87.048</v>
      </c>
      <c r="AJ70" s="10">
        <f t="shared" si="65"/>
        <v>90.1</v>
      </c>
      <c r="AK70" s="11">
        <v>0.767</v>
      </c>
      <c r="AL70" s="10">
        <f t="shared" si="66"/>
        <v>89.739</v>
      </c>
      <c r="AM70" s="10">
        <f t="shared" si="67"/>
        <v>92.1</v>
      </c>
      <c r="AN70" s="11">
        <v>0.729</v>
      </c>
      <c r="AO70" s="10">
        <f t="shared" si="68"/>
        <v>85.29299999999999</v>
      </c>
      <c r="AP70" s="10">
        <f t="shared" si="69"/>
        <v>91.1</v>
      </c>
      <c r="AQ70" s="11">
        <v>0.749</v>
      </c>
      <c r="AR70" s="10">
        <f t="shared" si="70"/>
        <v>87.633</v>
      </c>
      <c r="AS70" s="10">
        <f t="shared" si="71"/>
        <v>92.1</v>
      </c>
      <c r="AT70" s="11">
        <v>0.722</v>
      </c>
      <c r="AU70" s="10">
        <f t="shared" si="72"/>
        <v>84.474</v>
      </c>
      <c r="AV70" s="10">
        <f t="shared" si="73"/>
        <v>78.1</v>
      </c>
      <c r="AW70" s="11">
        <v>0.683</v>
      </c>
      <c r="AX70" s="10">
        <f t="shared" si="74"/>
        <v>79.911</v>
      </c>
      <c r="AY70" s="10">
        <f t="shared" si="75"/>
        <v>74.1</v>
      </c>
      <c r="AZ70" s="11">
        <v>0.685</v>
      </c>
      <c r="BA70" s="10">
        <f t="shared" si="76"/>
        <v>80.14500000000001</v>
      </c>
      <c r="BB70" s="10">
        <f t="shared" si="77"/>
        <v>70.1</v>
      </c>
      <c r="BC70" s="11">
        <v>0.69</v>
      </c>
      <c r="BD70" s="10">
        <f t="shared" si="78"/>
        <v>80.72999999999999</v>
      </c>
      <c r="BE70" s="10">
        <f t="shared" si="79"/>
        <v>80.1</v>
      </c>
      <c r="BF70" s="11">
        <v>0.609</v>
      </c>
      <c r="BG70" s="10">
        <f t="shared" si="80"/>
        <v>71.253</v>
      </c>
      <c r="BH70" s="10">
        <f t="shared" si="81"/>
        <v>69.1</v>
      </c>
      <c r="BI70" s="11">
        <v>0.468</v>
      </c>
      <c r="BJ70" s="10">
        <f t="shared" si="82"/>
        <v>54.756</v>
      </c>
      <c r="BK70" s="10">
        <f t="shared" si="83"/>
        <v>75.1</v>
      </c>
      <c r="BL70" s="11">
        <v>0.386</v>
      </c>
      <c r="BM70" s="10">
        <f t="shared" si="84"/>
        <v>45.162</v>
      </c>
      <c r="BN70" s="10">
        <f t="shared" si="85"/>
        <v>65.1</v>
      </c>
      <c r="BO70" s="1"/>
    </row>
    <row r="71" spans="1:67" ht="9.75">
      <c r="A71" s="10" t="s">
        <v>94</v>
      </c>
      <c r="B71" s="11">
        <v>0.95</v>
      </c>
      <c r="C71" s="10">
        <f t="shared" si="43"/>
        <v>95</v>
      </c>
      <c r="D71" s="11">
        <v>0.545</v>
      </c>
      <c r="E71" s="10">
        <f t="shared" si="44"/>
        <v>63.76500000000001</v>
      </c>
      <c r="F71" s="10">
        <f t="shared" si="45"/>
        <v>90</v>
      </c>
      <c r="G71" s="11">
        <v>0.709</v>
      </c>
      <c r="H71" s="10">
        <f t="shared" si="46"/>
        <v>82.95299999999999</v>
      </c>
      <c r="I71" s="10">
        <f t="shared" si="47"/>
        <v>146</v>
      </c>
      <c r="J71" s="11">
        <v>0.884</v>
      </c>
      <c r="K71" s="10">
        <f t="shared" si="48"/>
        <v>103.428</v>
      </c>
      <c r="L71" s="10">
        <f t="shared" si="49"/>
        <v>-95</v>
      </c>
      <c r="M71" s="11">
        <v>0.712</v>
      </c>
      <c r="N71" s="10">
        <f t="shared" si="50"/>
        <v>83.304</v>
      </c>
      <c r="O71" s="10">
        <f t="shared" si="51"/>
        <v>-95</v>
      </c>
      <c r="P71" s="11">
        <v>0.83</v>
      </c>
      <c r="Q71" s="10">
        <f t="shared" si="52"/>
        <v>97.11</v>
      </c>
      <c r="R71" s="10">
        <f t="shared" si="53"/>
        <v>149</v>
      </c>
      <c r="S71" s="11">
        <v>0.811</v>
      </c>
      <c r="T71" s="10">
        <f t="shared" si="54"/>
        <v>94.887</v>
      </c>
      <c r="U71" s="10">
        <f t="shared" si="55"/>
        <v>150</v>
      </c>
      <c r="V71" s="11">
        <v>0.803</v>
      </c>
      <c r="W71" s="10">
        <f t="shared" si="56"/>
        <v>93.95100000000001</v>
      </c>
      <c r="X71" s="10">
        <f t="shared" si="57"/>
        <v>147</v>
      </c>
      <c r="Y71" s="11">
        <v>0.848</v>
      </c>
      <c r="Z71" s="10">
        <f t="shared" si="58"/>
        <v>99.216</v>
      </c>
      <c r="AA71" s="10">
        <f t="shared" si="59"/>
        <v>128</v>
      </c>
      <c r="AB71" s="11">
        <v>0.812</v>
      </c>
      <c r="AC71" s="10">
        <f t="shared" si="60"/>
        <v>95.004</v>
      </c>
      <c r="AD71" s="10">
        <f t="shared" si="61"/>
        <v>109</v>
      </c>
      <c r="AE71" s="11">
        <v>0.795</v>
      </c>
      <c r="AF71" s="10">
        <f t="shared" si="62"/>
        <v>93.015</v>
      </c>
      <c r="AG71" s="10">
        <f t="shared" si="63"/>
        <v>96</v>
      </c>
      <c r="AH71" s="11">
        <v>0.72</v>
      </c>
      <c r="AI71" s="10">
        <f t="shared" si="64"/>
        <v>84.24</v>
      </c>
      <c r="AJ71" s="10">
        <f t="shared" si="65"/>
        <v>86</v>
      </c>
      <c r="AK71" s="11">
        <v>0.73</v>
      </c>
      <c r="AL71" s="10">
        <f t="shared" si="66"/>
        <v>85.41</v>
      </c>
      <c r="AM71" s="10">
        <f t="shared" si="67"/>
        <v>88</v>
      </c>
      <c r="AN71" s="11">
        <v>0.732</v>
      </c>
      <c r="AO71" s="10">
        <f t="shared" si="68"/>
        <v>85.64399999999999</v>
      </c>
      <c r="AP71" s="10">
        <f t="shared" si="69"/>
        <v>87</v>
      </c>
      <c r="AQ71" s="11">
        <v>0.734</v>
      </c>
      <c r="AR71" s="10">
        <f t="shared" si="70"/>
        <v>85.878</v>
      </c>
      <c r="AS71" s="10">
        <f t="shared" si="71"/>
        <v>88</v>
      </c>
      <c r="AT71" s="11">
        <v>0.709</v>
      </c>
      <c r="AU71" s="10">
        <f t="shared" si="72"/>
        <v>82.95299999999999</v>
      </c>
      <c r="AV71" s="10">
        <f t="shared" si="73"/>
        <v>74</v>
      </c>
      <c r="AW71" s="11">
        <v>0.667</v>
      </c>
      <c r="AX71" s="10">
        <f t="shared" si="74"/>
        <v>78.039</v>
      </c>
      <c r="AY71" s="10">
        <f t="shared" si="75"/>
        <v>70</v>
      </c>
      <c r="AZ71" s="11">
        <v>0.686</v>
      </c>
      <c r="BA71" s="10">
        <f t="shared" si="76"/>
        <v>80.262</v>
      </c>
      <c r="BB71" s="10">
        <f t="shared" si="77"/>
        <v>66</v>
      </c>
      <c r="BC71" s="11">
        <v>0.678</v>
      </c>
      <c r="BD71" s="10">
        <f t="shared" si="78"/>
        <v>79.32600000000001</v>
      </c>
      <c r="BE71" s="10">
        <f t="shared" si="79"/>
        <v>76</v>
      </c>
      <c r="BF71" s="11">
        <v>0.593</v>
      </c>
      <c r="BG71" s="10">
        <f t="shared" si="80"/>
        <v>69.381</v>
      </c>
      <c r="BH71" s="10">
        <f t="shared" si="81"/>
        <v>65</v>
      </c>
      <c r="BI71" s="11">
        <v>0.478</v>
      </c>
      <c r="BJ71" s="10">
        <f t="shared" si="82"/>
        <v>55.925999999999995</v>
      </c>
      <c r="BK71" s="10">
        <f t="shared" si="83"/>
        <v>71</v>
      </c>
      <c r="BL71" s="11">
        <v>0.408</v>
      </c>
      <c r="BM71" s="10">
        <f t="shared" si="84"/>
        <v>47.736</v>
      </c>
      <c r="BN71" s="10">
        <f t="shared" si="85"/>
        <v>61</v>
      </c>
      <c r="BO71" s="1"/>
    </row>
    <row r="72" spans="1:67" ht="9.75">
      <c r="A72" s="10" t="s">
        <v>95</v>
      </c>
      <c r="B72" s="11">
        <v>0.99</v>
      </c>
      <c r="C72" s="10">
        <f t="shared" si="43"/>
        <v>99</v>
      </c>
      <c r="D72" s="11">
        <v>0.552</v>
      </c>
      <c r="E72" s="10">
        <f t="shared" si="44"/>
        <v>64.584</v>
      </c>
      <c r="F72" s="10">
        <f t="shared" si="45"/>
        <v>86</v>
      </c>
      <c r="G72" s="11">
        <v>0.7</v>
      </c>
      <c r="H72" s="10">
        <f t="shared" si="46"/>
        <v>81.89999999999999</v>
      </c>
      <c r="I72" s="10">
        <f t="shared" si="47"/>
        <v>142</v>
      </c>
      <c r="J72" s="11">
        <v>0.831</v>
      </c>
      <c r="K72" s="10">
        <f t="shared" si="48"/>
        <v>97.22699999999999</v>
      </c>
      <c r="L72" s="10">
        <f t="shared" si="49"/>
        <v>-99</v>
      </c>
      <c r="M72" s="11">
        <v>0.762</v>
      </c>
      <c r="N72" s="10">
        <f t="shared" si="50"/>
        <v>89.154</v>
      </c>
      <c r="O72" s="10">
        <f t="shared" si="51"/>
        <v>-99</v>
      </c>
      <c r="P72" s="11">
        <v>0.826</v>
      </c>
      <c r="Q72" s="10">
        <f t="shared" si="52"/>
        <v>96.642</v>
      </c>
      <c r="R72" s="10">
        <f t="shared" si="53"/>
        <v>145</v>
      </c>
      <c r="S72" s="11">
        <v>0.812</v>
      </c>
      <c r="T72" s="10">
        <f t="shared" si="54"/>
        <v>95.004</v>
      </c>
      <c r="U72" s="10">
        <f t="shared" si="55"/>
        <v>146</v>
      </c>
      <c r="V72" s="11">
        <v>0.816</v>
      </c>
      <c r="W72" s="10">
        <f t="shared" si="56"/>
        <v>95.472</v>
      </c>
      <c r="X72" s="10">
        <f t="shared" si="57"/>
        <v>143</v>
      </c>
      <c r="Y72" s="11">
        <v>0.859</v>
      </c>
      <c r="Z72" s="10">
        <f t="shared" si="58"/>
        <v>100.503</v>
      </c>
      <c r="AA72" s="10">
        <f t="shared" si="59"/>
        <v>124</v>
      </c>
      <c r="AB72" s="11">
        <v>0.808</v>
      </c>
      <c r="AC72" s="10">
        <f t="shared" si="60"/>
        <v>94.536</v>
      </c>
      <c r="AD72" s="10">
        <f t="shared" si="61"/>
        <v>105</v>
      </c>
      <c r="AE72" s="11">
        <v>0.791</v>
      </c>
      <c r="AF72" s="10">
        <f t="shared" si="62"/>
        <v>92.54700000000001</v>
      </c>
      <c r="AG72" s="10">
        <f t="shared" si="63"/>
        <v>92</v>
      </c>
      <c r="AH72" s="11">
        <v>0.717</v>
      </c>
      <c r="AI72" s="10">
        <f t="shared" si="64"/>
        <v>83.889</v>
      </c>
      <c r="AJ72" s="10">
        <f t="shared" si="65"/>
        <v>82</v>
      </c>
      <c r="AK72" s="11">
        <v>0.746</v>
      </c>
      <c r="AL72" s="10">
        <f t="shared" si="66"/>
        <v>87.282</v>
      </c>
      <c r="AM72" s="10">
        <f t="shared" si="67"/>
        <v>84</v>
      </c>
      <c r="AN72" s="11">
        <v>0.703</v>
      </c>
      <c r="AO72" s="10">
        <f t="shared" si="68"/>
        <v>82.25099999999999</v>
      </c>
      <c r="AP72" s="10">
        <f t="shared" si="69"/>
        <v>83</v>
      </c>
      <c r="AQ72" s="11">
        <v>0.739</v>
      </c>
      <c r="AR72" s="10">
        <f t="shared" si="70"/>
        <v>86.463</v>
      </c>
      <c r="AS72" s="10">
        <f t="shared" si="71"/>
        <v>84</v>
      </c>
      <c r="AT72" s="11">
        <v>0.697</v>
      </c>
      <c r="AU72" s="10">
        <f t="shared" si="72"/>
        <v>81.54899999999999</v>
      </c>
      <c r="AV72" s="10">
        <f t="shared" si="73"/>
        <v>70</v>
      </c>
      <c r="AW72" s="11">
        <v>0.659</v>
      </c>
      <c r="AX72" s="10">
        <f t="shared" si="74"/>
        <v>77.10300000000001</v>
      </c>
      <c r="AY72" s="10">
        <f t="shared" si="75"/>
        <v>66</v>
      </c>
      <c r="AZ72" s="11">
        <v>0.686</v>
      </c>
      <c r="BA72" s="10">
        <f t="shared" si="76"/>
        <v>80.262</v>
      </c>
      <c r="BB72" s="10">
        <f t="shared" si="77"/>
        <v>62</v>
      </c>
      <c r="BC72" s="11">
        <v>0.684</v>
      </c>
      <c r="BD72" s="10">
        <f t="shared" si="78"/>
        <v>80.028</v>
      </c>
      <c r="BE72" s="10">
        <f t="shared" si="79"/>
        <v>72</v>
      </c>
      <c r="BF72" s="11">
        <v>0.592</v>
      </c>
      <c r="BG72" s="10">
        <f t="shared" si="80"/>
        <v>69.264</v>
      </c>
      <c r="BH72" s="10">
        <f t="shared" si="81"/>
        <v>61</v>
      </c>
      <c r="BI72" s="11">
        <v>0.476</v>
      </c>
      <c r="BJ72" s="10">
        <f t="shared" si="82"/>
        <v>55.692</v>
      </c>
      <c r="BK72" s="10">
        <f t="shared" si="83"/>
        <v>67</v>
      </c>
      <c r="BL72" s="11">
        <v>0.422</v>
      </c>
      <c r="BM72" s="10">
        <f t="shared" si="84"/>
        <v>49.373999999999995</v>
      </c>
      <c r="BN72" s="10">
        <f t="shared" si="85"/>
        <v>57</v>
      </c>
      <c r="BO72" s="1"/>
    </row>
    <row r="73" spans="1:67" ht="9.75">
      <c r="A73" s="10" t="s">
        <v>96</v>
      </c>
      <c r="B73" s="11">
        <v>1.031</v>
      </c>
      <c r="C73" s="10">
        <f t="shared" si="43"/>
        <v>103.1</v>
      </c>
      <c r="D73" s="11">
        <v>0.529</v>
      </c>
      <c r="E73" s="10">
        <f t="shared" si="44"/>
        <v>61.893</v>
      </c>
      <c r="F73" s="10">
        <f t="shared" si="45"/>
        <v>81.9</v>
      </c>
      <c r="G73" s="11">
        <v>0.704</v>
      </c>
      <c r="H73" s="10">
        <f t="shared" si="46"/>
        <v>82.368</v>
      </c>
      <c r="I73" s="10">
        <f t="shared" si="47"/>
        <v>137.9</v>
      </c>
      <c r="J73" s="11">
        <v>0.813</v>
      </c>
      <c r="K73" s="10">
        <f t="shared" si="48"/>
        <v>95.121</v>
      </c>
      <c r="L73" s="10">
        <f t="shared" si="49"/>
        <v>-103.1</v>
      </c>
      <c r="M73" s="11">
        <v>0.621</v>
      </c>
      <c r="N73" s="10">
        <f t="shared" si="50"/>
        <v>72.657</v>
      </c>
      <c r="O73" s="10">
        <f t="shared" si="51"/>
        <v>-103.1</v>
      </c>
      <c r="P73" s="11">
        <v>0.815</v>
      </c>
      <c r="Q73" s="10">
        <f t="shared" si="52"/>
        <v>95.35499999999999</v>
      </c>
      <c r="R73" s="10">
        <f t="shared" si="53"/>
        <v>140.9</v>
      </c>
      <c r="S73" s="11">
        <v>0.829</v>
      </c>
      <c r="T73" s="10">
        <f t="shared" si="54"/>
        <v>96.993</v>
      </c>
      <c r="U73" s="10">
        <f t="shared" si="55"/>
        <v>141.9</v>
      </c>
      <c r="V73" s="11">
        <v>0.82</v>
      </c>
      <c r="W73" s="10">
        <f t="shared" si="56"/>
        <v>95.94</v>
      </c>
      <c r="X73" s="10">
        <f t="shared" si="57"/>
        <v>138.9</v>
      </c>
      <c r="Y73" s="11">
        <v>0.825</v>
      </c>
      <c r="Z73" s="10">
        <f t="shared" si="58"/>
        <v>96.52499999999999</v>
      </c>
      <c r="AA73" s="10">
        <f t="shared" si="59"/>
        <v>119.9</v>
      </c>
      <c r="AB73" s="11">
        <v>0.783</v>
      </c>
      <c r="AC73" s="10">
        <f t="shared" si="60"/>
        <v>91.611</v>
      </c>
      <c r="AD73" s="10">
        <f t="shared" si="61"/>
        <v>100.9</v>
      </c>
      <c r="AE73" s="11">
        <v>0.773</v>
      </c>
      <c r="AF73" s="10">
        <f t="shared" si="62"/>
        <v>90.441</v>
      </c>
      <c r="AG73" s="10">
        <f t="shared" si="63"/>
        <v>87.9</v>
      </c>
      <c r="AH73" s="11">
        <v>0.711</v>
      </c>
      <c r="AI73" s="10">
        <f t="shared" si="64"/>
        <v>83.187</v>
      </c>
      <c r="AJ73" s="10">
        <f t="shared" si="65"/>
        <v>77.9</v>
      </c>
      <c r="AK73" s="11">
        <v>0.718</v>
      </c>
      <c r="AL73" s="10">
        <f t="shared" si="66"/>
        <v>84.006</v>
      </c>
      <c r="AM73" s="10">
        <f t="shared" si="67"/>
        <v>79.9</v>
      </c>
      <c r="AN73" s="11">
        <v>0.697</v>
      </c>
      <c r="AO73" s="10">
        <f t="shared" si="68"/>
        <v>81.54899999999999</v>
      </c>
      <c r="AP73" s="10">
        <f t="shared" si="69"/>
        <v>78.9</v>
      </c>
      <c r="AQ73" s="11">
        <v>0.714</v>
      </c>
      <c r="AR73" s="10">
        <f t="shared" si="70"/>
        <v>83.538</v>
      </c>
      <c r="AS73" s="10">
        <f t="shared" si="71"/>
        <v>79.9</v>
      </c>
      <c r="AT73" s="11">
        <v>0.698</v>
      </c>
      <c r="AU73" s="10">
        <f t="shared" si="72"/>
        <v>81.666</v>
      </c>
      <c r="AV73" s="10">
        <f t="shared" si="73"/>
        <v>65.9</v>
      </c>
      <c r="AW73" s="11">
        <v>0.641</v>
      </c>
      <c r="AX73" s="10">
        <f t="shared" si="74"/>
        <v>74.997</v>
      </c>
      <c r="AY73" s="10">
        <f t="shared" si="75"/>
        <v>61.900000000000006</v>
      </c>
      <c r="AZ73" s="11">
        <v>0.677</v>
      </c>
      <c r="BA73" s="10">
        <f t="shared" si="76"/>
        <v>79.209</v>
      </c>
      <c r="BB73" s="10">
        <f t="shared" si="77"/>
        <v>57.900000000000006</v>
      </c>
      <c r="BC73" s="11">
        <v>0.67</v>
      </c>
      <c r="BD73" s="10">
        <f t="shared" si="78"/>
        <v>78.39</v>
      </c>
      <c r="BE73" s="10">
        <f t="shared" si="79"/>
        <v>67.9</v>
      </c>
      <c r="BF73" s="11">
        <v>0.602</v>
      </c>
      <c r="BG73" s="10">
        <f t="shared" si="80"/>
        <v>70.434</v>
      </c>
      <c r="BH73" s="10">
        <f t="shared" si="81"/>
        <v>56.900000000000006</v>
      </c>
      <c r="BI73" s="11">
        <v>0.468</v>
      </c>
      <c r="BJ73" s="10">
        <f t="shared" si="82"/>
        <v>54.756</v>
      </c>
      <c r="BK73" s="10">
        <f t="shared" si="83"/>
        <v>62.900000000000006</v>
      </c>
      <c r="BL73" s="11">
        <v>0.431</v>
      </c>
      <c r="BM73" s="10">
        <f t="shared" si="84"/>
        <v>50.427</v>
      </c>
      <c r="BN73" s="10">
        <f t="shared" si="85"/>
        <v>52.900000000000006</v>
      </c>
      <c r="BO73" s="1"/>
    </row>
    <row r="74" spans="1:67" ht="9.75">
      <c r="A74" s="10" t="s">
        <v>97</v>
      </c>
      <c r="B74" s="11">
        <v>1.072</v>
      </c>
      <c r="C74" s="10">
        <f t="shared" si="43"/>
        <v>107.2</v>
      </c>
      <c r="D74" s="11">
        <v>0.515</v>
      </c>
      <c r="E74" s="10">
        <f t="shared" si="44"/>
        <v>60.255</v>
      </c>
      <c r="F74" s="10">
        <f t="shared" si="45"/>
        <v>77.8</v>
      </c>
      <c r="G74" s="11">
        <v>0.677</v>
      </c>
      <c r="H74" s="10">
        <f t="shared" si="46"/>
        <v>79.209</v>
      </c>
      <c r="I74" s="10">
        <f t="shared" si="47"/>
        <v>133.8</v>
      </c>
      <c r="J74" s="11">
        <v>0.755</v>
      </c>
      <c r="K74" s="10">
        <f t="shared" si="48"/>
        <v>88.335</v>
      </c>
      <c r="L74" s="10">
        <f t="shared" si="49"/>
        <v>-107.2</v>
      </c>
      <c r="M74" s="11">
        <v>0.675</v>
      </c>
      <c r="N74" s="10">
        <f t="shared" si="50"/>
        <v>78.97500000000001</v>
      </c>
      <c r="O74" s="10">
        <f t="shared" si="51"/>
        <v>-107.2</v>
      </c>
      <c r="P74" s="11">
        <v>0.814</v>
      </c>
      <c r="Q74" s="10">
        <f t="shared" si="52"/>
        <v>95.238</v>
      </c>
      <c r="R74" s="10">
        <f t="shared" si="53"/>
        <v>136.8</v>
      </c>
      <c r="S74" s="11">
        <v>0.786</v>
      </c>
      <c r="T74" s="10">
        <f t="shared" si="54"/>
        <v>91.962</v>
      </c>
      <c r="U74" s="10">
        <f t="shared" si="55"/>
        <v>137.8</v>
      </c>
      <c r="V74" s="11">
        <v>0.817</v>
      </c>
      <c r="W74" s="10">
        <f t="shared" si="56"/>
        <v>95.589</v>
      </c>
      <c r="X74" s="10">
        <f t="shared" si="57"/>
        <v>134.8</v>
      </c>
      <c r="Y74" s="11">
        <v>0.795</v>
      </c>
      <c r="Z74" s="10">
        <f t="shared" si="58"/>
        <v>93.015</v>
      </c>
      <c r="AA74" s="10">
        <f t="shared" si="59"/>
        <v>115.8</v>
      </c>
      <c r="AB74" s="11">
        <v>0.79</v>
      </c>
      <c r="AC74" s="10">
        <f t="shared" si="60"/>
        <v>92.43</v>
      </c>
      <c r="AD74" s="10">
        <f t="shared" si="61"/>
        <v>96.8</v>
      </c>
      <c r="AE74" s="11">
        <v>0.777</v>
      </c>
      <c r="AF74" s="10">
        <f t="shared" si="62"/>
        <v>90.909</v>
      </c>
      <c r="AG74" s="10">
        <f t="shared" si="63"/>
        <v>83.8</v>
      </c>
      <c r="AH74" s="11">
        <v>0.7</v>
      </c>
      <c r="AI74" s="10">
        <f t="shared" si="64"/>
        <v>81.89999999999999</v>
      </c>
      <c r="AJ74" s="10">
        <f t="shared" si="65"/>
        <v>73.8</v>
      </c>
      <c r="AK74" s="11">
        <v>0.718</v>
      </c>
      <c r="AL74" s="10">
        <f t="shared" si="66"/>
        <v>84.006</v>
      </c>
      <c r="AM74" s="10">
        <f t="shared" si="67"/>
        <v>75.8</v>
      </c>
      <c r="AN74" s="11">
        <v>0.697</v>
      </c>
      <c r="AO74" s="10">
        <f t="shared" si="68"/>
        <v>81.54899999999999</v>
      </c>
      <c r="AP74" s="10">
        <f t="shared" si="69"/>
        <v>74.8</v>
      </c>
      <c r="AQ74" s="11">
        <v>0.715</v>
      </c>
      <c r="AR74" s="10">
        <f t="shared" si="70"/>
        <v>83.655</v>
      </c>
      <c r="AS74" s="10">
        <f t="shared" si="71"/>
        <v>75.8</v>
      </c>
      <c r="AT74" s="11">
        <v>0.684</v>
      </c>
      <c r="AU74" s="10">
        <f t="shared" si="72"/>
        <v>80.028</v>
      </c>
      <c r="AV74" s="10">
        <f t="shared" si="73"/>
        <v>61.8</v>
      </c>
      <c r="AW74" s="11">
        <v>0.633</v>
      </c>
      <c r="AX74" s="10">
        <f t="shared" si="74"/>
        <v>74.061</v>
      </c>
      <c r="AY74" s="10">
        <f t="shared" si="75"/>
        <v>57.8</v>
      </c>
      <c r="AZ74" s="11">
        <v>0.661</v>
      </c>
      <c r="BA74" s="10">
        <f t="shared" si="76"/>
        <v>77.337</v>
      </c>
      <c r="BB74" s="10">
        <f t="shared" si="77"/>
        <v>53.8</v>
      </c>
      <c r="BC74" s="11">
        <v>0.651</v>
      </c>
      <c r="BD74" s="10">
        <f t="shared" si="78"/>
        <v>76.167</v>
      </c>
      <c r="BE74" s="10">
        <f t="shared" si="79"/>
        <v>63.8</v>
      </c>
      <c r="BF74" s="11">
        <v>0.585</v>
      </c>
      <c r="BG74" s="10">
        <f t="shared" si="80"/>
        <v>68.445</v>
      </c>
      <c r="BH74" s="10">
        <f t="shared" si="81"/>
        <v>52.8</v>
      </c>
      <c r="BI74" s="11">
        <v>0.459</v>
      </c>
      <c r="BJ74" s="10">
        <f t="shared" si="82"/>
        <v>53.703</v>
      </c>
      <c r="BK74" s="10">
        <f t="shared" si="83"/>
        <v>58.8</v>
      </c>
      <c r="BL74" s="11">
        <v>0.428</v>
      </c>
      <c r="BM74" s="10">
        <f t="shared" si="84"/>
        <v>50.076</v>
      </c>
      <c r="BN74" s="10">
        <f t="shared" si="85"/>
        <v>48.8</v>
      </c>
      <c r="BO74" s="1"/>
    </row>
    <row r="75" spans="1:67" ht="9.75">
      <c r="A75" s="37"/>
      <c r="B75" s="37"/>
      <c r="C75" s="37"/>
      <c r="D75" s="38"/>
      <c r="E75" s="37"/>
      <c r="F75" s="37"/>
      <c r="G75" s="38"/>
      <c r="H75" s="37"/>
      <c r="I75" s="37"/>
      <c r="J75" s="38"/>
      <c r="K75" s="37"/>
      <c r="L75" s="37"/>
      <c r="M75" s="38"/>
      <c r="N75" s="37"/>
      <c r="O75" s="37"/>
      <c r="P75" s="38"/>
      <c r="Q75" s="37"/>
      <c r="R75" s="37"/>
      <c r="S75" s="38"/>
      <c r="T75" s="37"/>
      <c r="U75" s="37"/>
      <c r="V75" s="38"/>
      <c r="W75" s="37"/>
      <c r="X75" s="37"/>
      <c r="Y75" s="38"/>
      <c r="Z75" s="37"/>
      <c r="AA75" s="37"/>
      <c r="AB75" s="38"/>
      <c r="AC75" s="37"/>
      <c r="AD75" s="37"/>
      <c r="AE75" s="38"/>
      <c r="AF75" s="37"/>
      <c r="AG75" s="37"/>
      <c r="AH75" s="38"/>
      <c r="AI75" s="37"/>
      <c r="AJ75" s="37"/>
      <c r="AK75" s="38"/>
      <c r="AL75" s="37"/>
      <c r="AM75" s="37"/>
      <c r="AN75" s="38"/>
      <c r="AO75" s="37"/>
      <c r="AP75" s="37"/>
      <c r="AQ75" s="38"/>
      <c r="AR75" s="37"/>
      <c r="AS75" s="37"/>
      <c r="AT75" s="38"/>
      <c r="AU75" s="37"/>
      <c r="AV75" s="37"/>
      <c r="AW75" s="38"/>
      <c r="AX75" s="37"/>
      <c r="AY75" s="37"/>
      <c r="AZ75" s="38"/>
      <c r="BA75" s="37"/>
      <c r="BB75" s="37"/>
      <c r="BC75" s="38"/>
      <c r="BD75" s="37"/>
      <c r="BE75" s="37"/>
      <c r="BF75" s="38"/>
      <c r="BG75" s="37"/>
      <c r="BH75" s="37"/>
      <c r="BI75" s="38"/>
      <c r="BJ75" s="37"/>
      <c r="BK75" s="37"/>
      <c r="BL75" s="38"/>
      <c r="BM75" s="37"/>
      <c r="BN75" s="37"/>
      <c r="BO75" s="1"/>
    </row>
    <row r="76" spans="1:67" ht="9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9.75">
      <c r="A77" s="1"/>
      <c r="B77" s="3" t="s">
        <v>70</v>
      </c>
      <c r="C77" s="3" t="s">
        <v>111</v>
      </c>
      <c r="D77" s="3" t="s">
        <v>72</v>
      </c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9.75">
      <c r="A78" s="1"/>
      <c r="B78" s="10" t="s">
        <v>73</v>
      </c>
      <c r="C78" s="32">
        <v>0.202</v>
      </c>
      <c r="D78" s="32">
        <v>0.091</v>
      </c>
      <c r="E78" s="21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9.75">
      <c r="A79" s="1"/>
      <c r="B79" s="10" t="s">
        <v>74</v>
      </c>
      <c r="C79" s="32">
        <v>0.311</v>
      </c>
      <c r="D79" s="32">
        <v>0.132</v>
      </c>
      <c r="E79" s="21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9.75">
      <c r="A80" s="1"/>
      <c r="B80" s="10" t="s">
        <v>75</v>
      </c>
      <c r="C80" s="32">
        <v>0.419</v>
      </c>
      <c r="D80" s="32">
        <v>0.173</v>
      </c>
      <c r="E80" s="21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9.75">
      <c r="A81" s="1"/>
      <c r="B81" s="10" t="s">
        <v>76</v>
      </c>
      <c r="C81" s="32">
        <v>0.527</v>
      </c>
      <c r="D81" s="32">
        <v>0.214</v>
      </c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9.75">
      <c r="A82" s="1"/>
      <c r="B82" s="10" t="s">
        <v>77</v>
      </c>
      <c r="C82" s="32">
        <v>0.635</v>
      </c>
      <c r="D82" s="32">
        <v>0.255</v>
      </c>
      <c r="E82" s="21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9.75">
      <c r="A83" s="1"/>
      <c r="B83" s="10" t="s">
        <v>78</v>
      </c>
      <c r="C83" s="32">
        <v>0.744</v>
      </c>
      <c r="D83" s="32">
        <v>0.296</v>
      </c>
      <c r="E83" s="21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9.75">
      <c r="A84" s="1"/>
      <c r="B84" s="10" t="s">
        <v>79</v>
      </c>
      <c r="C84" s="32">
        <v>0.852</v>
      </c>
      <c r="D84" s="32">
        <v>0.336</v>
      </c>
      <c r="E84" s="21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9.75">
      <c r="A85" s="1"/>
      <c r="B85" s="10" t="s">
        <v>80</v>
      </c>
      <c r="C85" s="32">
        <v>0.96</v>
      </c>
      <c r="D85" s="32">
        <v>0.377</v>
      </c>
      <c r="E85" s="21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9.75">
      <c r="A86" s="1"/>
      <c r="B86" s="10" t="s">
        <v>81</v>
      </c>
      <c r="C86" s="32">
        <v>1.069</v>
      </c>
      <c r="D86" s="32">
        <v>0.418</v>
      </c>
      <c r="E86" s="21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9.75">
      <c r="A87" s="1"/>
      <c r="B87" s="10" t="s">
        <v>82</v>
      </c>
      <c r="C87" s="32">
        <v>1.177</v>
      </c>
      <c r="D87" s="32">
        <v>0.459</v>
      </c>
      <c r="E87" s="21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9.75">
      <c r="A88" s="1"/>
      <c r="B88" s="10" t="s">
        <v>83</v>
      </c>
      <c r="C88" s="32">
        <v>1.285</v>
      </c>
      <c r="D88" s="32">
        <v>0.5</v>
      </c>
      <c r="E88" s="21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9.75">
      <c r="A89" s="1"/>
      <c r="B89" s="10" t="s">
        <v>84</v>
      </c>
      <c r="C89" s="32">
        <v>1.394</v>
      </c>
      <c r="D89" s="32">
        <v>0.541</v>
      </c>
      <c r="E89" s="21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9.75">
      <c r="A90" s="1"/>
      <c r="B90" s="10" t="s">
        <v>85</v>
      </c>
      <c r="C90" s="32">
        <v>1.502</v>
      </c>
      <c r="D90" s="32">
        <v>0.582</v>
      </c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9.75">
      <c r="A91" s="1"/>
      <c r="B91" s="10" t="s">
        <v>86</v>
      </c>
      <c r="C91" s="32">
        <v>1.61</v>
      </c>
      <c r="D91" s="32">
        <v>0.623</v>
      </c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9.75">
      <c r="A92" s="1"/>
      <c r="B92" s="10" t="s">
        <v>87</v>
      </c>
      <c r="C92" s="32">
        <v>1.718</v>
      </c>
      <c r="D92" s="32">
        <v>0.663</v>
      </c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9.75">
      <c r="A93" s="1"/>
      <c r="B93" s="10" t="s">
        <v>88</v>
      </c>
      <c r="C93" s="32">
        <v>1.827</v>
      </c>
      <c r="D93" s="32">
        <v>0.704</v>
      </c>
      <c r="E93" s="21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9.75">
      <c r="A94" s="1"/>
      <c r="B94" s="10" t="s">
        <v>89</v>
      </c>
      <c r="C94" s="32">
        <v>1.935</v>
      </c>
      <c r="D94" s="32">
        <v>0.745</v>
      </c>
      <c r="E94" s="21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9.75">
      <c r="A95" s="1"/>
      <c r="B95" s="10" t="s">
        <v>90</v>
      </c>
      <c r="C95" s="32">
        <v>2.043</v>
      </c>
      <c r="D95" s="32">
        <v>0.786</v>
      </c>
      <c r="E95" s="21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9.75">
      <c r="A96" s="1"/>
      <c r="B96" s="10" t="s">
        <v>91</v>
      </c>
      <c r="C96" s="32">
        <v>2.152</v>
      </c>
      <c r="D96" s="32">
        <v>0.827</v>
      </c>
      <c r="E96" s="21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9.75">
      <c r="A97" s="1"/>
      <c r="B97" s="10" t="s">
        <v>92</v>
      </c>
      <c r="C97" s="32">
        <v>2.26</v>
      </c>
      <c r="D97" s="32">
        <v>0.868</v>
      </c>
      <c r="E97" s="21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9.75">
      <c r="A98" s="1"/>
      <c r="B98" s="10" t="s">
        <v>93</v>
      </c>
      <c r="C98" s="32">
        <v>2.368</v>
      </c>
      <c r="D98" s="32">
        <v>0.909</v>
      </c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9.75">
      <c r="A99" s="1"/>
      <c r="B99" s="10" t="s">
        <v>94</v>
      </c>
      <c r="C99" s="32">
        <v>2.477</v>
      </c>
      <c r="D99" s="32">
        <v>0.95</v>
      </c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9.75">
      <c r="A100" s="1"/>
      <c r="B100" s="10" t="s">
        <v>95</v>
      </c>
      <c r="C100" s="32">
        <v>2.585</v>
      </c>
      <c r="D100" s="32">
        <v>0.99</v>
      </c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9.75">
      <c r="A101" s="1"/>
      <c r="B101" s="10" t="s">
        <v>96</v>
      </c>
      <c r="C101" s="32">
        <v>2.693</v>
      </c>
      <c r="D101" s="32">
        <v>1.031</v>
      </c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9.75">
      <c r="A102" s="1"/>
      <c r="B102" s="10" t="s">
        <v>97</v>
      </c>
      <c r="C102" s="32">
        <v>2.801</v>
      </c>
      <c r="D102" s="32">
        <v>1.072</v>
      </c>
      <c r="E102" s="21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9.75">
      <c r="A103" s="1"/>
      <c r="B103" s="37"/>
      <c r="C103" s="37"/>
      <c r="D103" s="3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9.75">
      <c r="A104" s="1"/>
      <c r="B104" s="21"/>
      <c r="C104" s="21"/>
      <c r="D104" s="2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9.75">
      <c r="A105" s="1"/>
      <c r="B105" s="21"/>
      <c r="C105" s="21"/>
      <c r="D105" s="2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9.75">
      <c r="A106" s="1"/>
      <c r="B106" s="21"/>
      <c r="C106" s="21"/>
      <c r="D106" s="2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9.75">
      <c r="A107" s="1"/>
      <c r="B107" s="21"/>
      <c r="C107" s="21"/>
      <c r="D107" s="2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9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9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9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9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9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0.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9.75">
      <c r="A114" s="56" t="s">
        <v>114</v>
      </c>
      <c r="B114" s="57"/>
      <c r="C114" s="57">
        <v>2.03</v>
      </c>
      <c r="D114" s="57"/>
      <c r="E114" s="57">
        <v>2.65</v>
      </c>
      <c r="F114" s="57"/>
      <c r="G114" s="57">
        <v>2.71</v>
      </c>
      <c r="H114" s="57"/>
      <c r="I114" s="57">
        <v>2.54</v>
      </c>
      <c r="J114" s="57"/>
      <c r="K114" s="57">
        <v>2.41</v>
      </c>
      <c r="L114" s="57"/>
      <c r="M114" s="57">
        <v>2.4</v>
      </c>
      <c r="N114" s="57"/>
      <c r="O114" s="57">
        <v>2.32</v>
      </c>
      <c r="P114" s="57"/>
      <c r="Q114" s="57">
        <v>2.16</v>
      </c>
      <c r="R114" s="57"/>
      <c r="S114" s="57">
        <v>2.17</v>
      </c>
      <c r="T114" s="57"/>
      <c r="U114" s="57">
        <v>1.91</v>
      </c>
      <c r="V114" s="57"/>
      <c r="W114" s="57">
        <v>1.88</v>
      </c>
      <c r="X114" s="57"/>
      <c r="Y114" s="57">
        <v>1.82</v>
      </c>
      <c r="Z114" s="57"/>
      <c r="AA114" s="57">
        <v>1.77</v>
      </c>
      <c r="AB114" s="57"/>
      <c r="AC114" s="57">
        <v>1.77</v>
      </c>
      <c r="AD114" s="57"/>
      <c r="AE114" s="57">
        <v>1.79</v>
      </c>
      <c r="AF114" s="57"/>
      <c r="AG114" s="57">
        <v>1.64</v>
      </c>
      <c r="AH114" s="57"/>
      <c r="AI114" s="57">
        <v>1.7</v>
      </c>
      <c r="AJ114" s="57"/>
      <c r="AK114" s="57">
        <v>1.66</v>
      </c>
      <c r="AL114" s="57"/>
      <c r="AM114" s="57">
        <v>1.64</v>
      </c>
      <c r="AN114" s="57"/>
      <c r="AO114" s="57">
        <v>1.59</v>
      </c>
      <c r="AP114" s="57"/>
      <c r="AQ114" s="57">
        <v>1.62</v>
      </c>
      <c r="AR114" s="67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9.75">
      <c r="A115" s="58" t="s">
        <v>115</v>
      </c>
      <c r="B115" s="33"/>
      <c r="C115" s="33">
        <v>15</v>
      </c>
      <c r="D115" s="33"/>
      <c r="E115" s="33">
        <v>25</v>
      </c>
      <c r="F115" s="33"/>
      <c r="G115" s="33">
        <v>35</v>
      </c>
      <c r="H115" s="33"/>
      <c r="I115" s="33">
        <v>45</v>
      </c>
      <c r="J115" s="33"/>
      <c r="K115" s="33">
        <v>55</v>
      </c>
      <c r="L115" s="33"/>
      <c r="M115" s="33">
        <v>65</v>
      </c>
      <c r="N115" s="33"/>
      <c r="O115" s="33">
        <v>75</v>
      </c>
      <c r="P115" s="33"/>
      <c r="Q115" s="33">
        <v>85</v>
      </c>
      <c r="R115" s="33"/>
      <c r="S115" s="33">
        <v>95</v>
      </c>
      <c r="T115" s="33"/>
      <c r="U115" s="33">
        <v>105</v>
      </c>
      <c r="V115" s="33"/>
      <c r="W115" s="33">
        <v>115</v>
      </c>
      <c r="X115" s="33"/>
      <c r="Y115" s="33">
        <v>125</v>
      </c>
      <c r="Z115" s="33"/>
      <c r="AA115" s="33">
        <v>135</v>
      </c>
      <c r="AB115" s="33"/>
      <c r="AC115" s="33">
        <v>145</v>
      </c>
      <c r="AD115" s="33"/>
      <c r="AE115" s="33">
        <v>155</v>
      </c>
      <c r="AF115" s="33"/>
      <c r="AG115" s="33">
        <v>165</v>
      </c>
      <c r="AH115" s="33"/>
      <c r="AI115" s="33">
        <v>175</v>
      </c>
      <c r="AJ115" s="33"/>
      <c r="AK115" s="33">
        <v>185</v>
      </c>
      <c r="AL115" s="33"/>
      <c r="AM115" s="33">
        <v>195</v>
      </c>
      <c r="AN115" s="33"/>
      <c r="AO115" s="33">
        <v>205</v>
      </c>
      <c r="AP115" s="33"/>
      <c r="AQ115" s="33">
        <v>215</v>
      </c>
      <c r="AR115" s="68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9.75">
      <c r="A116" s="58" t="s">
        <v>144</v>
      </c>
      <c r="B116" s="33"/>
      <c r="C116" s="46">
        <v>0.5366898148148148</v>
      </c>
      <c r="D116" s="46"/>
      <c r="E116" s="46">
        <v>0.5409490740740741</v>
      </c>
      <c r="F116" s="46"/>
      <c r="G116" s="46" t="s">
        <v>127</v>
      </c>
      <c r="H116" s="46"/>
      <c r="I116" s="46" t="s">
        <v>128</v>
      </c>
      <c r="J116" s="46"/>
      <c r="K116" s="46" t="s">
        <v>129</v>
      </c>
      <c r="L116" s="46"/>
      <c r="M116" s="46" t="s">
        <v>130</v>
      </c>
      <c r="N116" s="46"/>
      <c r="O116" s="46" t="s">
        <v>131</v>
      </c>
      <c r="P116" s="46"/>
      <c r="Q116" s="46" t="s">
        <v>132</v>
      </c>
      <c r="R116" s="46"/>
      <c r="S116" s="46" t="s">
        <v>133</v>
      </c>
      <c r="T116" s="46"/>
      <c r="U116" s="46" t="s">
        <v>134</v>
      </c>
      <c r="V116" s="46"/>
      <c r="W116" s="46" t="s">
        <v>135</v>
      </c>
      <c r="X116" s="46"/>
      <c r="Y116" s="46" t="s">
        <v>136</v>
      </c>
      <c r="Z116" s="46"/>
      <c r="AA116" s="46" t="s">
        <v>137</v>
      </c>
      <c r="AB116" s="46"/>
      <c r="AC116" s="46" t="s">
        <v>138</v>
      </c>
      <c r="AD116" s="46"/>
      <c r="AE116" s="46" t="s">
        <v>139</v>
      </c>
      <c r="AF116" s="46"/>
      <c r="AG116" s="46" t="s">
        <v>140</v>
      </c>
      <c r="AH116" s="46"/>
      <c r="AI116" s="46" t="s">
        <v>141</v>
      </c>
      <c r="AJ116" s="46"/>
      <c r="AK116" s="46">
        <v>0.586087962962963</v>
      </c>
      <c r="AL116" s="46"/>
      <c r="AM116" s="46">
        <v>0.58875</v>
      </c>
      <c r="AN116" s="46"/>
      <c r="AO116" s="46">
        <v>0.5915277777777778</v>
      </c>
      <c r="AP116" s="46"/>
      <c r="AQ116" s="46">
        <v>0.5953703703703704</v>
      </c>
      <c r="AR116" s="68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0.5" thickBot="1">
      <c r="A117" s="65" t="s">
        <v>107</v>
      </c>
      <c r="B117" s="66" t="s">
        <v>142</v>
      </c>
      <c r="C117" s="69">
        <v>185</v>
      </c>
      <c r="D117" s="69">
        <v>1</v>
      </c>
      <c r="E117" s="69">
        <v>241</v>
      </c>
      <c r="F117" s="69">
        <v>2</v>
      </c>
      <c r="G117" s="69">
        <v>271</v>
      </c>
      <c r="H117" s="69">
        <v>3</v>
      </c>
      <c r="I117" s="69">
        <v>254</v>
      </c>
      <c r="J117" s="69">
        <v>4</v>
      </c>
      <c r="K117" s="69">
        <v>244</v>
      </c>
      <c r="L117" s="69">
        <v>5</v>
      </c>
      <c r="M117" s="69">
        <v>245</v>
      </c>
      <c r="N117" s="69">
        <v>6</v>
      </c>
      <c r="O117" s="69">
        <v>242</v>
      </c>
      <c r="P117" s="69">
        <v>7</v>
      </c>
      <c r="Q117" s="69">
        <v>223</v>
      </c>
      <c r="R117" s="69">
        <v>8</v>
      </c>
      <c r="S117" s="69">
        <v>204</v>
      </c>
      <c r="T117" s="69">
        <v>9</v>
      </c>
      <c r="U117" s="69">
        <v>191</v>
      </c>
      <c r="V117" s="69">
        <v>10</v>
      </c>
      <c r="W117" s="69">
        <v>181</v>
      </c>
      <c r="X117" s="69">
        <v>11</v>
      </c>
      <c r="Y117" s="69">
        <v>183</v>
      </c>
      <c r="Z117" s="69">
        <v>12</v>
      </c>
      <c r="AA117" s="69">
        <v>182</v>
      </c>
      <c r="AB117" s="69">
        <v>13</v>
      </c>
      <c r="AC117" s="69">
        <v>183</v>
      </c>
      <c r="AD117" s="69">
        <v>14</v>
      </c>
      <c r="AE117" s="69">
        <v>169</v>
      </c>
      <c r="AF117" s="69">
        <v>15</v>
      </c>
      <c r="AG117" s="69">
        <v>165</v>
      </c>
      <c r="AH117" s="69">
        <v>16</v>
      </c>
      <c r="AI117" s="69">
        <v>161</v>
      </c>
      <c r="AJ117" s="69">
        <v>17</v>
      </c>
      <c r="AK117" s="69">
        <v>171</v>
      </c>
      <c r="AL117" s="69">
        <v>18</v>
      </c>
      <c r="AM117" s="69">
        <v>160</v>
      </c>
      <c r="AN117" s="69">
        <v>19</v>
      </c>
      <c r="AO117" s="69">
        <v>166</v>
      </c>
      <c r="AP117" s="69">
        <v>20</v>
      </c>
      <c r="AQ117" s="69">
        <v>156</v>
      </c>
      <c r="AR117" s="70">
        <v>21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9.75">
      <c r="A118" s="63">
        <v>0.68</v>
      </c>
      <c r="B118" s="34">
        <f>A118*100</f>
        <v>68</v>
      </c>
      <c r="C118" s="64">
        <v>60.63</v>
      </c>
      <c r="D118" s="34">
        <f>185-B118</f>
        <v>117</v>
      </c>
      <c r="E118" s="64">
        <v>76.13</v>
      </c>
      <c r="F118" s="34">
        <f>241-B118</f>
        <v>173</v>
      </c>
      <c r="G118" s="64">
        <v>89.47</v>
      </c>
      <c r="H118" s="34">
        <f>271-B118</f>
        <v>203</v>
      </c>
      <c r="I118" s="64">
        <v>84.07</v>
      </c>
      <c r="J118" s="34">
        <f>254-B118</f>
        <v>186</v>
      </c>
      <c r="K118" s="64">
        <v>88.37</v>
      </c>
      <c r="L118" s="34">
        <f aca="true" t="shared" si="86" ref="L118:L123">244-B118</f>
        <v>176</v>
      </c>
      <c r="M118" s="64">
        <v>91.03</v>
      </c>
      <c r="N118" s="34">
        <f aca="true" t="shared" si="87" ref="N118:N123">245-B118</f>
        <v>177</v>
      </c>
      <c r="O118" s="64">
        <v>91.21</v>
      </c>
      <c r="P118" s="34">
        <f aca="true" t="shared" si="88" ref="P118:P123">242-B118</f>
        <v>174</v>
      </c>
      <c r="Q118" s="64">
        <v>91.6</v>
      </c>
      <c r="R118" s="34">
        <f aca="true" t="shared" si="89" ref="R118:R123">223-B118</f>
        <v>155</v>
      </c>
      <c r="S118" s="64">
        <v>93.41</v>
      </c>
      <c r="T118" s="34">
        <f>204-B118</f>
        <v>136</v>
      </c>
      <c r="U118" s="64">
        <v>89.95</v>
      </c>
      <c r="V118" s="34">
        <f>191-B118</f>
        <v>123</v>
      </c>
      <c r="W118" s="64">
        <v>89.98</v>
      </c>
      <c r="X118" s="34">
        <f>181-B118</f>
        <v>113</v>
      </c>
      <c r="Y118" s="64">
        <v>89.96</v>
      </c>
      <c r="Z118" s="34">
        <f>183-B118</f>
        <v>115</v>
      </c>
      <c r="AA118" s="64">
        <v>84.9</v>
      </c>
      <c r="AB118" s="34">
        <f>182-B118</f>
        <v>114</v>
      </c>
      <c r="AC118" s="64">
        <v>83.21</v>
      </c>
      <c r="AD118" s="34">
        <f>183-B118</f>
        <v>115</v>
      </c>
      <c r="AE118" s="64">
        <v>86.39</v>
      </c>
      <c r="AF118" s="34">
        <f>169-B118</f>
        <v>101</v>
      </c>
      <c r="AG118" s="64">
        <v>81.42</v>
      </c>
      <c r="AH118" s="34">
        <f>165-B118</f>
        <v>97</v>
      </c>
      <c r="AI118" s="64">
        <v>79.38</v>
      </c>
      <c r="AJ118" s="34">
        <f>161-B118</f>
        <v>93</v>
      </c>
      <c r="AK118" s="64">
        <v>75.8</v>
      </c>
      <c r="AL118" s="34">
        <f>171-B118</f>
        <v>103</v>
      </c>
      <c r="AM118" s="64">
        <v>77.05</v>
      </c>
      <c r="AN118" s="34">
        <f>160-B118</f>
        <v>92</v>
      </c>
      <c r="AO118" s="64">
        <v>62.7</v>
      </c>
      <c r="AP118" s="34">
        <f>166-B118</f>
        <v>98</v>
      </c>
      <c r="AQ118" s="64">
        <v>60.15</v>
      </c>
      <c r="AR118" s="71">
        <f>156-B118</f>
        <v>88</v>
      </c>
      <c r="AS118" s="45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9.75">
      <c r="A119" s="59">
        <v>0.93</v>
      </c>
      <c r="B119" s="44">
        <f aca="true" t="shared" si="90" ref="B119:B125">A119*100</f>
        <v>93</v>
      </c>
      <c r="C119" s="41">
        <v>58.87</v>
      </c>
      <c r="D119" s="44">
        <f>185-B119</f>
        <v>92</v>
      </c>
      <c r="E119" s="41">
        <v>83.01</v>
      </c>
      <c r="F119" s="44">
        <f aca="true" t="shared" si="91" ref="F119:F124">241-B119</f>
        <v>148</v>
      </c>
      <c r="G119" s="41">
        <v>89.63</v>
      </c>
      <c r="H119" s="44">
        <f aca="true" t="shared" si="92" ref="H119:H125">271-B119</f>
        <v>178</v>
      </c>
      <c r="I119" s="41">
        <v>82.57</v>
      </c>
      <c r="J119" s="44">
        <f aca="true" t="shared" si="93" ref="J119:J124">254-B119</f>
        <v>161</v>
      </c>
      <c r="K119" s="41">
        <v>87.76</v>
      </c>
      <c r="L119" s="44">
        <f t="shared" si="86"/>
        <v>151</v>
      </c>
      <c r="M119" s="41">
        <v>86.6</v>
      </c>
      <c r="N119" s="44">
        <f t="shared" si="87"/>
        <v>152</v>
      </c>
      <c r="O119" s="41">
        <v>88.67</v>
      </c>
      <c r="P119" s="44">
        <f t="shared" si="88"/>
        <v>149</v>
      </c>
      <c r="Q119" s="41">
        <v>101.07</v>
      </c>
      <c r="R119" s="44">
        <f t="shared" si="89"/>
        <v>130</v>
      </c>
      <c r="S119" s="41">
        <v>90.28</v>
      </c>
      <c r="T119" s="44">
        <f>204-B119</f>
        <v>111</v>
      </c>
      <c r="U119" s="41">
        <v>84.89</v>
      </c>
      <c r="V119" s="44">
        <f>191-B119</f>
        <v>98</v>
      </c>
      <c r="W119" s="41">
        <v>86.78</v>
      </c>
      <c r="X119" s="44">
        <f>181-B119</f>
        <v>88</v>
      </c>
      <c r="Y119" s="41">
        <v>86.08</v>
      </c>
      <c r="Z119" s="44">
        <f>183-B119</f>
        <v>90</v>
      </c>
      <c r="AA119" s="41">
        <v>83.28</v>
      </c>
      <c r="AB119" s="44">
        <f>182-B119</f>
        <v>89</v>
      </c>
      <c r="AC119" s="41">
        <v>77.64</v>
      </c>
      <c r="AD119" s="44">
        <f>183-B119</f>
        <v>90</v>
      </c>
      <c r="AE119" s="41">
        <v>82.15</v>
      </c>
      <c r="AF119" s="44">
        <f>169-B119</f>
        <v>76</v>
      </c>
      <c r="AG119" s="41">
        <v>77.92</v>
      </c>
      <c r="AH119" s="44">
        <f>165-B119</f>
        <v>72</v>
      </c>
      <c r="AI119" s="41">
        <v>78.87</v>
      </c>
      <c r="AJ119" s="44">
        <f>161-B119</f>
        <v>68</v>
      </c>
      <c r="AK119" s="41">
        <v>73.19</v>
      </c>
      <c r="AL119" s="44">
        <f>171-B119</f>
        <v>78</v>
      </c>
      <c r="AM119" s="41">
        <v>74.94</v>
      </c>
      <c r="AN119" s="44">
        <f>160-B119</f>
        <v>67</v>
      </c>
      <c r="AO119" s="41">
        <v>60.48</v>
      </c>
      <c r="AP119" s="44">
        <f>166-B119</f>
        <v>73</v>
      </c>
      <c r="AQ119" s="41">
        <v>58.97</v>
      </c>
      <c r="AR119" s="72">
        <f>156-B119</f>
        <v>63</v>
      </c>
      <c r="AS119" s="45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9.75">
      <c r="A120" s="59">
        <v>1.18</v>
      </c>
      <c r="B120" s="44">
        <f t="shared" si="90"/>
        <v>118</v>
      </c>
      <c r="C120" s="41">
        <v>52.93</v>
      </c>
      <c r="D120" s="44">
        <f>185-B120</f>
        <v>67</v>
      </c>
      <c r="E120" s="41">
        <v>80.69</v>
      </c>
      <c r="F120" s="44">
        <f t="shared" si="91"/>
        <v>123</v>
      </c>
      <c r="G120" s="41">
        <v>86.57</v>
      </c>
      <c r="H120" s="44">
        <f t="shared" si="92"/>
        <v>153</v>
      </c>
      <c r="I120" s="41">
        <v>83.13</v>
      </c>
      <c r="J120" s="44">
        <f t="shared" si="93"/>
        <v>136</v>
      </c>
      <c r="K120" s="41">
        <v>85.52</v>
      </c>
      <c r="L120" s="44">
        <f t="shared" si="86"/>
        <v>126</v>
      </c>
      <c r="M120" s="41">
        <v>83.9</v>
      </c>
      <c r="N120" s="44">
        <f t="shared" si="87"/>
        <v>127</v>
      </c>
      <c r="O120" s="41">
        <v>84.77</v>
      </c>
      <c r="P120" s="44">
        <f t="shared" si="88"/>
        <v>124</v>
      </c>
      <c r="Q120" s="41">
        <v>82.64</v>
      </c>
      <c r="R120" s="44">
        <f t="shared" si="89"/>
        <v>105</v>
      </c>
      <c r="S120" s="41">
        <v>83.27</v>
      </c>
      <c r="T120" s="44">
        <f>204-B120</f>
        <v>86</v>
      </c>
      <c r="U120" s="41">
        <v>81.75</v>
      </c>
      <c r="V120" s="44">
        <f>191-B120</f>
        <v>73</v>
      </c>
      <c r="W120" s="41">
        <v>82.1</v>
      </c>
      <c r="X120" s="44">
        <f>181-B120</f>
        <v>63</v>
      </c>
      <c r="Y120" s="41">
        <v>80.8</v>
      </c>
      <c r="Z120" s="44">
        <f>183-B120</f>
        <v>65</v>
      </c>
      <c r="AA120" s="41">
        <v>78.8</v>
      </c>
      <c r="AB120" s="44">
        <f>182-B120</f>
        <v>64</v>
      </c>
      <c r="AC120" s="41">
        <v>70.72</v>
      </c>
      <c r="AD120" s="44">
        <f>183-B120</f>
        <v>65</v>
      </c>
      <c r="AE120" s="41">
        <v>76.95</v>
      </c>
      <c r="AF120" s="44">
        <f>169-B120</f>
        <v>51</v>
      </c>
      <c r="AG120" s="41">
        <v>77.01</v>
      </c>
      <c r="AH120" s="44">
        <f>165-B120</f>
        <v>47</v>
      </c>
      <c r="AI120" s="41">
        <v>73.59</v>
      </c>
      <c r="AJ120" s="44">
        <f>161-B120</f>
        <v>43</v>
      </c>
      <c r="AK120" s="41">
        <v>68.75</v>
      </c>
      <c r="AL120" s="44">
        <f>171-B120</f>
        <v>53</v>
      </c>
      <c r="AM120" s="41">
        <v>69.79</v>
      </c>
      <c r="AN120" s="44">
        <f>160-B120</f>
        <v>42</v>
      </c>
      <c r="AO120" s="41">
        <v>56.76</v>
      </c>
      <c r="AP120" s="44">
        <f>166-B120</f>
        <v>48</v>
      </c>
      <c r="AQ120" s="41">
        <v>53.99</v>
      </c>
      <c r="AR120" s="72">
        <f>156-B120</f>
        <v>38</v>
      </c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9.75">
      <c r="A121" s="59">
        <v>1.43</v>
      </c>
      <c r="B121" s="44">
        <f t="shared" si="90"/>
        <v>143</v>
      </c>
      <c r="C121" s="41">
        <v>44.24</v>
      </c>
      <c r="D121" s="44">
        <f>185-B121</f>
        <v>42</v>
      </c>
      <c r="E121" s="41">
        <v>75.55</v>
      </c>
      <c r="F121" s="44">
        <f t="shared" si="91"/>
        <v>98</v>
      </c>
      <c r="G121" s="41">
        <v>83.64</v>
      </c>
      <c r="H121" s="44">
        <f t="shared" si="92"/>
        <v>128</v>
      </c>
      <c r="I121" s="41">
        <v>78.79</v>
      </c>
      <c r="J121" s="44">
        <f t="shared" si="93"/>
        <v>111</v>
      </c>
      <c r="K121" s="41">
        <v>82.18</v>
      </c>
      <c r="L121" s="44">
        <f t="shared" si="86"/>
        <v>101</v>
      </c>
      <c r="M121" s="41">
        <v>79</v>
      </c>
      <c r="N121" s="44">
        <f t="shared" si="87"/>
        <v>102</v>
      </c>
      <c r="O121" s="41">
        <v>78.82</v>
      </c>
      <c r="P121" s="44">
        <f t="shared" si="88"/>
        <v>99</v>
      </c>
      <c r="Q121" s="41">
        <v>83.84</v>
      </c>
      <c r="R121" s="44">
        <f t="shared" si="89"/>
        <v>80</v>
      </c>
      <c r="S121" s="41">
        <v>80.43</v>
      </c>
      <c r="T121" s="44">
        <f>204-B121</f>
        <v>61</v>
      </c>
      <c r="U121" s="41">
        <v>80.25</v>
      </c>
      <c r="V121" s="44">
        <f>191-B121</f>
        <v>48</v>
      </c>
      <c r="W121" s="41">
        <v>73.69</v>
      </c>
      <c r="X121" s="44">
        <f>181-B121</f>
        <v>38</v>
      </c>
      <c r="Y121" s="41">
        <v>73.36</v>
      </c>
      <c r="Z121" s="44">
        <f>183-B121</f>
        <v>40</v>
      </c>
      <c r="AA121" s="41">
        <v>71.81</v>
      </c>
      <c r="AB121" s="44">
        <f>182-B121</f>
        <v>39</v>
      </c>
      <c r="AC121" s="41">
        <v>61.21</v>
      </c>
      <c r="AD121" s="44">
        <f>183-B121</f>
        <v>40</v>
      </c>
      <c r="AE121" s="41">
        <v>62.18</v>
      </c>
      <c r="AF121" s="44">
        <f>169-B121</f>
        <v>26</v>
      </c>
      <c r="AG121" s="33"/>
      <c r="AH121" s="44"/>
      <c r="AI121" s="41">
        <v>68.85</v>
      </c>
      <c r="AJ121" s="44">
        <f>161-B121</f>
        <v>18</v>
      </c>
      <c r="AK121" s="33"/>
      <c r="AL121" s="44"/>
      <c r="AM121" s="33"/>
      <c r="AN121" s="44"/>
      <c r="AO121" s="33"/>
      <c r="AP121" s="44"/>
      <c r="AQ121" s="33"/>
      <c r="AR121" s="68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9.75">
      <c r="A122" s="59">
        <v>1.68</v>
      </c>
      <c r="B122" s="44">
        <f t="shared" si="90"/>
        <v>168</v>
      </c>
      <c r="C122" s="41">
        <v>24.51</v>
      </c>
      <c r="D122" s="44">
        <f>185-B122</f>
        <v>17</v>
      </c>
      <c r="E122" s="41">
        <v>70.88</v>
      </c>
      <c r="F122" s="44">
        <f t="shared" si="91"/>
        <v>73</v>
      </c>
      <c r="G122" s="41">
        <v>81.24</v>
      </c>
      <c r="H122" s="44">
        <f t="shared" si="92"/>
        <v>103</v>
      </c>
      <c r="I122" s="41">
        <v>79.56</v>
      </c>
      <c r="J122" s="44">
        <f t="shared" si="93"/>
        <v>86</v>
      </c>
      <c r="K122" s="41">
        <v>80.01</v>
      </c>
      <c r="L122" s="44">
        <f t="shared" si="86"/>
        <v>76</v>
      </c>
      <c r="M122" s="41">
        <v>72.56</v>
      </c>
      <c r="N122" s="44">
        <f t="shared" si="87"/>
        <v>77</v>
      </c>
      <c r="O122" s="41">
        <v>70.74</v>
      </c>
      <c r="P122" s="44">
        <f t="shared" si="88"/>
        <v>74</v>
      </c>
      <c r="Q122" s="41">
        <v>77.41</v>
      </c>
      <c r="R122" s="44">
        <f t="shared" si="89"/>
        <v>55</v>
      </c>
      <c r="S122" s="41">
        <v>70.34</v>
      </c>
      <c r="T122" s="44">
        <f>204-B122</f>
        <v>36</v>
      </c>
      <c r="U122" s="41"/>
      <c r="V122" s="44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68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9.75">
      <c r="A123" s="59">
        <v>1.93</v>
      </c>
      <c r="B123" s="44">
        <f t="shared" si="90"/>
        <v>193</v>
      </c>
      <c r="C123" s="33"/>
      <c r="D123" s="33"/>
      <c r="E123" s="41">
        <v>62.44</v>
      </c>
      <c r="F123" s="44">
        <f t="shared" si="91"/>
        <v>48</v>
      </c>
      <c r="G123" s="41">
        <v>75.78</v>
      </c>
      <c r="H123" s="44">
        <f t="shared" si="92"/>
        <v>78</v>
      </c>
      <c r="I123" s="41">
        <v>74.07</v>
      </c>
      <c r="J123" s="44">
        <f t="shared" si="93"/>
        <v>61</v>
      </c>
      <c r="K123" s="41">
        <v>71.66</v>
      </c>
      <c r="L123" s="44">
        <f t="shared" si="86"/>
        <v>51</v>
      </c>
      <c r="M123" s="41">
        <v>70.7</v>
      </c>
      <c r="N123" s="44">
        <f t="shared" si="87"/>
        <v>52</v>
      </c>
      <c r="O123" s="41">
        <v>63.48</v>
      </c>
      <c r="P123" s="44">
        <f t="shared" si="88"/>
        <v>49</v>
      </c>
      <c r="Q123" s="41">
        <v>77.41</v>
      </c>
      <c r="R123" s="44">
        <f t="shared" si="89"/>
        <v>30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68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9.75">
      <c r="A124" s="59">
        <v>2.18</v>
      </c>
      <c r="B124" s="44">
        <f t="shared" si="90"/>
        <v>218.00000000000003</v>
      </c>
      <c r="C124" s="33"/>
      <c r="D124" s="33"/>
      <c r="E124" s="41">
        <v>39.66</v>
      </c>
      <c r="F124" s="44">
        <f t="shared" si="91"/>
        <v>22.99999999999997</v>
      </c>
      <c r="G124" s="41">
        <v>70.56</v>
      </c>
      <c r="H124" s="44">
        <f t="shared" si="92"/>
        <v>52.99999999999997</v>
      </c>
      <c r="I124" s="41">
        <v>70.78</v>
      </c>
      <c r="J124" s="44">
        <f t="shared" si="93"/>
        <v>35.99999999999997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68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0.5" thickBot="1">
      <c r="A125" s="60">
        <v>2.43</v>
      </c>
      <c r="B125" s="62">
        <f t="shared" si="90"/>
        <v>243.00000000000003</v>
      </c>
      <c r="C125" s="73"/>
      <c r="D125" s="73"/>
      <c r="E125" s="73"/>
      <c r="F125" s="73"/>
      <c r="G125" s="61">
        <v>62.86</v>
      </c>
      <c r="H125" s="62">
        <f t="shared" si="92"/>
        <v>27.99999999999997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4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47" ht="9.75">
      <c r="A126" s="1"/>
      <c r="B126" s="1"/>
      <c r="C126" s="42"/>
      <c r="D126" s="43"/>
      <c r="E126" s="42"/>
      <c r="F126" s="43"/>
      <c r="G126" s="42"/>
      <c r="H126" s="43"/>
      <c r="I126" s="42"/>
      <c r="J126" s="43"/>
      <c r="K126" s="42"/>
      <c r="L126" s="43"/>
      <c r="M126" s="42"/>
      <c r="N126" s="43"/>
      <c r="O126" s="42"/>
      <c r="P126" s="43"/>
      <c r="Q126" s="42"/>
      <c r="R126" s="43"/>
      <c r="S126" s="42"/>
      <c r="T126" s="43"/>
      <c r="U126" s="42"/>
      <c r="V126" s="43"/>
      <c r="W126" s="42"/>
      <c r="X126" s="43"/>
      <c r="Y126" s="42"/>
      <c r="Z126" s="43"/>
      <c r="AA126" s="42"/>
      <c r="AB126" s="43"/>
      <c r="AC126" s="42"/>
      <c r="AD126" s="43"/>
      <c r="AE126" s="42"/>
      <c r="AF126" s="43"/>
      <c r="AG126" s="42"/>
      <c r="AH126" s="43"/>
      <c r="AI126" s="42"/>
      <c r="AJ126" s="43"/>
      <c r="AK126" s="42"/>
      <c r="AL126" s="43"/>
      <c r="AM126" s="42"/>
      <c r="AN126" s="43"/>
      <c r="AO126" s="42"/>
      <c r="AP126" s="43"/>
      <c r="AQ126" s="42"/>
      <c r="AR126" s="1"/>
      <c r="AS126" s="1"/>
      <c r="AT126" s="1"/>
      <c r="AU12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0"/>
  <sheetViews>
    <sheetView workbookViewId="0" topLeftCell="A1">
      <selection activeCell="B128" sqref="B128:F128"/>
    </sheetView>
  </sheetViews>
  <sheetFormatPr defaultColWidth="9.140625" defaultRowHeight="12.75"/>
  <cols>
    <col min="1" max="16384" width="9.140625" style="49" customWidth="1"/>
  </cols>
  <sheetData>
    <row r="1" spans="1:2" ht="12.75">
      <c r="A1" s="49" t="s">
        <v>0</v>
      </c>
      <c r="B1" s="49" t="s">
        <v>1</v>
      </c>
    </row>
    <row r="2" spans="1:4" ht="12.75">
      <c r="A2" s="49" t="s">
        <v>2</v>
      </c>
      <c r="B2" s="49" t="s">
        <v>3</v>
      </c>
      <c r="C2" s="50">
        <v>37383</v>
      </c>
      <c r="D2" s="51">
        <v>0.5354166666666667</v>
      </c>
    </row>
    <row r="3" spans="1:5" ht="12.75">
      <c r="A3" s="49" t="s">
        <v>4</v>
      </c>
      <c r="B3" s="49" t="s">
        <v>5</v>
      </c>
      <c r="C3" s="49" t="s">
        <v>6</v>
      </c>
      <c r="D3" s="49" t="s">
        <v>3</v>
      </c>
      <c r="E3" s="49">
        <v>21</v>
      </c>
    </row>
    <row r="4" spans="1:5" ht="12.75">
      <c r="A4" s="49" t="s">
        <v>4</v>
      </c>
      <c r="B4" s="49" t="s">
        <v>5</v>
      </c>
      <c r="C4" s="49" t="s">
        <v>7</v>
      </c>
      <c r="D4" s="49" t="s">
        <v>3</v>
      </c>
      <c r="E4" s="49">
        <v>25</v>
      </c>
    </row>
    <row r="5" spans="1:7" ht="12.75">
      <c r="A5" s="49" t="s">
        <v>8</v>
      </c>
      <c r="B5" s="49" t="s">
        <v>9</v>
      </c>
      <c r="C5" s="49" t="s">
        <v>5</v>
      </c>
      <c r="D5" s="49" t="s">
        <v>10</v>
      </c>
      <c r="E5" s="49" t="s">
        <v>7</v>
      </c>
      <c r="F5" s="49" t="s">
        <v>3</v>
      </c>
      <c r="G5" s="49">
        <v>17</v>
      </c>
    </row>
    <row r="6" spans="1:4" ht="12.75">
      <c r="A6" s="49" t="s">
        <v>11</v>
      </c>
      <c r="B6" s="49" t="s">
        <v>12</v>
      </c>
      <c r="C6" s="49" t="s">
        <v>3</v>
      </c>
      <c r="D6" s="49">
        <v>1</v>
      </c>
    </row>
    <row r="8" spans="2:5" ht="12.75">
      <c r="B8" s="49" t="s">
        <v>13</v>
      </c>
      <c r="C8" s="49">
        <v>1</v>
      </c>
      <c r="D8" s="49" t="s">
        <v>14</v>
      </c>
      <c r="E8" s="49">
        <v>8</v>
      </c>
    </row>
    <row r="9" spans="1:9" ht="12.75">
      <c r="A9" s="49" t="s">
        <v>15</v>
      </c>
      <c r="B9" s="49">
        <v>1</v>
      </c>
      <c r="C9" s="49">
        <v>2</v>
      </c>
      <c r="D9" s="49">
        <v>-1</v>
      </c>
      <c r="E9" s="49">
        <v>-2</v>
      </c>
      <c r="F9" s="49">
        <v>3</v>
      </c>
      <c r="G9" s="49">
        <v>4</v>
      </c>
      <c r="H9" s="49">
        <v>5</v>
      </c>
      <c r="I9" s="49">
        <v>6</v>
      </c>
    </row>
    <row r="10" spans="1:9" ht="12.75">
      <c r="A10" s="49" t="s">
        <v>16</v>
      </c>
      <c r="B10" s="49">
        <v>1.85</v>
      </c>
      <c r="C10" s="49">
        <v>2.41</v>
      </c>
      <c r="D10" s="49">
        <v>0</v>
      </c>
      <c r="E10" s="49">
        <v>0</v>
      </c>
      <c r="F10" s="49">
        <v>2.44</v>
      </c>
      <c r="G10" s="49">
        <v>2.45</v>
      </c>
      <c r="H10" s="49">
        <v>2.42</v>
      </c>
      <c r="I10" s="49">
        <v>2.23</v>
      </c>
    </row>
    <row r="11" spans="1:9" ht="12.75">
      <c r="A11" s="49" t="s">
        <v>17</v>
      </c>
      <c r="B11" s="49">
        <v>46441</v>
      </c>
      <c r="C11" s="49">
        <v>46809</v>
      </c>
      <c r="D11" s="49">
        <v>47073</v>
      </c>
      <c r="E11" s="49">
        <v>47318</v>
      </c>
      <c r="F11" s="49">
        <v>47606</v>
      </c>
      <c r="G11" s="49">
        <v>47849</v>
      </c>
      <c r="H11" s="49">
        <v>48069</v>
      </c>
      <c r="I11" s="49">
        <v>48299</v>
      </c>
    </row>
    <row r="12" spans="1:9" ht="12.75">
      <c r="A12" s="49" t="s">
        <v>18</v>
      </c>
      <c r="B12" s="49">
        <v>1479</v>
      </c>
      <c r="C12" s="49">
        <v>1479</v>
      </c>
      <c r="D12" s="49">
        <v>0</v>
      </c>
      <c r="E12" s="49">
        <v>0</v>
      </c>
      <c r="F12" s="49">
        <v>1478</v>
      </c>
      <c r="G12" s="49">
        <v>1476</v>
      </c>
      <c r="H12" s="49">
        <v>1476</v>
      </c>
      <c r="I12" s="49">
        <v>1476</v>
      </c>
    </row>
    <row r="13" spans="1:9" ht="12.75">
      <c r="A13" s="49" t="s">
        <v>19</v>
      </c>
      <c r="B13" s="49">
        <v>12</v>
      </c>
      <c r="C13" s="49">
        <v>16</v>
      </c>
      <c r="D13" s="49">
        <v>0</v>
      </c>
      <c r="E13" s="49">
        <v>0</v>
      </c>
      <c r="F13" s="49">
        <v>17</v>
      </c>
      <c r="G13" s="49">
        <v>17</v>
      </c>
      <c r="H13" s="49">
        <v>17</v>
      </c>
      <c r="I13" s="49">
        <v>16</v>
      </c>
    </row>
    <row r="15" spans="2:44" ht="12.75">
      <c r="B15" s="49" t="s">
        <v>20</v>
      </c>
      <c r="C15" s="49">
        <v>0.576</v>
      </c>
      <c r="D15" s="49">
        <v>0.621</v>
      </c>
      <c r="E15" s="49">
        <v>0.827</v>
      </c>
      <c r="F15" s="49">
        <v>0.914</v>
      </c>
      <c r="G15" s="49">
        <v>0.848</v>
      </c>
      <c r="H15" s="49">
        <v>0.907</v>
      </c>
      <c r="I15" s="49">
        <v>0.881</v>
      </c>
      <c r="J15" s="49">
        <v>0.879</v>
      </c>
      <c r="K15" s="49">
        <v>0.856</v>
      </c>
      <c r="L15" s="49">
        <v>0.895</v>
      </c>
      <c r="M15" s="49">
        <v>0.839</v>
      </c>
      <c r="N15" s="49">
        <v>0.871</v>
      </c>
      <c r="O15" s="49">
        <v>0.783</v>
      </c>
      <c r="P15" s="49">
        <v>0.79</v>
      </c>
      <c r="Q15" s="49">
        <v>0.795</v>
      </c>
      <c r="R15" s="49">
        <v>0.834</v>
      </c>
      <c r="S15" s="49">
        <v>0.744</v>
      </c>
      <c r="T15" s="49">
        <v>0.757</v>
      </c>
      <c r="U15" s="49">
        <v>0.688</v>
      </c>
      <c r="V15" s="49">
        <v>0.545</v>
      </c>
      <c r="W15" s="49">
        <v>0.397</v>
      </c>
      <c r="Y15" s="49" t="s">
        <v>117</v>
      </c>
      <c r="Z15" s="52">
        <f aca="true" t="shared" si="0" ref="Z15:Z30">C15*110.6</f>
        <v>63.70559999999999</v>
      </c>
      <c r="AA15" s="52">
        <f aca="true" t="shared" si="1" ref="AA15:AA30">D15*110.6</f>
        <v>68.6826</v>
      </c>
      <c r="AB15" s="52">
        <f aca="true" t="shared" si="2" ref="AB15:AR15">G15*110.6</f>
        <v>93.7888</v>
      </c>
      <c r="AC15" s="52">
        <f t="shared" si="2"/>
        <v>100.3142</v>
      </c>
      <c r="AD15" s="52">
        <f t="shared" si="2"/>
        <v>97.4386</v>
      </c>
      <c r="AE15" s="52">
        <f t="shared" si="2"/>
        <v>97.2174</v>
      </c>
      <c r="AF15" s="52">
        <f t="shared" si="2"/>
        <v>94.6736</v>
      </c>
      <c r="AG15" s="52">
        <f t="shared" si="2"/>
        <v>98.987</v>
      </c>
      <c r="AH15" s="52">
        <f t="shared" si="2"/>
        <v>92.79339999999999</v>
      </c>
      <c r="AI15" s="52">
        <f t="shared" si="2"/>
        <v>96.3326</v>
      </c>
      <c r="AJ15" s="52">
        <f t="shared" si="2"/>
        <v>86.5998</v>
      </c>
      <c r="AK15" s="52">
        <f t="shared" si="2"/>
        <v>87.374</v>
      </c>
      <c r="AL15" s="52">
        <f t="shared" si="2"/>
        <v>87.927</v>
      </c>
      <c r="AM15" s="52">
        <f t="shared" si="2"/>
        <v>92.2404</v>
      </c>
      <c r="AN15" s="52">
        <f t="shared" si="2"/>
        <v>82.2864</v>
      </c>
      <c r="AO15" s="52">
        <f t="shared" si="2"/>
        <v>83.7242</v>
      </c>
      <c r="AP15" s="52">
        <f t="shared" si="2"/>
        <v>76.0928</v>
      </c>
      <c r="AQ15" s="52">
        <f t="shared" si="2"/>
        <v>60.277</v>
      </c>
      <c r="AR15" s="52">
        <f t="shared" si="2"/>
        <v>43.9082</v>
      </c>
    </row>
    <row r="16" spans="2:44" ht="12.75">
      <c r="B16" s="49" t="s">
        <v>21</v>
      </c>
      <c r="C16" s="49">
        <v>0.592</v>
      </c>
      <c r="D16" s="49">
        <v>0.699</v>
      </c>
      <c r="E16" s="49">
        <v>0.902</v>
      </c>
      <c r="F16" s="49">
        <v>1.03</v>
      </c>
      <c r="G16" s="49">
        <v>0.886</v>
      </c>
      <c r="H16" s="49">
        <v>0.888</v>
      </c>
      <c r="I16" s="49">
        <v>0.872</v>
      </c>
      <c r="J16" s="49">
        <v>0.927</v>
      </c>
      <c r="K16" s="49">
        <v>0.901</v>
      </c>
      <c r="L16" s="49">
        <v>0.871</v>
      </c>
      <c r="M16" s="49">
        <v>0.872</v>
      </c>
      <c r="N16" s="49">
        <v>0.869</v>
      </c>
      <c r="O16" s="49">
        <v>0.854</v>
      </c>
      <c r="P16" s="49">
        <v>0.813</v>
      </c>
      <c r="Q16" s="49">
        <v>0.832</v>
      </c>
      <c r="R16" s="49">
        <v>0.798</v>
      </c>
      <c r="S16" s="49">
        <v>0.786</v>
      </c>
      <c r="T16" s="49">
        <v>0.789</v>
      </c>
      <c r="U16" s="49">
        <v>0.68</v>
      </c>
      <c r="V16" s="49">
        <v>0.581</v>
      </c>
      <c r="W16" s="49">
        <v>0.433</v>
      </c>
      <c r="Y16" s="49" t="s">
        <v>117</v>
      </c>
      <c r="Z16" s="52">
        <f t="shared" si="0"/>
        <v>65.47519999999999</v>
      </c>
      <c r="AA16" s="52">
        <f t="shared" si="1"/>
        <v>77.3094</v>
      </c>
      <c r="AB16" s="52">
        <f aca="true" t="shared" si="3" ref="AB16:AB25">G16*110.6</f>
        <v>97.99159999999999</v>
      </c>
      <c r="AC16" s="52">
        <f aca="true" t="shared" si="4" ref="AC16:AC25">H16*110.6</f>
        <v>98.2128</v>
      </c>
      <c r="AD16" s="52">
        <f aca="true" t="shared" si="5" ref="AD16:AD25">I16*110.6</f>
        <v>96.44319999999999</v>
      </c>
      <c r="AE16" s="52">
        <f aca="true" t="shared" si="6" ref="AE16:AE25">J16*110.6</f>
        <v>102.5262</v>
      </c>
      <c r="AF16" s="52">
        <f aca="true" t="shared" si="7" ref="AF16:AF25">K16*110.6</f>
        <v>99.6506</v>
      </c>
      <c r="AG16" s="52">
        <f aca="true" t="shared" si="8" ref="AG16:AG25">L16*110.6</f>
        <v>96.3326</v>
      </c>
      <c r="AH16" s="52">
        <f aca="true" t="shared" si="9" ref="AH16:AH25">M16*110.6</f>
        <v>96.44319999999999</v>
      </c>
      <c r="AI16" s="52">
        <f aca="true" t="shared" si="10" ref="AI16:AI25">N16*110.6</f>
        <v>96.11139999999999</v>
      </c>
      <c r="AJ16" s="52">
        <f aca="true" t="shared" si="11" ref="AJ16:AJ25">O16*110.6</f>
        <v>94.4524</v>
      </c>
      <c r="AK16" s="52">
        <f aca="true" t="shared" si="12" ref="AK16:AK25">P16*110.6</f>
        <v>89.91779999999999</v>
      </c>
      <c r="AL16" s="52">
        <f aca="true" t="shared" si="13" ref="AL16:AL25">Q16*110.6</f>
        <v>92.0192</v>
      </c>
      <c r="AM16" s="52">
        <f aca="true" t="shared" si="14" ref="AM16:AM25">R16*110.6</f>
        <v>88.2588</v>
      </c>
      <c r="AN16" s="52">
        <f aca="true" t="shared" si="15" ref="AN16:AN25">S16*110.6</f>
        <v>86.9316</v>
      </c>
      <c r="AO16" s="52">
        <f aca="true" t="shared" si="16" ref="AO16:AR28">T16*110.6</f>
        <v>87.2634</v>
      </c>
      <c r="AP16" s="52">
        <f t="shared" si="16"/>
        <v>75.208</v>
      </c>
      <c r="AQ16" s="52">
        <f t="shared" si="16"/>
        <v>64.25859999999999</v>
      </c>
      <c r="AR16" s="52">
        <f t="shared" si="16"/>
        <v>47.889799999999994</v>
      </c>
    </row>
    <row r="17" spans="2:44" ht="12.75">
      <c r="B17" s="49" t="s">
        <v>22</v>
      </c>
      <c r="C17" s="49">
        <v>0.583</v>
      </c>
      <c r="D17" s="49">
        <v>0.687</v>
      </c>
      <c r="E17" s="49">
        <v>0.75</v>
      </c>
      <c r="F17" s="49">
        <v>0.932</v>
      </c>
      <c r="G17" s="49">
        <v>0.891</v>
      </c>
      <c r="H17" s="49">
        <v>0.906</v>
      </c>
      <c r="I17" s="49">
        <v>0.883</v>
      </c>
      <c r="J17" s="49">
        <v>0.906</v>
      </c>
      <c r="K17" s="49">
        <v>0.916</v>
      </c>
      <c r="L17" s="49">
        <v>0.891</v>
      </c>
      <c r="M17" s="49">
        <v>0.815</v>
      </c>
      <c r="N17" s="49">
        <v>0.84</v>
      </c>
      <c r="O17" s="49">
        <v>0.803</v>
      </c>
      <c r="P17" s="49">
        <v>0.859</v>
      </c>
      <c r="Q17" s="49">
        <v>0.806</v>
      </c>
      <c r="R17" s="49">
        <v>0.776</v>
      </c>
      <c r="S17" s="49">
        <v>0.817</v>
      </c>
      <c r="T17" s="49">
        <v>0.769</v>
      </c>
      <c r="U17" s="49">
        <v>0.642</v>
      </c>
      <c r="V17" s="49">
        <v>0.559</v>
      </c>
      <c r="W17" s="49">
        <v>0.398</v>
      </c>
      <c r="Y17" s="49" t="s">
        <v>117</v>
      </c>
      <c r="Z17" s="52">
        <f t="shared" si="0"/>
        <v>64.4798</v>
      </c>
      <c r="AA17" s="52">
        <f t="shared" si="1"/>
        <v>75.9822</v>
      </c>
      <c r="AB17" s="52">
        <f t="shared" si="3"/>
        <v>98.5446</v>
      </c>
      <c r="AC17" s="52">
        <f t="shared" si="4"/>
        <v>100.2036</v>
      </c>
      <c r="AD17" s="52">
        <f t="shared" si="5"/>
        <v>97.65979999999999</v>
      </c>
      <c r="AE17" s="52">
        <f t="shared" si="6"/>
        <v>100.2036</v>
      </c>
      <c r="AF17" s="52">
        <f t="shared" si="7"/>
        <v>101.3096</v>
      </c>
      <c r="AG17" s="52">
        <f t="shared" si="8"/>
        <v>98.5446</v>
      </c>
      <c r="AH17" s="52">
        <f t="shared" si="9"/>
        <v>90.139</v>
      </c>
      <c r="AI17" s="52">
        <f t="shared" si="10"/>
        <v>92.904</v>
      </c>
      <c r="AJ17" s="52">
        <f t="shared" si="11"/>
        <v>88.8118</v>
      </c>
      <c r="AK17" s="52">
        <f t="shared" si="12"/>
        <v>95.0054</v>
      </c>
      <c r="AL17" s="52">
        <f t="shared" si="13"/>
        <v>89.1436</v>
      </c>
      <c r="AM17" s="52">
        <f t="shared" si="14"/>
        <v>85.8256</v>
      </c>
      <c r="AN17" s="52">
        <f t="shared" si="15"/>
        <v>90.36019999999999</v>
      </c>
      <c r="AO17" s="52">
        <f t="shared" si="16"/>
        <v>85.0514</v>
      </c>
      <c r="AP17" s="52">
        <f t="shared" si="16"/>
        <v>71.0052</v>
      </c>
      <c r="AQ17" s="52">
        <f t="shared" si="16"/>
        <v>61.8254</v>
      </c>
      <c r="AR17" s="52">
        <f t="shared" si="16"/>
        <v>44.0188</v>
      </c>
    </row>
    <row r="18" spans="2:44" ht="12.75">
      <c r="B18" s="49" t="s">
        <v>23</v>
      </c>
      <c r="C18" s="49">
        <v>0.594</v>
      </c>
      <c r="D18" s="49">
        <v>0.687</v>
      </c>
      <c r="E18" s="49">
        <v>0.873</v>
      </c>
      <c r="F18" s="49">
        <v>0.644</v>
      </c>
      <c r="G18" s="49">
        <v>0.868</v>
      </c>
      <c r="H18" s="49">
        <v>0.885</v>
      </c>
      <c r="I18" s="49">
        <v>0.926</v>
      </c>
      <c r="J18" s="49">
        <v>0.921</v>
      </c>
      <c r="K18" s="49">
        <v>0.84</v>
      </c>
      <c r="L18" s="49">
        <v>0.913</v>
      </c>
      <c r="M18" s="49">
        <v>0.833</v>
      </c>
      <c r="N18" s="49">
        <v>0.834</v>
      </c>
      <c r="O18" s="49">
        <v>0.791</v>
      </c>
      <c r="P18" s="49">
        <v>0.83</v>
      </c>
      <c r="Q18" s="49">
        <v>0.755</v>
      </c>
      <c r="R18" s="49">
        <v>0.754</v>
      </c>
      <c r="S18" s="49">
        <v>0.786</v>
      </c>
      <c r="T18" s="49">
        <v>0.747</v>
      </c>
      <c r="U18" s="49">
        <v>0.679</v>
      </c>
      <c r="V18" s="49">
        <v>0.559</v>
      </c>
      <c r="W18" s="49">
        <v>0.418</v>
      </c>
      <c r="Y18" s="49" t="s">
        <v>117</v>
      </c>
      <c r="Z18" s="52">
        <f t="shared" si="0"/>
        <v>65.6964</v>
      </c>
      <c r="AA18" s="52">
        <f t="shared" si="1"/>
        <v>75.9822</v>
      </c>
      <c r="AB18" s="52">
        <f t="shared" si="3"/>
        <v>96.0008</v>
      </c>
      <c r="AC18" s="52">
        <f t="shared" si="4"/>
        <v>97.881</v>
      </c>
      <c r="AD18" s="52">
        <f t="shared" si="5"/>
        <v>102.4156</v>
      </c>
      <c r="AE18" s="52">
        <f t="shared" si="6"/>
        <v>101.8626</v>
      </c>
      <c r="AF18" s="52">
        <f t="shared" si="7"/>
        <v>92.904</v>
      </c>
      <c r="AG18" s="52">
        <f t="shared" si="8"/>
        <v>100.9778</v>
      </c>
      <c r="AH18" s="52">
        <f t="shared" si="9"/>
        <v>92.12979999999999</v>
      </c>
      <c r="AI18" s="52">
        <f t="shared" si="10"/>
        <v>92.2404</v>
      </c>
      <c r="AJ18" s="52">
        <f t="shared" si="11"/>
        <v>87.4846</v>
      </c>
      <c r="AK18" s="52">
        <f t="shared" si="12"/>
        <v>91.79799999999999</v>
      </c>
      <c r="AL18" s="52">
        <f t="shared" si="13"/>
        <v>83.503</v>
      </c>
      <c r="AM18" s="52">
        <f t="shared" si="14"/>
        <v>83.3924</v>
      </c>
      <c r="AN18" s="52">
        <f t="shared" si="15"/>
        <v>86.9316</v>
      </c>
      <c r="AO18" s="52">
        <f t="shared" si="16"/>
        <v>82.6182</v>
      </c>
      <c r="AP18" s="52">
        <f t="shared" si="16"/>
        <v>75.09740000000001</v>
      </c>
      <c r="AQ18" s="52">
        <f t="shared" si="16"/>
        <v>61.8254</v>
      </c>
      <c r="AR18" s="52">
        <f t="shared" si="16"/>
        <v>46.230799999999995</v>
      </c>
    </row>
    <row r="19" spans="2:44" ht="12.75">
      <c r="B19" s="49" t="s">
        <v>24</v>
      </c>
      <c r="C19" s="49">
        <v>0.561</v>
      </c>
      <c r="D19" s="49">
        <v>0.737</v>
      </c>
      <c r="E19" s="49">
        <v>0.856</v>
      </c>
      <c r="F19" s="49">
        <v>0.668</v>
      </c>
      <c r="G19" s="49">
        <v>0.881</v>
      </c>
      <c r="H19" s="49">
        <v>0.869</v>
      </c>
      <c r="I19" s="49">
        <v>0.879</v>
      </c>
      <c r="J19" s="49">
        <v>0.873</v>
      </c>
      <c r="K19" s="49">
        <v>0.846</v>
      </c>
      <c r="L19" s="49">
        <v>0.879</v>
      </c>
      <c r="M19" s="49">
        <v>0.802</v>
      </c>
      <c r="N19" s="49">
        <v>0.827</v>
      </c>
      <c r="O19" s="49">
        <v>0.777</v>
      </c>
      <c r="P19" s="49">
        <v>0.816</v>
      </c>
      <c r="Q19" s="49">
        <v>0.79</v>
      </c>
      <c r="R19" s="49">
        <v>0.8</v>
      </c>
      <c r="S19" s="49">
        <v>0.746</v>
      </c>
      <c r="T19" s="49">
        <v>0.769</v>
      </c>
      <c r="U19" s="49">
        <v>0.692</v>
      </c>
      <c r="V19" s="49">
        <v>0.541</v>
      </c>
      <c r="W19" s="49">
        <v>0.45</v>
      </c>
      <c r="Y19" s="49" t="s">
        <v>117</v>
      </c>
      <c r="Z19" s="52">
        <f t="shared" si="0"/>
        <v>62.046600000000005</v>
      </c>
      <c r="AA19" s="52">
        <f t="shared" si="1"/>
        <v>81.51219999999999</v>
      </c>
      <c r="AB19" s="52">
        <f t="shared" si="3"/>
        <v>97.4386</v>
      </c>
      <c r="AC19" s="52">
        <f t="shared" si="4"/>
        <v>96.11139999999999</v>
      </c>
      <c r="AD19" s="52">
        <f t="shared" si="5"/>
        <v>97.2174</v>
      </c>
      <c r="AE19" s="52">
        <f t="shared" si="6"/>
        <v>96.5538</v>
      </c>
      <c r="AF19" s="52">
        <f t="shared" si="7"/>
        <v>93.5676</v>
      </c>
      <c r="AG19" s="52">
        <f t="shared" si="8"/>
        <v>97.2174</v>
      </c>
      <c r="AH19" s="52">
        <f t="shared" si="9"/>
        <v>88.7012</v>
      </c>
      <c r="AI19" s="52">
        <f t="shared" si="10"/>
        <v>91.46619999999999</v>
      </c>
      <c r="AJ19" s="52">
        <f t="shared" si="11"/>
        <v>85.9362</v>
      </c>
      <c r="AK19" s="52">
        <f t="shared" si="12"/>
        <v>90.24959999999999</v>
      </c>
      <c r="AL19" s="52">
        <f t="shared" si="13"/>
        <v>87.374</v>
      </c>
      <c r="AM19" s="52">
        <f t="shared" si="14"/>
        <v>88.48</v>
      </c>
      <c r="AN19" s="52">
        <f t="shared" si="15"/>
        <v>82.5076</v>
      </c>
      <c r="AO19" s="52">
        <f t="shared" si="16"/>
        <v>85.0514</v>
      </c>
      <c r="AP19" s="52">
        <f t="shared" si="16"/>
        <v>76.53519999999999</v>
      </c>
      <c r="AQ19" s="52">
        <f t="shared" si="16"/>
        <v>59.8346</v>
      </c>
      <c r="AR19" s="52">
        <f t="shared" si="16"/>
        <v>49.769999999999996</v>
      </c>
    </row>
    <row r="20" spans="2:44" ht="12.75">
      <c r="B20" s="49" t="s">
        <v>25</v>
      </c>
      <c r="C20" s="49">
        <v>0.545</v>
      </c>
      <c r="D20" s="49">
        <v>0.695</v>
      </c>
      <c r="E20" s="49">
        <v>0.993</v>
      </c>
      <c r="F20" s="49">
        <v>0.691</v>
      </c>
      <c r="G20" s="49">
        <v>0.858</v>
      </c>
      <c r="H20" s="49">
        <v>0.85</v>
      </c>
      <c r="I20" s="49">
        <v>0.86</v>
      </c>
      <c r="J20" s="49">
        <v>0.896</v>
      </c>
      <c r="K20" s="49">
        <v>0.847</v>
      </c>
      <c r="L20" s="49">
        <v>0.882</v>
      </c>
      <c r="M20" s="49">
        <v>0.831</v>
      </c>
      <c r="N20" s="49">
        <v>0.805</v>
      </c>
      <c r="O20" s="49">
        <v>0.814</v>
      </c>
      <c r="P20" s="49">
        <v>0.794</v>
      </c>
      <c r="Q20" s="49">
        <v>0.78</v>
      </c>
      <c r="R20" s="49">
        <v>0.773</v>
      </c>
      <c r="S20" s="49">
        <v>0.758</v>
      </c>
      <c r="T20" s="49">
        <v>0.747</v>
      </c>
      <c r="U20" s="49">
        <v>0.639</v>
      </c>
      <c r="V20" s="49">
        <v>0.521</v>
      </c>
      <c r="W20" s="49">
        <v>0.389</v>
      </c>
      <c r="Y20" s="49" t="s">
        <v>117</v>
      </c>
      <c r="Z20" s="52">
        <f t="shared" si="0"/>
        <v>60.277</v>
      </c>
      <c r="AA20" s="52">
        <f t="shared" si="1"/>
        <v>76.86699999999999</v>
      </c>
      <c r="AB20" s="52">
        <f t="shared" si="3"/>
        <v>94.89479999999999</v>
      </c>
      <c r="AC20" s="52">
        <f t="shared" si="4"/>
        <v>94.00999999999999</v>
      </c>
      <c r="AD20" s="52">
        <f t="shared" si="5"/>
        <v>95.116</v>
      </c>
      <c r="AE20" s="52">
        <f t="shared" si="6"/>
        <v>99.0976</v>
      </c>
      <c r="AF20" s="52">
        <f t="shared" si="7"/>
        <v>93.67819999999999</v>
      </c>
      <c r="AG20" s="52">
        <f t="shared" si="8"/>
        <v>97.5492</v>
      </c>
      <c r="AH20" s="52">
        <f t="shared" si="9"/>
        <v>91.90859999999999</v>
      </c>
      <c r="AI20" s="52">
        <f t="shared" si="10"/>
        <v>89.033</v>
      </c>
      <c r="AJ20" s="52">
        <f t="shared" si="11"/>
        <v>90.02839999999999</v>
      </c>
      <c r="AK20" s="52">
        <f t="shared" si="12"/>
        <v>87.8164</v>
      </c>
      <c r="AL20" s="52">
        <f t="shared" si="13"/>
        <v>86.268</v>
      </c>
      <c r="AM20" s="52">
        <f t="shared" si="14"/>
        <v>85.4938</v>
      </c>
      <c r="AN20" s="52">
        <f t="shared" si="15"/>
        <v>83.8348</v>
      </c>
      <c r="AO20" s="52">
        <f t="shared" si="16"/>
        <v>82.6182</v>
      </c>
      <c r="AP20" s="52">
        <f t="shared" si="16"/>
        <v>70.6734</v>
      </c>
      <c r="AQ20" s="52">
        <f t="shared" si="16"/>
        <v>57.6226</v>
      </c>
      <c r="AR20" s="52">
        <f t="shared" si="16"/>
        <v>43.0234</v>
      </c>
    </row>
    <row r="21" spans="2:44" ht="12.75">
      <c r="B21" s="49" t="s">
        <v>26</v>
      </c>
      <c r="C21" s="49">
        <v>0.579</v>
      </c>
      <c r="D21" s="49">
        <v>0.708</v>
      </c>
      <c r="E21" s="49">
        <v>0.93</v>
      </c>
      <c r="F21" s="49">
        <v>0.548</v>
      </c>
      <c r="G21" s="49">
        <v>0.843</v>
      </c>
      <c r="H21" s="49">
        <v>0.863</v>
      </c>
      <c r="I21" s="49">
        <v>0.858</v>
      </c>
      <c r="J21" s="49">
        <v>0.876</v>
      </c>
      <c r="K21" s="49">
        <v>0.838</v>
      </c>
      <c r="L21" s="49">
        <v>0.846</v>
      </c>
      <c r="M21" s="49">
        <v>0.772</v>
      </c>
      <c r="N21" s="49">
        <v>0.837</v>
      </c>
      <c r="O21" s="49">
        <v>0.805</v>
      </c>
      <c r="P21" s="49">
        <v>0.755</v>
      </c>
      <c r="Q21" s="49">
        <v>0.8</v>
      </c>
      <c r="R21" s="49">
        <v>0.74</v>
      </c>
      <c r="S21" s="49">
        <v>0.748</v>
      </c>
      <c r="T21" s="49">
        <v>0.731</v>
      </c>
      <c r="U21" s="49">
        <v>0.669</v>
      </c>
      <c r="V21" s="49">
        <v>0.521</v>
      </c>
      <c r="W21" s="49">
        <v>0.408</v>
      </c>
      <c r="Y21" s="49" t="s">
        <v>117</v>
      </c>
      <c r="Z21" s="52">
        <f t="shared" si="0"/>
        <v>64.03739999999999</v>
      </c>
      <c r="AA21" s="52">
        <f t="shared" si="1"/>
        <v>78.30479999999999</v>
      </c>
      <c r="AB21" s="52">
        <f t="shared" si="3"/>
        <v>93.2358</v>
      </c>
      <c r="AC21" s="52">
        <f t="shared" si="4"/>
        <v>95.4478</v>
      </c>
      <c r="AD21" s="52">
        <f t="shared" si="5"/>
        <v>94.89479999999999</v>
      </c>
      <c r="AE21" s="52">
        <f t="shared" si="6"/>
        <v>96.8856</v>
      </c>
      <c r="AF21" s="52">
        <f t="shared" si="7"/>
        <v>92.68279999999999</v>
      </c>
      <c r="AG21" s="52">
        <f t="shared" si="8"/>
        <v>93.5676</v>
      </c>
      <c r="AH21" s="52">
        <f t="shared" si="9"/>
        <v>85.3832</v>
      </c>
      <c r="AI21" s="52">
        <f t="shared" si="10"/>
        <v>92.5722</v>
      </c>
      <c r="AJ21" s="52">
        <f t="shared" si="11"/>
        <v>89.033</v>
      </c>
      <c r="AK21" s="52">
        <f t="shared" si="12"/>
        <v>83.503</v>
      </c>
      <c r="AL21" s="52">
        <f t="shared" si="13"/>
        <v>88.48</v>
      </c>
      <c r="AM21" s="52">
        <f t="shared" si="14"/>
        <v>81.844</v>
      </c>
      <c r="AN21" s="52">
        <f t="shared" si="15"/>
        <v>82.72879999999999</v>
      </c>
      <c r="AO21" s="52">
        <f t="shared" si="16"/>
        <v>80.84859999999999</v>
      </c>
      <c r="AP21" s="52">
        <f t="shared" si="16"/>
        <v>73.9914</v>
      </c>
      <c r="AQ21" s="52">
        <f t="shared" si="16"/>
        <v>57.6226</v>
      </c>
      <c r="AR21" s="52">
        <f t="shared" si="16"/>
        <v>45.12479999999999</v>
      </c>
    </row>
    <row r="22" spans="2:44" ht="12.75">
      <c r="B22" s="49" t="s">
        <v>27</v>
      </c>
      <c r="C22" s="49">
        <v>0.533</v>
      </c>
      <c r="D22" s="49">
        <v>0.765</v>
      </c>
      <c r="E22" s="49">
        <v>1.161</v>
      </c>
      <c r="F22" s="49">
        <v>0.658</v>
      </c>
      <c r="G22" s="49">
        <v>0.864</v>
      </c>
      <c r="H22" s="49">
        <v>0.839</v>
      </c>
      <c r="I22" s="49">
        <v>0.837</v>
      </c>
      <c r="J22" s="49">
        <v>0.862</v>
      </c>
      <c r="K22" s="49">
        <v>0.831</v>
      </c>
      <c r="L22" s="49">
        <v>0.828</v>
      </c>
      <c r="M22" s="49">
        <v>0.781</v>
      </c>
      <c r="N22" s="49">
        <v>0.77</v>
      </c>
      <c r="O22" s="49">
        <v>0.759</v>
      </c>
      <c r="P22" s="49">
        <v>0.768</v>
      </c>
      <c r="Q22" s="49">
        <v>0.745</v>
      </c>
      <c r="R22" s="49">
        <v>0.76</v>
      </c>
      <c r="S22" s="49">
        <v>0.718</v>
      </c>
      <c r="T22" s="49">
        <v>0.73</v>
      </c>
      <c r="U22" s="49">
        <v>0.622</v>
      </c>
      <c r="V22" s="49">
        <v>0.527</v>
      </c>
      <c r="W22" s="49">
        <v>0.447</v>
      </c>
      <c r="Y22" s="49" t="s">
        <v>117</v>
      </c>
      <c r="Z22" s="52">
        <f t="shared" si="0"/>
        <v>58.9498</v>
      </c>
      <c r="AA22" s="52">
        <f t="shared" si="1"/>
        <v>84.609</v>
      </c>
      <c r="AB22" s="52">
        <f t="shared" si="3"/>
        <v>95.55839999999999</v>
      </c>
      <c r="AC22" s="52">
        <f t="shared" si="4"/>
        <v>92.79339999999999</v>
      </c>
      <c r="AD22" s="52">
        <f t="shared" si="5"/>
        <v>92.5722</v>
      </c>
      <c r="AE22" s="52">
        <f t="shared" si="6"/>
        <v>95.3372</v>
      </c>
      <c r="AF22" s="52">
        <f t="shared" si="7"/>
        <v>91.90859999999999</v>
      </c>
      <c r="AG22" s="52">
        <f t="shared" si="8"/>
        <v>91.57679999999999</v>
      </c>
      <c r="AH22" s="52">
        <f t="shared" si="9"/>
        <v>86.37859999999999</v>
      </c>
      <c r="AI22" s="52">
        <f t="shared" si="10"/>
        <v>85.16199999999999</v>
      </c>
      <c r="AJ22" s="52">
        <f t="shared" si="11"/>
        <v>83.94539999999999</v>
      </c>
      <c r="AK22" s="52">
        <f t="shared" si="12"/>
        <v>84.9408</v>
      </c>
      <c r="AL22" s="52">
        <f t="shared" si="13"/>
        <v>82.39699999999999</v>
      </c>
      <c r="AM22" s="52">
        <f t="shared" si="14"/>
        <v>84.056</v>
      </c>
      <c r="AN22" s="52">
        <f t="shared" si="15"/>
        <v>79.4108</v>
      </c>
      <c r="AO22" s="52">
        <f t="shared" si="16"/>
        <v>80.738</v>
      </c>
      <c r="AP22" s="52">
        <f t="shared" si="16"/>
        <v>68.7932</v>
      </c>
      <c r="AQ22" s="52">
        <f t="shared" si="16"/>
        <v>58.2862</v>
      </c>
      <c r="AR22" s="52">
        <f t="shared" si="16"/>
        <v>49.4382</v>
      </c>
    </row>
    <row r="23" spans="2:44" ht="12.75">
      <c r="B23" s="49" t="s">
        <v>28</v>
      </c>
      <c r="C23" s="49">
        <v>0.497</v>
      </c>
      <c r="D23" s="49">
        <v>0.737</v>
      </c>
      <c r="E23" s="49">
        <v>0.816</v>
      </c>
      <c r="F23" s="49">
        <v>0.484</v>
      </c>
      <c r="G23" s="49">
        <v>0.81</v>
      </c>
      <c r="H23" s="49">
        <v>0.811</v>
      </c>
      <c r="I23" s="49">
        <v>0.808</v>
      </c>
      <c r="J23" s="49">
        <v>0.88</v>
      </c>
      <c r="K23" s="49">
        <v>0.815</v>
      </c>
      <c r="L23" s="49">
        <v>0.837</v>
      </c>
      <c r="M23" s="49">
        <v>0.71</v>
      </c>
      <c r="N23" s="49">
        <v>0.757</v>
      </c>
      <c r="O23" s="49">
        <v>0.744</v>
      </c>
      <c r="P23" s="49">
        <v>0.745</v>
      </c>
      <c r="Q23" s="49">
        <v>0.76</v>
      </c>
      <c r="R23" s="49">
        <v>0.697</v>
      </c>
      <c r="S23" s="49">
        <v>0.702</v>
      </c>
      <c r="T23" s="49">
        <v>0.681</v>
      </c>
      <c r="U23" s="49">
        <v>0.579</v>
      </c>
      <c r="V23" s="49">
        <v>0.456</v>
      </c>
      <c r="W23" s="49">
        <v>0.423</v>
      </c>
      <c r="Y23" s="49" t="s">
        <v>117</v>
      </c>
      <c r="Z23" s="52">
        <f t="shared" si="0"/>
        <v>54.968199999999996</v>
      </c>
      <c r="AA23" s="52">
        <f t="shared" si="1"/>
        <v>81.51219999999999</v>
      </c>
      <c r="AB23" s="52">
        <f t="shared" si="3"/>
        <v>89.586</v>
      </c>
      <c r="AC23" s="52">
        <f t="shared" si="4"/>
        <v>89.6966</v>
      </c>
      <c r="AD23" s="52">
        <f t="shared" si="5"/>
        <v>89.3648</v>
      </c>
      <c r="AE23" s="52">
        <f t="shared" si="6"/>
        <v>97.32799999999999</v>
      </c>
      <c r="AF23" s="52">
        <f t="shared" si="7"/>
        <v>90.139</v>
      </c>
      <c r="AG23" s="52">
        <f t="shared" si="8"/>
        <v>92.5722</v>
      </c>
      <c r="AH23" s="52">
        <f t="shared" si="9"/>
        <v>78.526</v>
      </c>
      <c r="AI23" s="52">
        <f t="shared" si="10"/>
        <v>83.7242</v>
      </c>
      <c r="AJ23" s="52">
        <f t="shared" si="11"/>
        <v>82.2864</v>
      </c>
      <c r="AK23" s="52">
        <f t="shared" si="12"/>
        <v>82.39699999999999</v>
      </c>
      <c r="AL23" s="52">
        <f t="shared" si="13"/>
        <v>84.056</v>
      </c>
      <c r="AM23" s="52">
        <f t="shared" si="14"/>
        <v>77.08819999999999</v>
      </c>
      <c r="AN23" s="52">
        <f t="shared" si="15"/>
        <v>77.6412</v>
      </c>
      <c r="AO23" s="52">
        <f t="shared" si="16"/>
        <v>75.3186</v>
      </c>
      <c r="AP23" s="52">
        <f t="shared" si="16"/>
        <v>64.03739999999999</v>
      </c>
      <c r="AQ23" s="52">
        <f t="shared" si="16"/>
        <v>50.4336</v>
      </c>
      <c r="AR23" s="52">
        <f t="shared" si="16"/>
        <v>46.7838</v>
      </c>
    </row>
    <row r="24" spans="2:44" ht="12.75">
      <c r="B24" s="49" t="s">
        <v>29</v>
      </c>
      <c r="C24" s="49">
        <v>0.487</v>
      </c>
      <c r="D24" s="49">
        <v>0.668</v>
      </c>
      <c r="E24" s="49">
        <v>0.931</v>
      </c>
      <c r="F24" s="49">
        <v>0.653</v>
      </c>
      <c r="G24" s="49">
        <v>0.823</v>
      </c>
      <c r="H24" s="49">
        <v>0.781</v>
      </c>
      <c r="I24" s="49">
        <v>0.77</v>
      </c>
      <c r="J24" s="49">
        <v>0.834</v>
      </c>
      <c r="K24" s="49">
        <v>0.778</v>
      </c>
      <c r="L24" s="49">
        <v>0.856</v>
      </c>
      <c r="M24" s="49">
        <v>0.723</v>
      </c>
      <c r="N24" s="49">
        <v>0.702</v>
      </c>
      <c r="O24" s="49">
        <v>0.691</v>
      </c>
      <c r="P24" s="49">
        <v>0.743</v>
      </c>
      <c r="Q24" s="49">
        <v>0.75</v>
      </c>
      <c r="R24" s="49">
        <v>0.625</v>
      </c>
      <c r="S24" s="49">
        <v>0.642</v>
      </c>
      <c r="T24" s="49">
        <v>0.661</v>
      </c>
      <c r="U24" s="49">
        <v>0.551</v>
      </c>
      <c r="V24" s="49">
        <v>0.5</v>
      </c>
      <c r="W24" s="49">
        <v>0.471</v>
      </c>
      <c r="Y24" s="49" t="s">
        <v>117</v>
      </c>
      <c r="Z24" s="52">
        <f t="shared" si="0"/>
        <v>53.862199999999994</v>
      </c>
      <c r="AA24" s="52">
        <f t="shared" si="1"/>
        <v>73.8808</v>
      </c>
      <c r="AB24" s="52">
        <f t="shared" si="3"/>
        <v>91.0238</v>
      </c>
      <c r="AC24" s="52">
        <f t="shared" si="4"/>
        <v>86.37859999999999</v>
      </c>
      <c r="AD24" s="52">
        <f t="shared" si="5"/>
        <v>85.16199999999999</v>
      </c>
      <c r="AE24" s="52">
        <f t="shared" si="6"/>
        <v>92.2404</v>
      </c>
      <c r="AF24" s="52">
        <f t="shared" si="7"/>
        <v>86.0468</v>
      </c>
      <c r="AG24" s="52">
        <f t="shared" si="8"/>
        <v>94.6736</v>
      </c>
      <c r="AH24" s="52">
        <f t="shared" si="9"/>
        <v>79.96379999999999</v>
      </c>
      <c r="AI24" s="52">
        <f t="shared" si="10"/>
        <v>77.6412</v>
      </c>
      <c r="AJ24" s="52">
        <f t="shared" si="11"/>
        <v>76.42459999999998</v>
      </c>
      <c r="AK24" s="52">
        <f t="shared" si="12"/>
        <v>82.1758</v>
      </c>
      <c r="AL24" s="52">
        <f t="shared" si="13"/>
        <v>82.94999999999999</v>
      </c>
      <c r="AM24" s="52">
        <f t="shared" si="14"/>
        <v>69.125</v>
      </c>
      <c r="AN24" s="52">
        <f t="shared" si="15"/>
        <v>71.0052</v>
      </c>
      <c r="AO24" s="52">
        <f t="shared" si="16"/>
        <v>73.1066</v>
      </c>
      <c r="AP24" s="52">
        <f t="shared" si="16"/>
        <v>60.9406</v>
      </c>
      <c r="AQ24" s="52">
        <f t="shared" si="16"/>
        <v>55.3</v>
      </c>
      <c r="AR24" s="52">
        <f t="shared" si="16"/>
        <v>52.0926</v>
      </c>
    </row>
    <row r="25" spans="2:44" ht="12.75">
      <c r="B25" s="49" t="s">
        <v>30</v>
      </c>
      <c r="C25" s="49">
        <v>0.429</v>
      </c>
      <c r="D25" s="49">
        <v>0.652</v>
      </c>
      <c r="E25" s="49">
        <v>0.881</v>
      </c>
      <c r="F25" s="49">
        <v>0.386</v>
      </c>
      <c r="G25" s="49">
        <v>0.801</v>
      </c>
      <c r="H25" s="49">
        <v>0.753</v>
      </c>
      <c r="I25" s="49">
        <v>0.789</v>
      </c>
      <c r="J25" s="49">
        <v>0.807</v>
      </c>
      <c r="K25" s="49">
        <v>0.75</v>
      </c>
      <c r="L25" s="49">
        <v>0.79</v>
      </c>
      <c r="M25" s="49">
        <v>0.715</v>
      </c>
      <c r="N25" s="49">
        <v>0.694</v>
      </c>
      <c r="O25" s="49">
        <v>0.66</v>
      </c>
      <c r="P25" s="49">
        <v>0.694</v>
      </c>
      <c r="Q25" s="49">
        <v>0.721</v>
      </c>
      <c r="R25" s="49">
        <v>0.609</v>
      </c>
      <c r="S25" s="49">
        <v>0.597</v>
      </c>
      <c r="T25" s="49">
        <v>0.669</v>
      </c>
      <c r="U25" s="49">
        <v>0.521</v>
      </c>
      <c r="V25" s="49">
        <v>0.453</v>
      </c>
      <c r="W25" s="49">
        <v>0.424</v>
      </c>
      <c r="Y25" s="49" t="s">
        <v>117</v>
      </c>
      <c r="Z25" s="52">
        <f t="shared" si="0"/>
        <v>47.447399999999995</v>
      </c>
      <c r="AA25" s="52">
        <f t="shared" si="1"/>
        <v>72.1112</v>
      </c>
      <c r="AB25" s="52">
        <f t="shared" si="3"/>
        <v>88.5906</v>
      </c>
      <c r="AC25" s="52">
        <f t="shared" si="4"/>
        <v>83.28179999999999</v>
      </c>
      <c r="AD25" s="52">
        <f t="shared" si="5"/>
        <v>87.2634</v>
      </c>
      <c r="AE25" s="52">
        <f t="shared" si="6"/>
        <v>89.2542</v>
      </c>
      <c r="AF25" s="52">
        <f t="shared" si="7"/>
        <v>82.94999999999999</v>
      </c>
      <c r="AG25" s="52">
        <f t="shared" si="8"/>
        <v>87.374</v>
      </c>
      <c r="AH25" s="52">
        <f t="shared" si="9"/>
        <v>79.079</v>
      </c>
      <c r="AI25" s="52">
        <f t="shared" si="10"/>
        <v>76.75639999999999</v>
      </c>
      <c r="AJ25" s="52">
        <f t="shared" si="11"/>
        <v>72.996</v>
      </c>
      <c r="AK25" s="52">
        <f t="shared" si="12"/>
        <v>76.75639999999999</v>
      </c>
      <c r="AL25" s="52">
        <f t="shared" si="13"/>
        <v>79.7426</v>
      </c>
      <c r="AM25" s="52">
        <f t="shared" si="14"/>
        <v>67.35539999999999</v>
      </c>
      <c r="AN25" s="52">
        <f t="shared" si="15"/>
        <v>66.0282</v>
      </c>
      <c r="AO25" s="52">
        <f t="shared" si="16"/>
        <v>73.9914</v>
      </c>
      <c r="AP25" s="52">
        <f t="shared" si="16"/>
        <v>57.6226</v>
      </c>
      <c r="AQ25" s="52">
        <f t="shared" si="16"/>
        <v>50.1018</v>
      </c>
      <c r="AR25" s="52">
        <f t="shared" si="16"/>
        <v>46.8944</v>
      </c>
    </row>
    <row r="26" spans="2:44" ht="12.75">
      <c r="B26" s="49" t="s">
        <v>31</v>
      </c>
      <c r="C26" s="49">
        <v>0.398</v>
      </c>
      <c r="D26" s="49">
        <v>0.669</v>
      </c>
      <c r="E26" s="49">
        <v>0.883</v>
      </c>
      <c r="F26" s="49">
        <v>0.611</v>
      </c>
      <c r="G26" s="49">
        <v>0.771</v>
      </c>
      <c r="H26" s="49">
        <v>0.747</v>
      </c>
      <c r="I26" s="49">
        <v>0.785</v>
      </c>
      <c r="J26" s="49">
        <v>0.8</v>
      </c>
      <c r="K26" s="49">
        <v>0.737</v>
      </c>
      <c r="L26" s="49">
        <v>0.771</v>
      </c>
      <c r="M26" s="49">
        <v>0.684</v>
      </c>
      <c r="N26" s="49">
        <v>0.687</v>
      </c>
      <c r="O26" s="49">
        <v>0.639</v>
      </c>
      <c r="P26" s="49">
        <v>0.682</v>
      </c>
      <c r="Q26" s="49">
        <v>0.685</v>
      </c>
      <c r="R26" s="49">
        <v>0.616</v>
      </c>
      <c r="S26" s="49">
        <v>0.518</v>
      </c>
      <c r="T26" s="49">
        <v>0.557</v>
      </c>
      <c r="U26" s="49">
        <v>0.488</v>
      </c>
      <c r="V26" s="49">
        <v>0.449</v>
      </c>
      <c r="W26" s="49">
        <v>0.334</v>
      </c>
      <c r="Y26" s="49" t="s">
        <v>117</v>
      </c>
      <c r="Z26" s="52">
        <f t="shared" si="0"/>
        <v>44.0188</v>
      </c>
      <c r="AA26" s="52">
        <f t="shared" si="1"/>
        <v>73.9914</v>
      </c>
      <c r="AB26" s="52">
        <f aca="true" t="shared" si="17" ref="AB26:AB35">G26*110.6</f>
        <v>85.2726</v>
      </c>
      <c r="AC26" s="52">
        <f aca="true" t="shared" si="18" ref="AC26:AC35">H26*110.6</f>
        <v>82.6182</v>
      </c>
      <c r="AD26" s="52">
        <f aca="true" t="shared" si="19" ref="AD26:AD35">I26*110.6</f>
        <v>86.821</v>
      </c>
      <c r="AE26" s="52">
        <f aca="true" t="shared" si="20" ref="AE26:AE33">J26*110.6</f>
        <v>88.48</v>
      </c>
      <c r="AF26" s="52">
        <f aca="true" t="shared" si="21" ref="AF26:AF31">K26*110.6</f>
        <v>81.51219999999999</v>
      </c>
      <c r="AG26" s="52">
        <f>L26*110.6</f>
        <v>85.2726</v>
      </c>
      <c r="AH26" s="52">
        <f aca="true" t="shared" si="22" ref="AH26:AJ29">M26*110.6</f>
        <v>75.6504</v>
      </c>
      <c r="AI26" s="52">
        <f t="shared" si="22"/>
        <v>75.9822</v>
      </c>
      <c r="AJ26" s="52">
        <f t="shared" si="22"/>
        <v>70.6734</v>
      </c>
      <c r="AK26" s="52">
        <f>P26*110.6</f>
        <v>75.42920000000001</v>
      </c>
      <c r="AL26" s="52">
        <f aca="true" t="shared" si="23" ref="AL26:AN27">Q26*110.6</f>
        <v>75.761</v>
      </c>
      <c r="AM26" s="52">
        <f t="shared" si="23"/>
        <v>68.1296</v>
      </c>
      <c r="AN26" s="52">
        <f t="shared" si="23"/>
        <v>57.2908</v>
      </c>
      <c r="AO26" s="52">
        <f t="shared" si="16"/>
        <v>61.604200000000006</v>
      </c>
      <c r="AP26" s="52">
        <f t="shared" si="16"/>
        <v>53.9728</v>
      </c>
      <c r="AQ26" s="52">
        <f t="shared" si="16"/>
        <v>49.6594</v>
      </c>
      <c r="AR26" s="52">
        <f t="shared" si="16"/>
        <v>36.9404</v>
      </c>
    </row>
    <row r="27" spans="2:44" ht="12.75">
      <c r="B27" s="49" t="s">
        <v>32</v>
      </c>
      <c r="C27" s="49">
        <v>0.27</v>
      </c>
      <c r="D27" s="49">
        <v>0.626</v>
      </c>
      <c r="E27" s="49">
        <v>0.632</v>
      </c>
      <c r="F27" s="49">
        <v>0.481</v>
      </c>
      <c r="G27" s="49">
        <v>0.803</v>
      </c>
      <c r="H27" s="49">
        <v>0.739</v>
      </c>
      <c r="I27" s="49">
        <v>0.714</v>
      </c>
      <c r="J27" s="49">
        <v>0.727</v>
      </c>
      <c r="K27" s="49">
        <v>0.677</v>
      </c>
      <c r="L27" s="49">
        <v>0.743</v>
      </c>
      <c r="M27" s="49">
        <v>0.665</v>
      </c>
      <c r="N27" s="49">
        <v>0.618</v>
      </c>
      <c r="O27" s="49">
        <v>0.587</v>
      </c>
      <c r="P27" s="49">
        <v>0.618</v>
      </c>
      <c r="Q27" s="49">
        <v>0.611</v>
      </c>
      <c r="R27" s="49">
        <v>0.424</v>
      </c>
      <c r="S27" s="49">
        <v>0.287</v>
      </c>
      <c r="T27" s="49">
        <v>0.43</v>
      </c>
      <c r="U27" s="49">
        <v>0.261</v>
      </c>
      <c r="V27" s="49">
        <v>0.339</v>
      </c>
      <c r="W27" s="49">
        <v>0.104</v>
      </c>
      <c r="Y27" s="49" t="s">
        <v>117</v>
      </c>
      <c r="Z27" s="52">
        <f t="shared" si="0"/>
        <v>29.862000000000002</v>
      </c>
      <c r="AA27" s="52">
        <f t="shared" si="1"/>
        <v>69.23559999999999</v>
      </c>
      <c r="AB27" s="52">
        <f t="shared" si="17"/>
        <v>88.8118</v>
      </c>
      <c r="AC27" s="52">
        <f t="shared" si="18"/>
        <v>81.73339999999999</v>
      </c>
      <c r="AD27" s="52">
        <f t="shared" si="19"/>
        <v>78.96839999999999</v>
      </c>
      <c r="AE27" s="52">
        <f t="shared" si="20"/>
        <v>80.4062</v>
      </c>
      <c r="AF27" s="52">
        <f t="shared" si="21"/>
        <v>74.8762</v>
      </c>
      <c r="AG27" s="52">
        <f>L27*110.6</f>
        <v>82.1758</v>
      </c>
      <c r="AH27" s="52">
        <f t="shared" si="22"/>
        <v>73.549</v>
      </c>
      <c r="AI27" s="52">
        <f t="shared" si="22"/>
        <v>68.35079999999999</v>
      </c>
      <c r="AJ27" s="52">
        <f t="shared" si="22"/>
        <v>64.92219999999999</v>
      </c>
      <c r="AK27" s="52">
        <f>P27*110.6</f>
        <v>68.35079999999999</v>
      </c>
      <c r="AL27" s="52">
        <f t="shared" si="23"/>
        <v>67.5766</v>
      </c>
      <c r="AM27" s="52">
        <f t="shared" si="23"/>
        <v>46.8944</v>
      </c>
      <c r="AN27" s="52">
        <f t="shared" si="23"/>
        <v>31.742199999999997</v>
      </c>
      <c r="AO27" s="52">
        <f t="shared" si="16"/>
        <v>47.558</v>
      </c>
      <c r="AP27" s="52">
        <f t="shared" si="16"/>
        <v>28.8666</v>
      </c>
      <c r="AQ27" s="52">
        <f t="shared" si="16"/>
        <v>37.4934</v>
      </c>
      <c r="AR27" s="52">
        <f t="shared" si="16"/>
        <v>11.5024</v>
      </c>
    </row>
    <row r="28" spans="2:44" ht="12.75">
      <c r="B28" s="49" t="s">
        <v>33</v>
      </c>
      <c r="C28" s="49">
        <v>0.14</v>
      </c>
      <c r="D28" s="49">
        <v>0.595</v>
      </c>
      <c r="E28" s="49">
        <v>0.603</v>
      </c>
      <c r="F28" s="49">
        <v>0.572</v>
      </c>
      <c r="G28" s="49">
        <v>0.769</v>
      </c>
      <c r="H28" s="49">
        <v>0.721</v>
      </c>
      <c r="I28" s="49">
        <v>0.675</v>
      </c>
      <c r="J28" s="49">
        <v>0.705</v>
      </c>
      <c r="K28" s="49">
        <v>0.601</v>
      </c>
      <c r="L28" s="49">
        <v>0.705</v>
      </c>
      <c r="M28" s="49">
        <v>0.618</v>
      </c>
      <c r="N28" s="49">
        <v>0.577</v>
      </c>
      <c r="O28" s="49">
        <v>0.568</v>
      </c>
      <c r="P28" s="49">
        <v>0.555</v>
      </c>
      <c r="Q28" s="49">
        <v>0.227</v>
      </c>
      <c r="R28" s="49">
        <v>0.066</v>
      </c>
      <c r="S28" s="49">
        <v>0.236</v>
      </c>
      <c r="T28" s="49">
        <v>0.224</v>
      </c>
      <c r="U28" s="49">
        <v>0.004</v>
      </c>
      <c r="V28" s="49">
        <v>0.06</v>
      </c>
      <c r="W28" s="49">
        <v>0.069</v>
      </c>
      <c r="Y28" s="49" t="s">
        <v>117</v>
      </c>
      <c r="Z28" s="52">
        <f t="shared" si="0"/>
        <v>15.484</v>
      </c>
      <c r="AA28" s="52">
        <f t="shared" si="1"/>
        <v>65.80699999999999</v>
      </c>
      <c r="AB28" s="52">
        <f t="shared" si="17"/>
        <v>85.0514</v>
      </c>
      <c r="AC28" s="52">
        <f t="shared" si="18"/>
        <v>79.7426</v>
      </c>
      <c r="AD28" s="52">
        <f t="shared" si="19"/>
        <v>74.655</v>
      </c>
      <c r="AE28" s="52">
        <f t="shared" si="20"/>
        <v>77.97299999999998</v>
      </c>
      <c r="AF28" s="52">
        <f t="shared" si="21"/>
        <v>66.47059999999999</v>
      </c>
      <c r="AG28" s="52">
        <f>L28*110.6</f>
        <v>77.97299999999998</v>
      </c>
      <c r="AH28" s="52">
        <f t="shared" si="22"/>
        <v>68.35079999999999</v>
      </c>
      <c r="AI28" s="52">
        <f t="shared" si="22"/>
        <v>63.816199999999995</v>
      </c>
      <c r="AJ28" s="52">
        <f t="shared" si="22"/>
        <v>62.82079999999999</v>
      </c>
      <c r="AK28" s="52">
        <f>P28*110.6</f>
        <v>61.383</v>
      </c>
      <c r="AL28" s="52">
        <f>Q28*110.6</f>
        <v>25.1062</v>
      </c>
      <c r="AM28" s="52">
        <f>R28*110.6</f>
        <v>7.2996</v>
      </c>
      <c r="AN28" s="49" t="s">
        <v>117</v>
      </c>
      <c r="AO28" s="52">
        <f t="shared" si="16"/>
        <v>24.7744</v>
      </c>
      <c r="AP28" s="49" t="s">
        <v>117</v>
      </c>
      <c r="AQ28" s="52">
        <f t="shared" si="16"/>
        <v>6.635999999999999</v>
      </c>
      <c r="AR28" s="49" t="s">
        <v>117</v>
      </c>
    </row>
    <row r="29" spans="2:44" ht="12.75">
      <c r="B29" s="49" t="s">
        <v>34</v>
      </c>
      <c r="C29" s="49">
        <v>0.021</v>
      </c>
      <c r="D29" s="49">
        <v>0.556</v>
      </c>
      <c r="E29" s="49">
        <v>0.763</v>
      </c>
      <c r="F29" s="49">
        <v>0.393</v>
      </c>
      <c r="G29" s="49">
        <v>0.729</v>
      </c>
      <c r="H29" s="49">
        <v>0.695</v>
      </c>
      <c r="I29" s="49">
        <v>0.653</v>
      </c>
      <c r="J29" s="49">
        <v>0.696</v>
      </c>
      <c r="K29" s="49">
        <v>0.575</v>
      </c>
      <c r="L29" s="49">
        <v>0.604</v>
      </c>
      <c r="M29" s="49">
        <v>0.356</v>
      </c>
      <c r="N29" s="49">
        <v>0.392</v>
      </c>
      <c r="O29" s="49">
        <v>0.38</v>
      </c>
      <c r="P29" s="49">
        <v>0.315</v>
      </c>
      <c r="Q29" s="49">
        <v>0.069</v>
      </c>
      <c r="R29" s="49">
        <v>0.196</v>
      </c>
      <c r="S29" s="49">
        <v>0.049</v>
      </c>
      <c r="T29" s="49">
        <v>0.022</v>
      </c>
      <c r="U29" s="49">
        <v>0.079</v>
      </c>
      <c r="V29" s="49">
        <v>0.043</v>
      </c>
      <c r="W29" s="49">
        <v>0.072</v>
      </c>
      <c r="Y29" s="49" t="s">
        <v>117</v>
      </c>
      <c r="Z29" s="52">
        <f t="shared" si="0"/>
        <v>2.3226</v>
      </c>
      <c r="AA29" s="52">
        <f t="shared" si="1"/>
        <v>61.4936</v>
      </c>
      <c r="AB29" s="52">
        <f t="shared" si="17"/>
        <v>80.6274</v>
      </c>
      <c r="AC29" s="52">
        <f t="shared" si="18"/>
        <v>76.86699999999999</v>
      </c>
      <c r="AD29" s="52">
        <f t="shared" si="19"/>
        <v>72.2218</v>
      </c>
      <c r="AE29" s="52">
        <f t="shared" si="20"/>
        <v>76.9776</v>
      </c>
      <c r="AF29" s="52">
        <f t="shared" si="21"/>
        <v>63.59499999999999</v>
      </c>
      <c r="AG29" s="52">
        <f>L29*110.6</f>
        <v>66.80239999999999</v>
      </c>
      <c r="AH29" s="52">
        <f t="shared" si="22"/>
        <v>39.373599999999996</v>
      </c>
      <c r="AI29" s="52">
        <f t="shared" si="22"/>
        <v>43.355199999999996</v>
      </c>
      <c r="AJ29" s="52">
        <f t="shared" si="22"/>
        <v>42.028</v>
      </c>
      <c r="AK29" s="52">
        <f>P29*110.6</f>
        <v>34.839</v>
      </c>
      <c r="AL29" s="49" t="s">
        <v>117</v>
      </c>
      <c r="AM29" s="49" t="s">
        <v>117</v>
      </c>
      <c r="AN29" s="49" t="s">
        <v>117</v>
      </c>
      <c r="AO29" s="49" t="s">
        <v>117</v>
      </c>
      <c r="AP29" s="49" t="s">
        <v>117</v>
      </c>
      <c r="AQ29" s="49" t="s">
        <v>117</v>
      </c>
      <c r="AR29" s="49" t="s">
        <v>117</v>
      </c>
    </row>
    <row r="30" spans="2:44" ht="12.75">
      <c r="B30" s="49" t="s">
        <v>35</v>
      </c>
      <c r="C30" s="49">
        <v>0.013</v>
      </c>
      <c r="D30" s="49">
        <v>0.533</v>
      </c>
      <c r="E30" s="49">
        <v>0.749</v>
      </c>
      <c r="F30" s="49">
        <v>0.788</v>
      </c>
      <c r="G30" s="49">
        <v>0.698</v>
      </c>
      <c r="H30" s="49">
        <v>0.642</v>
      </c>
      <c r="I30" s="49">
        <v>0.649</v>
      </c>
      <c r="J30" s="49">
        <v>0.649</v>
      </c>
      <c r="K30" s="49">
        <v>0.492</v>
      </c>
      <c r="L30" s="49">
        <v>0.315</v>
      </c>
      <c r="M30" s="49">
        <v>0.094</v>
      </c>
      <c r="N30" s="49">
        <v>0.034</v>
      </c>
      <c r="O30" s="49">
        <v>0.049</v>
      </c>
      <c r="P30" s="49">
        <v>0.162</v>
      </c>
      <c r="Q30" s="49">
        <v>0.035</v>
      </c>
      <c r="R30" s="49">
        <v>0.09</v>
      </c>
      <c r="S30" s="49">
        <v>0.025</v>
      </c>
      <c r="T30" s="49">
        <v>0.027</v>
      </c>
      <c r="U30" s="49">
        <v>0.054</v>
      </c>
      <c r="V30" s="49">
        <v>0.018</v>
      </c>
      <c r="W30" s="49">
        <v>0.066</v>
      </c>
      <c r="Y30" s="49" t="s">
        <v>117</v>
      </c>
      <c r="Z30" s="52">
        <f t="shared" si="0"/>
        <v>1.4378</v>
      </c>
      <c r="AA30" s="52">
        <f t="shared" si="1"/>
        <v>58.9498</v>
      </c>
      <c r="AB30" s="52">
        <f t="shared" si="17"/>
        <v>77.19879999999999</v>
      </c>
      <c r="AC30" s="52">
        <f t="shared" si="18"/>
        <v>71.0052</v>
      </c>
      <c r="AD30" s="52">
        <f t="shared" si="19"/>
        <v>71.7794</v>
      </c>
      <c r="AE30" s="52">
        <f t="shared" si="20"/>
        <v>71.7794</v>
      </c>
      <c r="AF30" s="52">
        <f t="shared" si="21"/>
        <v>54.4152</v>
      </c>
      <c r="AG30" s="52">
        <f>L30*110.6</f>
        <v>34.839</v>
      </c>
      <c r="AH30" s="49" t="s">
        <v>117</v>
      </c>
      <c r="AI30" s="49" t="s">
        <v>117</v>
      </c>
      <c r="AJ30" s="49" t="s">
        <v>117</v>
      </c>
      <c r="AK30" s="52">
        <f>P30*110.6</f>
        <v>17.9172</v>
      </c>
      <c r="AL30" s="49" t="s">
        <v>117</v>
      </c>
      <c r="AM30" s="49" t="s">
        <v>117</v>
      </c>
      <c r="AN30" s="49" t="s">
        <v>117</v>
      </c>
      <c r="AO30" s="49" t="s">
        <v>117</v>
      </c>
      <c r="AP30" s="49" t="s">
        <v>117</v>
      </c>
      <c r="AQ30" s="49" t="s">
        <v>117</v>
      </c>
      <c r="AR30" s="49" t="s">
        <v>117</v>
      </c>
    </row>
    <row r="31" spans="2:44" ht="12.75">
      <c r="B31" s="49" t="s">
        <v>36</v>
      </c>
      <c r="C31" s="49">
        <v>0.041</v>
      </c>
      <c r="D31" s="49">
        <v>0.505</v>
      </c>
      <c r="E31" s="49">
        <v>0.662</v>
      </c>
      <c r="F31" s="49">
        <v>0.672</v>
      </c>
      <c r="G31" s="49">
        <v>0.712</v>
      </c>
      <c r="H31" s="49">
        <v>0.662</v>
      </c>
      <c r="I31" s="49">
        <v>0.626</v>
      </c>
      <c r="J31" s="49">
        <v>0.602</v>
      </c>
      <c r="K31" s="49">
        <v>0.295</v>
      </c>
      <c r="L31" s="49">
        <v>0.121</v>
      </c>
      <c r="M31" s="49">
        <v>0.099</v>
      </c>
      <c r="N31" s="49">
        <v>0.049</v>
      </c>
      <c r="O31" s="49">
        <v>0.128</v>
      </c>
      <c r="P31" s="49">
        <v>0.078</v>
      </c>
      <c r="Q31" s="49">
        <v>0.047</v>
      </c>
      <c r="R31" s="49">
        <v>0.1</v>
      </c>
      <c r="S31" s="49">
        <v>0.041</v>
      </c>
      <c r="T31" s="49">
        <v>-0.012</v>
      </c>
      <c r="U31" s="49">
        <v>0.002</v>
      </c>
      <c r="V31" s="49">
        <v>0.012</v>
      </c>
      <c r="W31" s="49">
        <v>0.089</v>
      </c>
      <c r="Y31" s="49" t="s">
        <v>117</v>
      </c>
      <c r="Z31" s="49" t="s">
        <v>117</v>
      </c>
      <c r="AA31" s="52">
        <f>D31*110.6</f>
        <v>55.852999999999994</v>
      </c>
      <c r="AB31" s="52">
        <f t="shared" si="17"/>
        <v>78.74719999999999</v>
      </c>
      <c r="AC31" s="52">
        <f t="shared" si="18"/>
        <v>73.2172</v>
      </c>
      <c r="AD31" s="52">
        <f t="shared" si="19"/>
        <v>69.23559999999999</v>
      </c>
      <c r="AE31" s="52">
        <f t="shared" si="20"/>
        <v>66.5812</v>
      </c>
      <c r="AF31" s="52">
        <f t="shared" si="21"/>
        <v>32.626999999999995</v>
      </c>
      <c r="AG31" s="49" t="s">
        <v>117</v>
      </c>
      <c r="AH31" s="49" t="s">
        <v>117</v>
      </c>
      <c r="AI31" s="49" t="s">
        <v>117</v>
      </c>
      <c r="AJ31" s="49" t="s">
        <v>117</v>
      </c>
      <c r="AK31" s="49" t="s">
        <v>117</v>
      </c>
      <c r="AL31" s="49" t="s">
        <v>117</v>
      </c>
      <c r="AM31" s="49" t="s">
        <v>117</v>
      </c>
      <c r="AN31" s="49" t="s">
        <v>117</v>
      </c>
      <c r="AO31" s="49" t="s">
        <v>117</v>
      </c>
      <c r="AP31" s="49" t="s">
        <v>117</v>
      </c>
      <c r="AQ31" s="49" t="s">
        <v>117</v>
      </c>
      <c r="AR31" s="49" t="s">
        <v>117</v>
      </c>
    </row>
    <row r="32" spans="2:44" ht="12.75">
      <c r="B32" s="49" t="s">
        <v>37</v>
      </c>
      <c r="C32" s="49">
        <v>0.036</v>
      </c>
      <c r="D32" s="49">
        <v>0.395</v>
      </c>
      <c r="E32" s="49">
        <v>0.758</v>
      </c>
      <c r="F32" s="49">
        <v>0.583</v>
      </c>
      <c r="G32" s="49">
        <v>0.65</v>
      </c>
      <c r="H32" s="49">
        <v>0.626</v>
      </c>
      <c r="I32" s="49">
        <v>0.509</v>
      </c>
      <c r="J32" s="49">
        <v>0.538</v>
      </c>
      <c r="K32" s="49">
        <v>0.245</v>
      </c>
      <c r="L32" s="49">
        <v>0.086</v>
      </c>
      <c r="M32" s="49">
        <v>0.04</v>
      </c>
      <c r="N32" s="49">
        <v>-0.059</v>
      </c>
      <c r="O32" s="49">
        <v>0.028</v>
      </c>
      <c r="P32" s="49">
        <v>-0.002</v>
      </c>
      <c r="Q32" s="49">
        <v>0.034</v>
      </c>
      <c r="R32" s="49">
        <v>0.122</v>
      </c>
      <c r="S32" s="49">
        <v>0.032</v>
      </c>
      <c r="T32" s="49">
        <v>-0.033</v>
      </c>
      <c r="U32" s="49">
        <v>0.01</v>
      </c>
      <c r="V32" s="49">
        <v>-0.032</v>
      </c>
      <c r="W32" s="49">
        <v>0.099</v>
      </c>
      <c r="Y32" s="49" t="s">
        <v>117</v>
      </c>
      <c r="Z32" s="49" t="s">
        <v>117</v>
      </c>
      <c r="AA32" s="52">
        <f>D32*110.6</f>
        <v>43.687</v>
      </c>
      <c r="AB32" s="52">
        <f t="shared" si="17"/>
        <v>71.89</v>
      </c>
      <c r="AC32" s="52">
        <f t="shared" si="18"/>
        <v>69.23559999999999</v>
      </c>
      <c r="AD32" s="52">
        <f t="shared" si="19"/>
        <v>56.2954</v>
      </c>
      <c r="AE32" s="52">
        <f t="shared" si="20"/>
        <v>59.5028</v>
      </c>
      <c r="AF32" s="49" t="s">
        <v>117</v>
      </c>
      <c r="AG32" s="49" t="s">
        <v>117</v>
      </c>
      <c r="AH32" s="49" t="s">
        <v>117</v>
      </c>
      <c r="AI32" s="49" t="s">
        <v>117</v>
      </c>
      <c r="AJ32" s="49" t="s">
        <v>117</v>
      </c>
      <c r="AK32" s="49" t="s">
        <v>117</v>
      </c>
      <c r="AL32" s="49" t="s">
        <v>117</v>
      </c>
      <c r="AM32" s="49" t="s">
        <v>117</v>
      </c>
      <c r="AN32" s="49" t="s">
        <v>117</v>
      </c>
      <c r="AO32" s="49" t="s">
        <v>117</v>
      </c>
      <c r="AP32" s="49" t="s">
        <v>117</v>
      </c>
      <c r="AQ32" s="49" t="s">
        <v>117</v>
      </c>
      <c r="AR32" s="49" t="s">
        <v>117</v>
      </c>
    </row>
    <row r="33" spans="2:44" ht="12.75">
      <c r="B33" s="49" t="s">
        <v>38</v>
      </c>
      <c r="C33" s="49">
        <v>0.064</v>
      </c>
      <c r="D33" s="49">
        <v>0.272</v>
      </c>
      <c r="E33" s="49">
        <v>0.656</v>
      </c>
      <c r="F33" s="49">
        <v>0.528</v>
      </c>
      <c r="G33" s="49">
        <v>0.557</v>
      </c>
      <c r="H33" s="49">
        <v>0.57</v>
      </c>
      <c r="I33" s="49">
        <v>0.52</v>
      </c>
      <c r="J33" s="49">
        <v>0.196</v>
      </c>
      <c r="K33" s="49">
        <v>0.065</v>
      </c>
      <c r="L33" s="49">
        <v>0.051</v>
      </c>
      <c r="M33" s="49">
        <v>0.087</v>
      </c>
      <c r="N33" s="49">
        <v>-0.002</v>
      </c>
      <c r="O33" s="49">
        <v>0.053</v>
      </c>
      <c r="P33" s="49">
        <v>0.025</v>
      </c>
      <c r="Q33" s="49">
        <v>0.062</v>
      </c>
      <c r="R33" s="49">
        <v>0.171</v>
      </c>
      <c r="S33" s="49">
        <v>0.043</v>
      </c>
      <c r="T33" s="49">
        <v>-0.035</v>
      </c>
      <c r="U33" s="49">
        <v>0.052</v>
      </c>
      <c r="V33" s="49">
        <v>0.003</v>
      </c>
      <c r="W33" s="49">
        <v>0.069</v>
      </c>
      <c r="Y33" s="49" t="s">
        <v>117</v>
      </c>
      <c r="Z33" s="49" t="s">
        <v>117</v>
      </c>
      <c r="AA33" s="52">
        <f>D33*110.6</f>
        <v>30.0832</v>
      </c>
      <c r="AB33" s="52">
        <f t="shared" si="17"/>
        <v>61.604200000000006</v>
      </c>
      <c r="AC33" s="52">
        <f t="shared" si="18"/>
        <v>63.041999999999994</v>
      </c>
      <c r="AD33" s="52">
        <f t="shared" si="19"/>
        <v>57.512</v>
      </c>
      <c r="AE33" s="52">
        <f t="shared" si="20"/>
        <v>21.677599999999998</v>
      </c>
      <c r="AF33" s="49" t="s">
        <v>117</v>
      </c>
      <c r="AG33" s="49" t="s">
        <v>117</v>
      </c>
      <c r="AH33" s="49" t="s">
        <v>117</v>
      </c>
      <c r="AI33" s="49" t="s">
        <v>117</v>
      </c>
      <c r="AJ33" s="49" t="s">
        <v>117</v>
      </c>
      <c r="AK33" s="49" t="s">
        <v>117</v>
      </c>
      <c r="AL33" s="49" t="s">
        <v>117</v>
      </c>
      <c r="AM33" s="49" t="s">
        <v>117</v>
      </c>
      <c r="AN33" s="49" t="s">
        <v>117</v>
      </c>
      <c r="AO33" s="49" t="s">
        <v>117</v>
      </c>
      <c r="AP33" s="49" t="s">
        <v>117</v>
      </c>
      <c r="AQ33" s="49" t="s">
        <v>117</v>
      </c>
      <c r="AR33" s="49" t="s">
        <v>117</v>
      </c>
    </row>
    <row r="34" spans="2:44" ht="12.75">
      <c r="B34" s="49" t="s">
        <v>39</v>
      </c>
      <c r="C34" s="49">
        <v>0.062</v>
      </c>
      <c r="D34" s="49">
        <v>0.196</v>
      </c>
      <c r="E34" s="49">
        <v>0.287</v>
      </c>
      <c r="F34" s="49">
        <v>0.609</v>
      </c>
      <c r="G34" s="49">
        <v>0.406</v>
      </c>
      <c r="H34" s="49">
        <v>0.389</v>
      </c>
      <c r="I34" s="49">
        <v>0.356</v>
      </c>
      <c r="J34" s="49">
        <v>0.22</v>
      </c>
      <c r="K34" s="49">
        <v>0.053</v>
      </c>
      <c r="L34" s="49">
        <v>0.071</v>
      </c>
      <c r="M34" s="49">
        <v>0.084</v>
      </c>
      <c r="N34" s="49">
        <v>0.006</v>
      </c>
      <c r="O34" s="49">
        <v>0.063</v>
      </c>
      <c r="P34" s="49">
        <v>0.055</v>
      </c>
      <c r="Q34" s="49">
        <v>0.045</v>
      </c>
      <c r="R34" s="49">
        <v>0.227</v>
      </c>
      <c r="S34" s="49">
        <v>0.037</v>
      </c>
      <c r="T34" s="49">
        <v>-0.052</v>
      </c>
      <c r="U34" s="49">
        <v>0.086</v>
      </c>
      <c r="V34" s="49">
        <v>0.019</v>
      </c>
      <c r="W34" s="49">
        <v>0.127</v>
      </c>
      <c r="Y34" s="49" t="s">
        <v>117</v>
      </c>
      <c r="Z34" s="49" t="s">
        <v>117</v>
      </c>
      <c r="AA34" s="52">
        <f>D34*110.6</f>
        <v>21.677599999999998</v>
      </c>
      <c r="AB34" s="52">
        <f t="shared" si="17"/>
        <v>44.9036</v>
      </c>
      <c r="AC34" s="52">
        <f t="shared" si="18"/>
        <v>43.0234</v>
      </c>
      <c r="AD34" s="52">
        <f t="shared" si="19"/>
        <v>39.373599999999996</v>
      </c>
      <c r="AE34" s="49" t="s">
        <v>117</v>
      </c>
      <c r="AF34" s="49" t="s">
        <v>117</v>
      </c>
      <c r="AG34" s="49" t="s">
        <v>117</v>
      </c>
      <c r="AH34" s="49" t="s">
        <v>117</v>
      </c>
      <c r="AI34" s="49" t="s">
        <v>117</v>
      </c>
      <c r="AJ34" s="49" t="s">
        <v>117</v>
      </c>
      <c r="AK34" s="49" t="s">
        <v>117</v>
      </c>
      <c r="AL34" s="49" t="s">
        <v>117</v>
      </c>
      <c r="AM34" s="49" t="s">
        <v>117</v>
      </c>
      <c r="AN34" s="49" t="s">
        <v>117</v>
      </c>
      <c r="AO34" s="49" t="s">
        <v>117</v>
      </c>
      <c r="AP34" s="49" t="s">
        <v>117</v>
      </c>
      <c r="AQ34" s="49" t="s">
        <v>117</v>
      </c>
      <c r="AR34" s="49" t="s">
        <v>117</v>
      </c>
    </row>
    <row r="35" spans="2:44" ht="12.75">
      <c r="B35" s="49" t="s">
        <v>40</v>
      </c>
      <c r="C35" s="49">
        <v>0.109</v>
      </c>
      <c r="D35" s="49">
        <v>0.071</v>
      </c>
      <c r="E35" s="49">
        <v>0.56</v>
      </c>
      <c r="F35" s="49">
        <v>0.411</v>
      </c>
      <c r="G35" s="49">
        <v>0.21</v>
      </c>
      <c r="H35" s="49">
        <v>0.243</v>
      </c>
      <c r="I35" s="49">
        <v>0.096</v>
      </c>
      <c r="J35" s="49">
        <v>0.034</v>
      </c>
      <c r="K35" s="49">
        <v>0.066</v>
      </c>
      <c r="L35" s="49">
        <v>0.05</v>
      </c>
      <c r="M35" s="49">
        <v>0.072</v>
      </c>
      <c r="N35" s="49">
        <v>0.095</v>
      </c>
      <c r="O35" s="49">
        <v>0.109</v>
      </c>
      <c r="P35" s="49">
        <v>0.102</v>
      </c>
      <c r="Q35" s="49">
        <v>0.061</v>
      </c>
      <c r="R35" s="49">
        <v>0.214</v>
      </c>
      <c r="S35" s="49">
        <v>0.082</v>
      </c>
      <c r="T35" s="49">
        <v>-0.05</v>
      </c>
      <c r="U35" s="49">
        <v>0.116</v>
      </c>
      <c r="V35" s="49">
        <v>0.034</v>
      </c>
      <c r="W35" s="49">
        <v>0.172</v>
      </c>
      <c r="Y35" s="49" t="s">
        <v>117</v>
      </c>
      <c r="Z35" s="49" t="s">
        <v>117</v>
      </c>
      <c r="AA35" s="52">
        <f>D35*110.6</f>
        <v>7.852599999999999</v>
      </c>
      <c r="AB35" s="52">
        <f t="shared" si="17"/>
        <v>23.226</v>
      </c>
      <c r="AC35" s="52">
        <f t="shared" si="18"/>
        <v>26.875799999999998</v>
      </c>
      <c r="AD35" s="52">
        <f t="shared" si="19"/>
        <v>10.6176</v>
      </c>
      <c r="AE35" s="49" t="s">
        <v>117</v>
      </c>
      <c r="AF35" s="49" t="s">
        <v>117</v>
      </c>
      <c r="AG35" s="49" t="s">
        <v>117</v>
      </c>
      <c r="AH35" s="49" t="s">
        <v>117</v>
      </c>
      <c r="AI35" s="49" t="s">
        <v>117</v>
      </c>
      <c r="AJ35" s="49" t="s">
        <v>117</v>
      </c>
      <c r="AK35" s="49" t="s">
        <v>117</v>
      </c>
      <c r="AL35" s="49" t="s">
        <v>117</v>
      </c>
      <c r="AM35" s="49" t="s">
        <v>117</v>
      </c>
      <c r="AN35" s="49" t="s">
        <v>117</v>
      </c>
      <c r="AO35" s="49" t="s">
        <v>117</v>
      </c>
      <c r="AP35" s="49" t="s">
        <v>117</v>
      </c>
      <c r="AQ35" s="49" t="s">
        <v>117</v>
      </c>
      <c r="AR35" s="49" t="s">
        <v>117</v>
      </c>
    </row>
    <row r="36" spans="2:23" ht="12.75">
      <c r="B36" s="49" t="s">
        <v>41</v>
      </c>
      <c r="C36" s="49">
        <v>0.077</v>
      </c>
      <c r="D36" s="49">
        <v>0.05</v>
      </c>
      <c r="E36" s="49">
        <v>0.52</v>
      </c>
      <c r="F36" s="49">
        <v>0.536</v>
      </c>
      <c r="G36" s="49">
        <v>0.221</v>
      </c>
      <c r="H36" s="49">
        <v>0.118</v>
      </c>
      <c r="I36" s="49">
        <v>0.098</v>
      </c>
      <c r="J36" s="49">
        <v>0.053</v>
      </c>
      <c r="K36" s="49">
        <v>0.075</v>
      </c>
      <c r="L36" s="49">
        <v>0.099</v>
      </c>
      <c r="M36" s="49">
        <v>0.073</v>
      </c>
      <c r="N36" s="49">
        <v>0.078</v>
      </c>
      <c r="O36" s="49">
        <v>0.111</v>
      </c>
      <c r="P36" s="49">
        <v>0.088</v>
      </c>
      <c r="Q36" s="49">
        <v>0.115</v>
      </c>
      <c r="R36" s="49">
        <v>0.27</v>
      </c>
      <c r="S36" s="49">
        <v>0.123</v>
      </c>
      <c r="T36" s="49">
        <v>-0.023</v>
      </c>
      <c r="U36" s="49">
        <v>0.119</v>
      </c>
      <c r="V36" s="49">
        <v>0.049</v>
      </c>
      <c r="W36" s="49">
        <v>0.139</v>
      </c>
    </row>
    <row r="37" spans="2:23" ht="12.75">
      <c r="B37" s="49" t="s">
        <v>42</v>
      </c>
      <c r="C37" s="49">
        <v>0.076</v>
      </c>
      <c r="D37" s="49">
        <v>0.038</v>
      </c>
      <c r="E37" s="49">
        <v>0.517</v>
      </c>
      <c r="F37" s="49">
        <v>0.325</v>
      </c>
      <c r="G37" s="49">
        <v>0.09</v>
      </c>
      <c r="H37" s="49">
        <v>0.073</v>
      </c>
      <c r="I37" s="49">
        <v>0.031</v>
      </c>
      <c r="J37" s="49">
        <v>0.082</v>
      </c>
      <c r="K37" s="49">
        <v>0.037</v>
      </c>
      <c r="L37" s="49">
        <v>0.089</v>
      </c>
      <c r="M37" s="49">
        <v>0.102</v>
      </c>
      <c r="N37" s="49">
        <v>0.096</v>
      </c>
      <c r="O37" s="49">
        <v>0.161</v>
      </c>
      <c r="P37" s="49">
        <v>0.123</v>
      </c>
      <c r="Q37" s="49">
        <v>0.19</v>
      </c>
      <c r="R37" s="49">
        <v>0.292</v>
      </c>
      <c r="S37" s="49">
        <v>0.161</v>
      </c>
      <c r="T37" s="49">
        <v>0.032</v>
      </c>
      <c r="U37" s="49">
        <v>0.162</v>
      </c>
      <c r="V37" s="49">
        <v>0.1</v>
      </c>
      <c r="W37" s="49">
        <v>0.178</v>
      </c>
    </row>
    <row r="38" spans="2:23" ht="12.75">
      <c r="B38" s="49" t="s">
        <v>43</v>
      </c>
      <c r="C38" s="49">
        <v>0.08</v>
      </c>
      <c r="D38" s="49">
        <v>0.092</v>
      </c>
      <c r="E38" s="49">
        <v>-0.278</v>
      </c>
      <c r="F38" s="49">
        <v>-0.053</v>
      </c>
      <c r="G38" s="49">
        <v>0.057</v>
      </c>
      <c r="H38" s="49">
        <v>0.1</v>
      </c>
      <c r="I38" s="49">
        <v>-0.044</v>
      </c>
      <c r="J38" s="49">
        <v>0.042</v>
      </c>
      <c r="K38" s="49">
        <v>0.052</v>
      </c>
      <c r="L38" s="49">
        <v>0.164</v>
      </c>
      <c r="M38" s="49">
        <v>0.12</v>
      </c>
      <c r="N38" s="49">
        <v>0.16</v>
      </c>
      <c r="O38" s="49">
        <v>0.159</v>
      </c>
      <c r="P38" s="49">
        <v>0.114</v>
      </c>
      <c r="Q38" s="49">
        <v>0.234</v>
      </c>
      <c r="R38" s="49">
        <v>0.332</v>
      </c>
      <c r="S38" s="49">
        <v>0.221</v>
      </c>
      <c r="T38" s="49">
        <v>0.106</v>
      </c>
      <c r="U38" s="49">
        <v>0.199</v>
      </c>
      <c r="V38" s="49">
        <v>0.09</v>
      </c>
      <c r="W38" s="49">
        <v>0.134</v>
      </c>
    </row>
    <row r="39" spans="2:23" ht="12.75">
      <c r="B39" s="49" t="s">
        <v>44</v>
      </c>
      <c r="C39" s="49">
        <v>0.101</v>
      </c>
      <c r="D39" s="49">
        <v>0.093</v>
      </c>
      <c r="E39" s="49">
        <v>-0.029</v>
      </c>
      <c r="F39" s="49">
        <v>0.486</v>
      </c>
      <c r="G39" s="49">
        <v>0.047</v>
      </c>
      <c r="H39" s="49">
        <v>0.078</v>
      </c>
      <c r="I39" s="49">
        <v>-0.081</v>
      </c>
      <c r="J39" s="49">
        <v>0.062</v>
      </c>
      <c r="K39" s="49">
        <v>0.126</v>
      </c>
      <c r="L39" s="49">
        <v>0.145</v>
      </c>
      <c r="M39" s="49">
        <v>0.197</v>
      </c>
      <c r="N39" s="49">
        <v>0.212</v>
      </c>
      <c r="O39" s="49">
        <v>0.207</v>
      </c>
      <c r="P39" s="49">
        <v>0.18</v>
      </c>
      <c r="Q39" s="49">
        <v>0.261</v>
      </c>
      <c r="R39" s="49">
        <v>0.331</v>
      </c>
      <c r="S39" s="49">
        <v>0.161</v>
      </c>
      <c r="T39" s="49">
        <v>0.14</v>
      </c>
      <c r="U39" s="49">
        <v>0.226</v>
      </c>
      <c r="V39" s="49">
        <v>0.126</v>
      </c>
      <c r="W39" s="49">
        <v>0.072</v>
      </c>
    </row>
    <row r="41" spans="2:10" ht="12.75">
      <c r="B41" s="49" t="s">
        <v>45</v>
      </c>
      <c r="C41" s="49">
        <v>0.476</v>
      </c>
      <c r="D41" s="49">
        <v>0.546</v>
      </c>
      <c r="E41" s="49">
        <v>0.899</v>
      </c>
      <c r="F41" s="49">
        <v>0.851</v>
      </c>
      <c r="G41" s="49">
        <v>0.8</v>
      </c>
      <c r="H41" s="49">
        <v>0.84</v>
      </c>
      <c r="I41" s="49">
        <v>0.805</v>
      </c>
      <c r="J41" s="49">
        <v>0.855</v>
      </c>
    </row>
    <row r="42" spans="2:10" ht="12.75">
      <c r="B42" s="49" t="s">
        <v>46</v>
      </c>
      <c r="C42" s="49">
        <v>0.468</v>
      </c>
      <c r="D42" s="49">
        <v>0.578</v>
      </c>
      <c r="E42" s="49">
        <v>0.836</v>
      </c>
      <c r="F42" s="49">
        <v>0.876</v>
      </c>
      <c r="G42" s="49">
        <v>0.825</v>
      </c>
      <c r="H42" s="49">
        <v>0.868</v>
      </c>
      <c r="I42" s="49">
        <v>0.841</v>
      </c>
      <c r="J42" s="49">
        <v>0.863</v>
      </c>
    </row>
    <row r="43" spans="2:10" ht="12.75">
      <c r="B43" s="49" t="s">
        <v>47</v>
      </c>
      <c r="C43" s="49">
        <v>0.505</v>
      </c>
      <c r="D43" s="49">
        <v>0.576</v>
      </c>
      <c r="E43" s="49">
        <v>0.759</v>
      </c>
      <c r="F43" s="49">
        <v>0.776</v>
      </c>
      <c r="G43" s="49">
        <v>0.82</v>
      </c>
      <c r="H43" s="49">
        <v>0.874</v>
      </c>
      <c r="I43" s="49">
        <v>0.855</v>
      </c>
      <c r="J43" s="49">
        <v>0.901</v>
      </c>
    </row>
    <row r="44" spans="2:10" ht="12.75">
      <c r="B44" s="49" t="s">
        <v>48</v>
      </c>
      <c r="C44" s="49">
        <v>0.516</v>
      </c>
      <c r="D44" s="49">
        <v>0.6</v>
      </c>
      <c r="E44" s="49">
        <v>0.733</v>
      </c>
      <c r="F44" s="49">
        <v>0.812</v>
      </c>
      <c r="G44" s="49">
        <v>0.856</v>
      </c>
      <c r="H44" s="49">
        <v>0.898</v>
      </c>
      <c r="I44" s="49">
        <v>0.869</v>
      </c>
      <c r="J44" s="49">
        <v>0.885</v>
      </c>
    </row>
    <row r="45" spans="2:10" ht="12.75">
      <c r="B45" s="49" t="s">
        <v>49</v>
      </c>
      <c r="C45" s="49">
        <v>0.535</v>
      </c>
      <c r="D45" s="49">
        <v>0.627</v>
      </c>
      <c r="E45" s="49">
        <v>0.911</v>
      </c>
      <c r="F45" s="49">
        <v>0.744</v>
      </c>
      <c r="G45" s="49">
        <v>0.84</v>
      </c>
      <c r="H45" s="49">
        <v>0.867</v>
      </c>
      <c r="I45" s="49">
        <v>0.863</v>
      </c>
      <c r="J45" s="49">
        <v>0.897</v>
      </c>
    </row>
    <row r="46" spans="2:10" ht="12.75">
      <c r="B46" s="49" t="s">
        <v>50</v>
      </c>
      <c r="C46" s="49">
        <v>0.533</v>
      </c>
      <c r="D46" s="49">
        <v>0.641</v>
      </c>
      <c r="E46" s="49">
        <v>0.87</v>
      </c>
      <c r="F46" s="49">
        <v>0.977</v>
      </c>
      <c r="G46" s="49">
        <v>0.853</v>
      </c>
      <c r="H46" s="49">
        <v>0.897</v>
      </c>
      <c r="I46" s="49">
        <v>0.868</v>
      </c>
      <c r="J46" s="49">
        <v>0.906</v>
      </c>
    </row>
    <row r="47" spans="2:10" ht="12.75">
      <c r="B47" s="49" t="s">
        <v>51</v>
      </c>
      <c r="C47" s="49">
        <v>0.563</v>
      </c>
      <c r="D47" s="49">
        <v>0.635</v>
      </c>
      <c r="E47" s="49">
        <v>0.852</v>
      </c>
      <c r="F47" s="49">
        <v>0.819</v>
      </c>
      <c r="G47" s="49">
        <v>0.874</v>
      </c>
      <c r="H47" s="49">
        <v>0.88</v>
      </c>
      <c r="I47" s="49">
        <v>0.865</v>
      </c>
      <c r="J47" s="49">
        <v>0.902</v>
      </c>
    </row>
    <row r="48" spans="2:10" ht="12.75">
      <c r="B48" s="49" t="s">
        <v>52</v>
      </c>
      <c r="C48" s="49">
        <v>0.54</v>
      </c>
      <c r="D48" s="49">
        <v>0.637</v>
      </c>
      <c r="E48" s="49">
        <v>0.968</v>
      </c>
      <c r="F48" s="49">
        <v>0.815</v>
      </c>
      <c r="G48" s="49">
        <v>0.853</v>
      </c>
      <c r="H48" s="49">
        <v>0.861</v>
      </c>
      <c r="I48" s="49">
        <v>0.884</v>
      </c>
      <c r="J48" s="49">
        <v>0.909</v>
      </c>
    </row>
    <row r="49" spans="2:10" ht="12.75">
      <c r="B49" s="49" t="s">
        <v>53</v>
      </c>
      <c r="C49" s="49">
        <v>0.559</v>
      </c>
      <c r="D49" s="49">
        <v>0.641</v>
      </c>
      <c r="E49" s="49">
        <v>0.719</v>
      </c>
      <c r="F49" s="49">
        <v>0.758</v>
      </c>
      <c r="G49" s="49">
        <v>0.86</v>
      </c>
      <c r="H49" s="49">
        <v>0.881</v>
      </c>
      <c r="I49" s="49">
        <v>0.872</v>
      </c>
      <c r="J49" s="49">
        <v>0.908</v>
      </c>
    </row>
    <row r="50" spans="2:10" ht="12.75">
      <c r="B50" s="49" t="s">
        <v>54</v>
      </c>
      <c r="C50" s="49">
        <v>0.578</v>
      </c>
      <c r="D50" s="49">
        <v>0.658</v>
      </c>
      <c r="E50" s="49">
        <v>0.909</v>
      </c>
      <c r="F50" s="49">
        <v>0.925</v>
      </c>
      <c r="G50" s="49">
        <v>0.853</v>
      </c>
      <c r="H50" s="49">
        <v>0.853</v>
      </c>
      <c r="I50" s="49">
        <v>0.864</v>
      </c>
      <c r="J50" s="49">
        <v>0.911</v>
      </c>
    </row>
    <row r="51" spans="2:10" ht="12.75">
      <c r="B51" s="49" t="s">
        <v>55</v>
      </c>
      <c r="C51" s="49">
        <v>0.562</v>
      </c>
      <c r="D51" s="49">
        <v>0.641</v>
      </c>
      <c r="E51" s="49">
        <v>0.883</v>
      </c>
      <c r="F51" s="49">
        <v>0.761</v>
      </c>
      <c r="G51" s="49">
        <v>0.853</v>
      </c>
      <c r="H51" s="49">
        <v>0.866</v>
      </c>
      <c r="I51" s="49">
        <v>0.85</v>
      </c>
      <c r="J51" s="49">
        <v>0.902</v>
      </c>
    </row>
    <row r="52" spans="2:10" ht="12.75">
      <c r="B52" s="49" t="s">
        <v>56</v>
      </c>
      <c r="C52" s="49">
        <v>0.569</v>
      </c>
      <c r="D52" s="49">
        <v>0.665</v>
      </c>
      <c r="E52" s="49">
        <v>0.877</v>
      </c>
      <c r="F52" s="49">
        <v>0.696</v>
      </c>
      <c r="G52" s="49">
        <v>0.841</v>
      </c>
      <c r="H52" s="49">
        <v>0.853</v>
      </c>
      <c r="I52" s="49">
        <v>0.863</v>
      </c>
      <c r="J52" s="49">
        <v>0.888</v>
      </c>
    </row>
    <row r="53" spans="2:10" ht="12.75">
      <c r="B53" s="49" t="s">
        <v>57</v>
      </c>
      <c r="C53" s="49">
        <v>0.596</v>
      </c>
      <c r="D53" s="49">
        <v>0.677</v>
      </c>
      <c r="E53" s="49">
        <v>0.691</v>
      </c>
      <c r="F53" s="49">
        <v>0.695</v>
      </c>
      <c r="G53" s="49">
        <v>0.851</v>
      </c>
      <c r="H53" s="49">
        <v>0.868</v>
      </c>
      <c r="I53" s="49">
        <v>0.856</v>
      </c>
      <c r="J53" s="49">
        <v>0.908</v>
      </c>
    </row>
    <row r="54" spans="2:10" ht="12.75">
      <c r="B54" s="49" t="s">
        <v>58</v>
      </c>
      <c r="C54" s="49">
        <v>0.568</v>
      </c>
      <c r="D54" s="49">
        <v>0.678</v>
      </c>
      <c r="E54" s="49">
        <v>0.819</v>
      </c>
      <c r="F54" s="49">
        <v>0.796</v>
      </c>
      <c r="G54" s="49">
        <v>0.872</v>
      </c>
      <c r="H54" s="49">
        <v>0.856</v>
      </c>
      <c r="I54" s="49">
        <v>0.87</v>
      </c>
      <c r="J54" s="49">
        <v>0.903</v>
      </c>
    </row>
    <row r="55" spans="2:10" ht="12.75">
      <c r="B55" s="49" t="s">
        <v>59</v>
      </c>
      <c r="C55" s="49">
        <v>0.57</v>
      </c>
      <c r="D55" s="49">
        <v>0.679</v>
      </c>
      <c r="E55" s="49">
        <v>0.889</v>
      </c>
      <c r="F55" s="49">
        <v>0.642</v>
      </c>
      <c r="G55" s="49">
        <v>0.859</v>
      </c>
      <c r="H55" s="49">
        <v>0.833</v>
      </c>
      <c r="I55" s="49">
        <v>0.847</v>
      </c>
      <c r="J55" s="49">
        <v>0.882</v>
      </c>
    </row>
    <row r="56" spans="2:10" ht="12.75">
      <c r="B56" s="49" t="s">
        <v>60</v>
      </c>
      <c r="C56" s="49">
        <v>0.586</v>
      </c>
      <c r="D56" s="49">
        <v>0.694</v>
      </c>
      <c r="E56" s="49">
        <v>0.819</v>
      </c>
      <c r="F56" s="49">
        <v>0.78</v>
      </c>
      <c r="G56" s="49">
        <v>0.831</v>
      </c>
      <c r="H56" s="49">
        <v>0.829</v>
      </c>
      <c r="I56" s="49">
        <v>0.881</v>
      </c>
      <c r="J56" s="49">
        <v>0.874</v>
      </c>
    </row>
    <row r="57" spans="2:10" ht="12.75">
      <c r="B57" s="49" t="s">
        <v>61</v>
      </c>
      <c r="C57" s="49">
        <v>0.565</v>
      </c>
      <c r="D57" s="49">
        <v>0.703</v>
      </c>
      <c r="E57" s="49">
        <v>0.714</v>
      </c>
      <c r="F57" s="49">
        <v>0.878</v>
      </c>
      <c r="G57" s="49">
        <v>0.844</v>
      </c>
      <c r="H57" s="49">
        <v>0.83</v>
      </c>
      <c r="I57" s="49">
        <v>0.857</v>
      </c>
      <c r="J57" s="49">
        <v>0.869</v>
      </c>
    </row>
    <row r="58" spans="2:10" ht="12.75">
      <c r="B58" s="49" t="s">
        <v>62</v>
      </c>
      <c r="C58" s="49">
        <v>0.549</v>
      </c>
      <c r="D58" s="49">
        <v>0.682</v>
      </c>
      <c r="E58" s="49">
        <v>0.877</v>
      </c>
      <c r="F58" s="49">
        <v>0.728</v>
      </c>
      <c r="G58" s="49">
        <v>0.828</v>
      </c>
      <c r="H58" s="49">
        <v>0.83</v>
      </c>
      <c r="I58" s="49">
        <v>0.857</v>
      </c>
      <c r="J58" s="49">
        <v>0.85</v>
      </c>
    </row>
    <row r="59" spans="2:10" ht="12.75">
      <c r="B59" s="49" t="s">
        <v>63</v>
      </c>
      <c r="C59" s="49">
        <v>0.55</v>
      </c>
      <c r="D59" s="49">
        <v>0.681</v>
      </c>
      <c r="E59" s="49">
        <v>0.858</v>
      </c>
      <c r="F59" s="49">
        <v>0.785</v>
      </c>
      <c r="G59" s="49">
        <v>0.819</v>
      </c>
      <c r="H59" s="49">
        <v>0.819</v>
      </c>
      <c r="I59" s="49">
        <v>0.844</v>
      </c>
      <c r="J59" s="49">
        <v>0.88</v>
      </c>
    </row>
    <row r="60" spans="2:10" ht="12.75">
      <c r="B60" s="49" t="s">
        <v>64</v>
      </c>
      <c r="C60" s="49">
        <v>0.563</v>
      </c>
      <c r="D60" s="49">
        <v>0.691</v>
      </c>
      <c r="E60" s="49">
        <v>0.875</v>
      </c>
      <c r="F60" s="49">
        <v>0.695</v>
      </c>
      <c r="G60" s="49">
        <v>0.845</v>
      </c>
      <c r="H60" s="49">
        <v>0.82</v>
      </c>
      <c r="I60" s="49">
        <v>0.82</v>
      </c>
      <c r="J60" s="49">
        <v>0.859</v>
      </c>
    </row>
    <row r="61" spans="2:10" ht="12.75">
      <c r="B61" s="49" t="s">
        <v>65</v>
      </c>
      <c r="C61" s="49">
        <v>0.554</v>
      </c>
      <c r="D61" s="49">
        <v>0.694</v>
      </c>
      <c r="E61" s="49">
        <v>0.966</v>
      </c>
      <c r="F61" s="49">
        <v>0.685</v>
      </c>
      <c r="G61" s="49">
        <v>0.844</v>
      </c>
      <c r="H61" s="49">
        <v>0.833</v>
      </c>
      <c r="I61" s="49">
        <v>0.816</v>
      </c>
      <c r="J61" s="49">
        <v>0.865</v>
      </c>
    </row>
    <row r="62" spans="2:10" ht="12.75">
      <c r="B62" s="49" t="s">
        <v>66</v>
      </c>
      <c r="C62" s="49">
        <v>0.545</v>
      </c>
      <c r="D62" s="49">
        <v>0.709</v>
      </c>
      <c r="E62" s="49">
        <v>0.884</v>
      </c>
      <c r="F62" s="49">
        <v>0.712</v>
      </c>
      <c r="G62" s="49">
        <v>0.83</v>
      </c>
      <c r="H62" s="49">
        <v>0.811</v>
      </c>
      <c r="I62" s="49">
        <v>0.803</v>
      </c>
      <c r="J62" s="49">
        <v>0.848</v>
      </c>
    </row>
    <row r="63" spans="2:10" ht="12.75">
      <c r="B63" s="49" t="s">
        <v>67</v>
      </c>
      <c r="C63" s="49">
        <v>0.552</v>
      </c>
      <c r="D63" s="49">
        <v>0.7</v>
      </c>
      <c r="E63" s="49">
        <v>0.831</v>
      </c>
      <c r="F63" s="49">
        <v>0.762</v>
      </c>
      <c r="G63" s="49">
        <v>0.826</v>
      </c>
      <c r="H63" s="49">
        <v>0.812</v>
      </c>
      <c r="I63" s="49">
        <v>0.816</v>
      </c>
      <c r="J63" s="49">
        <v>0.859</v>
      </c>
    </row>
    <row r="64" spans="2:10" ht="12.75">
      <c r="B64" s="49" t="s">
        <v>68</v>
      </c>
      <c r="C64" s="49">
        <v>0.529</v>
      </c>
      <c r="D64" s="49">
        <v>0.704</v>
      </c>
      <c r="E64" s="49">
        <v>0.813</v>
      </c>
      <c r="F64" s="49">
        <v>0.621</v>
      </c>
      <c r="G64" s="49">
        <v>0.815</v>
      </c>
      <c r="H64" s="49">
        <v>0.829</v>
      </c>
      <c r="I64" s="49">
        <v>0.82</v>
      </c>
      <c r="J64" s="49">
        <v>0.825</v>
      </c>
    </row>
    <row r="65" spans="2:10" ht="12.75">
      <c r="B65" s="49" t="s">
        <v>69</v>
      </c>
      <c r="C65" s="49">
        <v>0.515</v>
      </c>
      <c r="D65" s="49">
        <v>0.677</v>
      </c>
      <c r="E65" s="49">
        <v>0.755</v>
      </c>
      <c r="F65" s="49">
        <v>0.675</v>
      </c>
      <c r="G65" s="49">
        <v>0.814</v>
      </c>
      <c r="H65" s="49">
        <v>0.786</v>
      </c>
      <c r="I65" s="49">
        <v>0.817</v>
      </c>
      <c r="J65" s="49">
        <v>0.795</v>
      </c>
    </row>
    <row r="67" spans="2:5" ht="12.75">
      <c r="B67" s="49" t="s">
        <v>13</v>
      </c>
      <c r="C67" s="49">
        <v>9</v>
      </c>
      <c r="D67" s="49" t="s">
        <v>14</v>
      </c>
      <c r="E67" s="49">
        <v>16</v>
      </c>
    </row>
    <row r="68" spans="1:9" ht="12.75">
      <c r="A68" s="49" t="s">
        <v>15</v>
      </c>
      <c r="B68" s="49">
        <v>7</v>
      </c>
      <c r="C68" s="49">
        <v>8</v>
      </c>
      <c r="D68" s="49">
        <v>9</v>
      </c>
      <c r="E68" s="49">
        <v>10</v>
      </c>
      <c r="F68" s="49">
        <v>11</v>
      </c>
      <c r="G68" s="49">
        <v>12</v>
      </c>
      <c r="H68" s="49">
        <v>13</v>
      </c>
      <c r="I68" s="49">
        <v>14</v>
      </c>
    </row>
    <row r="69" spans="1:9" ht="12.75">
      <c r="A69" s="49" t="s">
        <v>16</v>
      </c>
      <c r="B69" s="49">
        <v>2.04</v>
      </c>
      <c r="C69" s="49">
        <v>1.91</v>
      </c>
      <c r="D69" s="49">
        <v>1.81</v>
      </c>
      <c r="E69" s="49">
        <v>1.83</v>
      </c>
      <c r="F69" s="49">
        <v>1.82</v>
      </c>
      <c r="G69" s="49">
        <v>1.83</v>
      </c>
      <c r="H69" s="49">
        <v>1.69</v>
      </c>
      <c r="I69" s="49">
        <v>1.65</v>
      </c>
    </row>
    <row r="70" spans="1:9" ht="12.75">
      <c r="A70" s="49" t="s">
        <v>17</v>
      </c>
      <c r="B70" s="49">
        <v>48782</v>
      </c>
      <c r="C70" s="49">
        <v>48998</v>
      </c>
      <c r="D70" s="49">
        <v>49228</v>
      </c>
      <c r="E70" s="49">
        <v>49471</v>
      </c>
      <c r="F70" s="49">
        <v>49694</v>
      </c>
      <c r="G70" s="49">
        <v>49932</v>
      </c>
      <c r="H70" s="49">
        <v>50150</v>
      </c>
      <c r="I70" s="49">
        <v>50502</v>
      </c>
    </row>
    <row r="71" spans="1:9" ht="12.75">
      <c r="A71" s="49" t="s">
        <v>18</v>
      </c>
      <c r="B71" s="49">
        <v>1476</v>
      </c>
      <c r="C71" s="49">
        <v>1476</v>
      </c>
      <c r="D71" s="49">
        <v>1476</v>
      </c>
      <c r="E71" s="49">
        <v>1476</v>
      </c>
      <c r="F71" s="49">
        <v>1476</v>
      </c>
      <c r="G71" s="49">
        <v>1476</v>
      </c>
      <c r="H71" s="49">
        <v>1476</v>
      </c>
      <c r="I71" s="49">
        <v>1476</v>
      </c>
    </row>
    <row r="72" spans="1:9" ht="12.75">
      <c r="A72" s="49" t="s">
        <v>19</v>
      </c>
      <c r="B72" s="49">
        <v>14</v>
      </c>
      <c r="C72" s="49">
        <v>13</v>
      </c>
      <c r="D72" s="49">
        <v>13</v>
      </c>
      <c r="E72" s="49">
        <v>13</v>
      </c>
      <c r="F72" s="49">
        <v>13</v>
      </c>
      <c r="G72" s="49">
        <v>12</v>
      </c>
      <c r="H72" s="49">
        <v>11</v>
      </c>
      <c r="I72" s="49">
        <v>11</v>
      </c>
    </row>
    <row r="74" spans="2:10" ht="12.75">
      <c r="B74" s="49" t="s">
        <v>20</v>
      </c>
      <c r="C74" s="49">
        <v>0.856</v>
      </c>
      <c r="D74" s="49">
        <v>0.895</v>
      </c>
      <c r="E74" s="49">
        <v>0.839</v>
      </c>
      <c r="F74" s="49">
        <v>0.871</v>
      </c>
      <c r="G74" s="49">
        <v>0.783</v>
      </c>
      <c r="H74" s="49">
        <v>0.79</v>
      </c>
      <c r="I74" s="49">
        <v>0.795</v>
      </c>
      <c r="J74" s="49">
        <v>0.834</v>
      </c>
    </row>
    <row r="75" spans="2:10" ht="12.75">
      <c r="B75" s="49" t="s">
        <v>21</v>
      </c>
      <c r="C75" s="49">
        <v>0.901</v>
      </c>
      <c r="D75" s="49">
        <v>0.871</v>
      </c>
      <c r="E75" s="49">
        <v>0.872</v>
      </c>
      <c r="F75" s="49">
        <v>0.869</v>
      </c>
      <c r="G75" s="49">
        <v>0.854</v>
      </c>
      <c r="H75" s="49">
        <v>0.813</v>
      </c>
      <c r="I75" s="49">
        <v>0.832</v>
      </c>
      <c r="J75" s="49">
        <v>0.798</v>
      </c>
    </row>
    <row r="76" spans="2:10" ht="12.75">
      <c r="B76" s="49" t="s">
        <v>22</v>
      </c>
      <c r="C76" s="49">
        <v>0.916</v>
      </c>
      <c r="D76" s="49">
        <v>0.891</v>
      </c>
      <c r="E76" s="49">
        <v>0.815</v>
      </c>
      <c r="F76" s="49">
        <v>0.84</v>
      </c>
      <c r="G76" s="49">
        <v>0.803</v>
      </c>
      <c r="H76" s="49">
        <v>0.859</v>
      </c>
      <c r="I76" s="49">
        <v>0.806</v>
      </c>
      <c r="J76" s="49">
        <v>0.776</v>
      </c>
    </row>
    <row r="77" spans="2:10" ht="12.75">
      <c r="B77" s="49" t="s">
        <v>23</v>
      </c>
      <c r="C77" s="49">
        <v>0.84</v>
      </c>
      <c r="D77" s="49">
        <v>0.913</v>
      </c>
      <c r="E77" s="49">
        <v>0.833</v>
      </c>
      <c r="F77" s="49">
        <v>0.834</v>
      </c>
      <c r="G77" s="49">
        <v>0.791</v>
      </c>
      <c r="H77" s="49">
        <v>0.83</v>
      </c>
      <c r="I77" s="49">
        <v>0.755</v>
      </c>
      <c r="J77" s="49">
        <v>0.754</v>
      </c>
    </row>
    <row r="78" spans="2:10" ht="12.75">
      <c r="B78" s="49" t="s">
        <v>24</v>
      </c>
      <c r="C78" s="49">
        <v>0.846</v>
      </c>
      <c r="D78" s="49">
        <v>0.879</v>
      </c>
      <c r="E78" s="49">
        <v>0.802</v>
      </c>
      <c r="F78" s="49">
        <v>0.827</v>
      </c>
      <c r="G78" s="49">
        <v>0.777</v>
      </c>
      <c r="H78" s="49">
        <v>0.816</v>
      </c>
      <c r="I78" s="49">
        <v>0.79</v>
      </c>
      <c r="J78" s="49">
        <v>0.8</v>
      </c>
    </row>
    <row r="79" spans="2:10" ht="12.75">
      <c r="B79" s="49" t="s">
        <v>25</v>
      </c>
      <c r="C79" s="49">
        <v>0.847</v>
      </c>
      <c r="D79" s="49">
        <v>0.882</v>
      </c>
      <c r="E79" s="49">
        <v>0.831</v>
      </c>
      <c r="F79" s="49">
        <v>0.805</v>
      </c>
      <c r="G79" s="49">
        <v>0.814</v>
      </c>
      <c r="H79" s="49">
        <v>0.794</v>
      </c>
      <c r="I79" s="49">
        <v>0.78</v>
      </c>
      <c r="J79" s="49">
        <v>0.773</v>
      </c>
    </row>
    <row r="80" spans="2:10" ht="12.75">
      <c r="B80" s="49" t="s">
        <v>26</v>
      </c>
      <c r="C80" s="49">
        <v>0.838</v>
      </c>
      <c r="D80" s="49">
        <v>0.846</v>
      </c>
      <c r="E80" s="49">
        <v>0.772</v>
      </c>
      <c r="F80" s="49">
        <v>0.837</v>
      </c>
      <c r="G80" s="49">
        <v>0.805</v>
      </c>
      <c r="H80" s="49">
        <v>0.755</v>
      </c>
      <c r="I80" s="49">
        <v>0.8</v>
      </c>
      <c r="J80" s="49">
        <v>0.74</v>
      </c>
    </row>
    <row r="81" spans="2:10" ht="12.75">
      <c r="B81" s="49" t="s">
        <v>27</v>
      </c>
      <c r="C81" s="49">
        <v>0.831</v>
      </c>
      <c r="D81" s="49">
        <v>0.828</v>
      </c>
      <c r="E81" s="49">
        <v>0.781</v>
      </c>
      <c r="F81" s="49">
        <v>0.77</v>
      </c>
      <c r="G81" s="49">
        <v>0.759</v>
      </c>
      <c r="H81" s="49">
        <v>0.768</v>
      </c>
      <c r="I81" s="49">
        <v>0.745</v>
      </c>
      <c r="J81" s="49">
        <v>0.76</v>
      </c>
    </row>
    <row r="82" spans="2:10" ht="12.75">
      <c r="B82" s="49" t="s">
        <v>28</v>
      </c>
      <c r="C82" s="49">
        <v>0.815</v>
      </c>
      <c r="D82" s="49">
        <v>0.837</v>
      </c>
      <c r="E82" s="49">
        <v>0.71</v>
      </c>
      <c r="F82" s="49">
        <v>0.757</v>
      </c>
      <c r="G82" s="49">
        <v>0.744</v>
      </c>
      <c r="H82" s="49">
        <v>0.745</v>
      </c>
      <c r="I82" s="49">
        <v>0.76</v>
      </c>
      <c r="J82" s="49">
        <v>0.697</v>
      </c>
    </row>
    <row r="83" spans="2:10" ht="12.75">
      <c r="B83" s="49" t="s">
        <v>29</v>
      </c>
      <c r="C83" s="49">
        <v>0.778</v>
      </c>
      <c r="D83" s="49">
        <v>0.856</v>
      </c>
      <c r="E83" s="49">
        <v>0.723</v>
      </c>
      <c r="F83" s="49">
        <v>0.702</v>
      </c>
      <c r="G83" s="49">
        <v>0.691</v>
      </c>
      <c r="H83" s="49">
        <v>0.743</v>
      </c>
      <c r="I83" s="49">
        <v>0.75</v>
      </c>
      <c r="J83" s="49">
        <v>0.625</v>
      </c>
    </row>
    <row r="84" spans="2:10" ht="12.75">
      <c r="B84" s="49" t="s">
        <v>30</v>
      </c>
      <c r="C84" s="49">
        <v>0.75</v>
      </c>
      <c r="D84" s="49">
        <v>0.79</v>
      </c>
      <c r="E84" s="49">
        <v>0.715</v>
      </c>
      <c r="F84" s="49">
        <v>0.694</v>
      </c>
      <c r="G84" s="49">
        <v>0.66</v>
      </c>
      <c r="H84" s="49">
        <v>0.694</v>
      </c>
      <c r="I84" s="49">
        <v>0.721</v>
      </c>
      <c r="J84" s="49">
        <v>0.609</v>
      </c>
    </row>
    <row r="85" spans="2:10" ht="12.75">
      <c r="B85" s="49" t="s">
        <v>31</v>
      </c>
      <c r="C85" s="49">
        <v>0.737</v>
      </c>
      <c r="D85" s="49">
        <v>0.771</v>
      </c>
      <c r="E85" s="49">
        <v>0.684</v>
      </c>
      <c r="F85" s="49">
        <v>0.687</v>
      </c>
      <c r="G85" s="49">
        <v>0.639</v>
      </c>
      <c r="H85" s="49">
        <v>0.682</v>
      </c>
      <c r="I85" s="49">
        <v>0.685</v>
      </c>
      <c r="J85" s="49">
        <v>0.616</v>
      </c>
    </row>
    <row r="86" spans="2:10" ht="12.75">
      <c r="B86" s="49" t="s">
        <v>32</v>
      </c>
      <c r="C86" s="49">
        <v>0.677</v>
      </c>
      <c r="D86" s="49">
        <v>0.743</v>
      </c>
      <c r="E86" s="49">
        <v>0.665</v>
      </c>
      <c r="F86" s="49">
        <v>0.618</v>
      </c>
      <c r="G86" s="49">
        <v>0.587</v>
      </c>
      <c r="H86" s="49">
        <v>0.618</v>
      </c>
      <c r="I86" s="49">
        <v>0.611</v>
      </c>
      <c r="J86" s="49">
        <v>0.424</v>
      </c>
    </row>
    <row r="87" spans="2:10" ht="12.75">
      <c r="B87" s="49" t="s">
        <v>33</v>
      </c>
      <c r="C87" s="49">
        <v>0.601</v>
      </c>
      <c r="D87" s="49">
        <v>0.705</v>
      </c>
      <c r="E87" s="49">
        <v>0.618</v>
      </c>
      <c r="F87" s="49">
        <v>0.577</v>
      </c>
      <c r="G87" s="49">
        <v>0.568</v>
      </c>
      <c r="H87" s="49">
        <v>0.555</v>
      </c>
      <c r="I87" s="49">
        <v>0.227</v>
      </c>
      <c r="J87" s="49">
        <v>0.066</v>
      </c>
    </row>
    <row r="88" spans="2:10" ht="12.75">
      <c r="B88" s="49" t="s">
        <v>34</v>
      </c>
      <c r="C88" s="49">
        <v>0.575</v>
      </c>
      <c r="D88" s="49">
        <v>0.604</v>
      </c>
      <c r="E88" s="49">
        <v>0.356</v>
      </c>
      <c r="F88" s="49">
        <v>0.392</v>
      </c>
      <c r="G88" s="49">
        <v>0.38</v>
      </c>
      <c r="H88" s="49">
        <v>0.315</v>
      </c>
      <c r="I88" s="49">
        <v>0.069</v>
      </c>
      <c r="J88" s="49">
        <v>0.196</v>
      </c>
    </row>
    <row r="89" spans="2:10" ht="12.75">
      <c r="B89" s="49" t="s">
        <v>35</v>
      </c>
      <c r="C89" s="49">
        <v>0.492</v>
      </c>
      <c r="D89" s="49">
        <v>0.315</v>
      </c>
      <c r="E89" s="49">
        <v>0.094</v>
      </c>
      <c r="F89" s="49">
        <v>0.034</v>
      </c>
      <c r="G89" s="49">
        <v>0.049</v>
      </c>
      <c r="H89" s="49">
        <v>0.162</v>
      </c>
      <c r="I89" s="49">
        <v>0.035</v>
      </c>
      <c r="J89" s="49">
        <v>0.09</v>
      </c>
    </row>
    <row r="90" spans="2:10" ht="12.75">
      <c r="B90" s="49" t="s">
        <v>36</v>
      </c>
      <c r="C90" s="49">
        <v>0.295</v>
      </c>
      <c r="D90" s="49">
        <v>0.121</v>
      </c>
      <c r="E90" s="49">
        <v>0.099</v>
      </c>
      <c r="F90" s="49">
        <v>0.049</v>
      </c>
      <c r="G90" s="49">
        <v>0.128</v>
      </c>
      <c r="H90" s="49">
        <v>0.078</v>
      </c>
      <c r="I90" s="49">
        <v>0.047</v>
      </c>
      <c r="J90" s="49">
        <v>0.1</v>
      </c>
    </row>
    <row r="91" spans="2:10" ht="12.75">
      <c r="B91" s="49" t="s">
        <v>37</v>
      </c>
      <c r="C91" s="49">
        <v>0.245</v>
      </c>
      <c r="D91" s="49">
        <v>0.086</v>
      </c>
      <c r="E91" s="49">
        <v>0.04</v>
      </c>
      <c r="F91" s="49">
        <v>-0.059</v>
      </c>
      <c r="G91" s="49">
        <v>0.028</v>
      </c>
      <c r="H91" s="49">
        <v>-0.002</v>
      </c>
      <c r="I91" s="49">
        <v>0.034</v>
      </c>
      <c r="J91" s="49">
        <v>0.122</v>
      </c>
    </row>
    <row r="92" spans="2:10" ht="12.75">
      <c r="B92" s="49" t="s">
        <v>38</v>
      </c>
      <c r="C92" s="49">
        <v>0.065</v>
      </c>
      <c r="D92" s="49">
        <v>0.051</v>
      </c>
      <c r="E92" s="49">
        <v>0.087</v>
      </c>
      <c r="F92" s="49">
        <v>-0.002</v>
      </c>
      <c r="G92" s="49">
        <v>0.053</v>
      </c>
      <c r="H92" s="49">
        <v>0.025</v>
      </c>
      <c r="I92" s="49">
        <v>0.062</v>
      </c>
      <c r="J92" s="49">
        <v>0.171</v>
      </c>
    </row>
    <row r="93" spans="2:10" ht="12.75">
      <c r="B93" s="49" t="s">
        <v>39</v>
      </c>
      <c r="C93" s="49">
        <v>0.053</v>
      </c>
      <c r="D93" s="49">
        <v>0.071</v>
      </c>
      <c r="E93" s="49">
        <v>0.084</v>
      </c>
      <c r="F93" s="49">
        <v>0.006</v>
      </c>
      <c r="G93" s="49">
        <v>0.063</v>
      </c>
      <c r="H93" s="49">
        <v>0.055</v>
      </c>
      <c r="I93" s="49">
        <v>0.045</v>
      </c>
      <c r="J93" s="49">
        <v>0.227</v>
      </c>
    </row>
    <row r="94" spans="2:10" ht="12.75">
      <c r="B94" s="49" t="s">
        <v>40</v>
      </c>
      <c r="C94" s="49">
        <v>0.066</v>
      </c>
      <c r="D94" s="49">
        <v>0.05</v>
      </c>
      <c r="E94" s="49">
        <v>0.072</v>
      </c>
      <c r="F94" s="49">
        <v>0.095</v>
      </c>
      <c r="G94" s="49">
        <v>0.109</v>
      </c>
      <c r="H94" s="49">
        <v>0.102</v>
      </c>
      <c r="I94" s="49">
        <v>0.061</v>
      </c>
      <c r="J94" s="49">
        <v>0.214</v>
      </c>
    </row>
    <row r="95" spans="2:10" ht="12.75">
      <c r="B95" s="49" t="s">
        <v>41</v>
      </c>
      <c r="C95" s="49">
        <v>0.075</v>
      </c>
      <c r="D95" s="49">
        <v>0.099</v>
      </c>
      <c r="E95" s="49">
        <v>0.073</v>
      </c>
      <c r="F95" s="49">
        <v>0.078</v>
      </c>
      <c r="G95" s="49">
        <v>0.111</v>
      </c>
      <c r="H95" s="49">
        <v>0.088</v>
      </c>
      <c r="I95" s="49">
        <v>0.115</v>
      </c>
      <c r="J95" s="49">
        <v>0.27</v>
      </c>
    </row>
    <row r="96" spans="2:10" ht="12.75">
      <c r="B96" s="49" t="s">
        <v>42</v>
      </c>
      <c r="C96" s="49">
        <v>0.037</v>
      </c>
      <c r="D96" s="49">
        <v>0.089</v>
      </c>
      <c r="E96" s="49">
        <v>0.102</v>
      </c>
      <c r="F96" s="49">
        <v>0.096</v>
      </c>
      <c r="G96" s="49">
        <v>0.161</v>
      </c>
      <c r="H96" s="49">
        <v>0.123</v>
      </c>
      <c r="I96" s="49">
        <v>0.19</v>
      </c>
      <c r="J96" s="49">
        <v>0.292</v>
      </c>
    </row>
    <row r="97" spans="2:10" ht="12.75">
      <c r="B97" s="49" t="s">
        <v>43</v>
      </c>
      <c r="C97" s="49">
        <v>0.052</v>
      </c>
      <c r="D97" s="49">
        <v>0.164</v>
      </c>
      <c r="E97" s="49">
        <v>0.12</v>
      </c>
      <c r="F97" s="49">
        <v>0.16</v>
      </c>
      <c r="G97" s="49">
        <v>0.159</v>
      </c>
      <c r="H97" s="49">
        <v>0.114</v>
      </c>
      <c r="I97" s="49">
        <v>0.234</v>
      </c>
      <c r="J97" s="49">
        <v>0.332</v>
      </c>
    </row>
    <row r="98" spans="2:10" ht="12.75">
      <c r="B98" s="49" t="s">
        <v>44</v>
      </c>
      <c r="C98" s="49">
        <v>0.126</v>
      </c>
      <c r="D98" s="49">
        <v>0.145</v>
      </c>
      <c r="E98" s="49">
        <v>0.197</v>
      </c>
      <c r="F98" s="49">
        <v>0.212</v>
      </c>
      <c r="G98" s="49">
        <v>0.207</v>
      </c>
      <c r="H98" s="49">
        <v>0.18</v>
      </c>
      <c r="I98" s="49">
        <v>0.261</v>
      </c>
      <c r="J98" s="49">
        <v>0.331</v>
      </c>
    </row>
    <row r="100" spans="2:10" ht="12.75">
      <c r="B100" s="49" t="s">
        <v>45</v>
      </c>
      <c r="C100" s="49">
        <v>0.85</v>
      </c>
      <c r="D100" s="49">
        <v>0.828</v>
      </c>
      <c r="E100" s="49">
        <v>0.776</v>
      </c>
      <c r="F100" s="49">
        <v>0.779</v>
      </c>
      <c r="G100" s="49">
        <v>0.746</v>
      </c>
      <c r="H100" s="49">
        <v>0.762</v>
      </c>
      <c r="I100" s="49">
        <v>0.741</v>
      </c>
      <c r="J100" s="49">
        <v>0.743</v>
      </c>
    </row>
    <row r="101" spans="2:10" ht="12.75">
      <c r="B101" s="49" t="s">
        <v>46</v>
      </c>
      <c r="C101" s="49">
        <v>0.838</v>
      </c>
      <c r="D101" s="49">
        <v>0.865</v>
      </c>
      <c r="E101" s="49">
        <v>0.815</v>
      </c>
      <c r="F101" s="49">
        <v>0.823</v>
      </c>
      <c r="G101" s="49">
        <v>0.762</v>
      </c>
      <c r="H101" s="49">
        <v>0.796</v>
      </c>
      <c r="I101" s="49">
        <v>0.778</v>
      </c>
      <c r="J101" s="49">
        <v>0.774</v>
      </c>
    </row>
    <row r="102" spans="2:10" ht="12.75">
      <c r="B102" s="49" t="s">
        <v>47</v>
      </c>
      <c r="C102" s="49">
        <v>0.848</v>
      </c>
      <c r="D102" s="49">
        <v>0.868</v>
      </c>
      <c r="E102" s="49">
        <v>0.803</v>
      </c>
      <c r="F102" s="49">
        <v>0.839</v>
      </c>
      <c r="G102" s="49">
        <v>0.77</v>
      </c>
      <c r="H102" s="49">
        <v>0.813</v>
      </c>
      <c r="I102" s="49">
        <v>0.787</v>
      </c>
      <c r="J102" s="49">
        <v>0.767</v>
      </c>
    </row>
    <row r="103" spans="2:10" ht="12.75">
      <c r="B103" s="49" t="s">
        <v>48</v>
      </c>
      <c r="C103" s="49">
        <v>0.876</v>
      </c>
      <c r="D103" s="49">
        <v>0.881</v>
      </c>
      <c r="E103" s="49">
        <v>0.82</v>
      </c>
      <c r="F103" s="49">
        <v>0.819</v>
      </c>
      <c r="G103" s="49">
        <v>0.766</v>
      </c>
      <c r="H103" s="49">
        <v>0.809</v>
      </c>
      <c r="I103" s="49">
        <v>0.798</v>
      </c>
      <c r="J103" s="49">
        <v>0.782</v>
      </c>
    </row>
    <row r="104" spans="2:10" ht="12.75">
      <c r="B104" s="49" t="s">
        <v>49</v>
      </c>
      <c r="C104" s="49">
        <v>0.875</v>
      </c>
      <c r="D104" s="49">
        <v>0.874</v>
      </c>
      <c r="E104" s="49">
        <v>0.822</v>
      </c>
      <c r="F104" s="49">
        <v>0.815</v>
      </c>
      <c r="G104" s="49">
        <v>0.774</v>
      </c>
      <c r="H104" s="49">
        <v>0.817</v>
      </c>
      <c r="I104" s="49">
        <v>0.778</v>
      </c>
      <c r="J104" s="49">
        <v>0.79</v>
      </c>
    </row>
    <row r="105" spans="2:10" ht="12.75">
      <c r="B105" s="49" t="s">
        <v>50</v>
      </c>
      <c r="C105" s="49">
        <v>0.863</v>
      </c>
      <c r="D105" s="49">
        <v>0.877</v>
      </c>
      <c r="E105" s="49">
        <v>0.822</v>
      </c>
      <c r="F105" s="49">
        <v>0.827</v>
      </c>
      <c r="G105" s="49">
        <v>0.79</v>
      </c>
      <c r="H105" s="49">
        <v>0.823</v>
      </c>
      <c r="I105" s="49">
        <v>0.773</v>
      </c>
      <c r="J105" s="49">
        <v>0.777</v>
      </c>
    </row>
    <row r="106" spans="2:10" ht="12.75">
      <c r="B106" s="49" t="s">
        <v>51</v>
      </c>
      <c r="C106" s="49">
        <v>0.877</v>
      </c>
      <c r="D106" s="49">
        <v>0.882</v>
      </c>
      <c r="E106" s="49">
        <v>0.826</v>
      </c>
      <c r="F106" s="49">
        <v>0.824</v>
      </c>
      <c r="G106" s="49">
        <v>0.796</v>
      </c>
      <c r="H106" s="49">
        <v>0.81</v>
      </c>
      <c r="I106" s="49">
        <v>0.759</v>
      </c>
      <c r="J106" s="49">
        <v>0.783</v>
      </c>
    </row>
    <row r="107" spans="2:10" ht="12.75">
      <c r="B107" s="49" t="s">
        <v>52</v>
      </c>
      <c r="C107" s="49">
        <v>0.849</v>
      </c>
      <c r="D107" s="49">
        <v>0.882</v>
      </c>
      <c r="E107" s="49">
        <v>0.825</v>
      </c>
      <c r="F107" s="49">
        <v>0.831</v>
      </c>
      <c r="G107" s="49">
        <v>0.776</v>
      </c>
      <c r="H107" s="49">
        <v>0.8</v>
      </c>
      <c r="I107" s="49">
        <v>0.769</v>
      </c>
      <c r="J107" s="49">
        <v>0.77</v>
      </c>
    </row>
    <row r="108" spans="2:10" ht="12.75">
      <c r="B108" s="49" t="s">
        <v>53</v>
      </c>
      <c r="C108" s="49">
        <v>0.851</v>
      </c>
      <c r="D108" s="49">
        <v>0.852</v>
      </c>
      <c r="E108" s="49">
        <v>0.814</v>
      </c>
      <c r="F108" s="49">
        <v>0.83</v>
      </c>
      <c r="G108" s="49">
        <v>0.763</v>
      </c>
      <c r="H108" s="49">
        <v>0.808</v>
      </c>
      <c r="I108" s="49">
        <v>0.797</v>
      </c>
      <c r="J108" s="49">
        <v>0.781</v>
      </c>
    </row>
    <row r="109" spans="2:10" ht="12.75">
      <c r="B109" s="49" t="s">
        <v>54</v>
      </c>
      <c r="C109" s="49">
        <v>0.831</v>
      </c>
      <c r="D109" s="49">
        <v>0.868</v>
      </c>
      <c r="E109" s="49">
        <v>0.822</v>
      </c>
      <c r="F109" s="49">
        <v>0.822</v>
      </c>
      <c r="G109" s="49">
        <v>0.779</v>
      </c>
      <c r="H109" s="49">
        <v>0.8</v>
      </c>
      <c r="I109" s="49">
        <v>0.781</v>
      </c>
      <c r="J109" s="49">
        <v>0.757</v>
      </c>
    </row>
    <row r="110" spans="2:10" ht="12.75">
      <c r="B110" s="49" t="s">
        <v>55</v>
      </c>
      <c r="C110" s="49">
        <v>0.841</v>
      </c>
      <c r="D110" s="49">
        <v>0.859</v>
      </c>
      <c r="E110" s="49">
        <v>0.803</v>
      </c>
      <c r="F110" s="49">
        <v>0.817</v>
      </c>
      <c r="G110" s="49">
        <v>0.75</v>
      </c>
      <c r="H110" s="49">
        <v>0.78</v>
      </c>
      <c r="I110" s="49">
        <v>0.768</v>
      </c>
      <c r="J110" s="49">
        <v>0.755</v>
      </c>
    </row>
    <row r="111" spans="2:10" ht="12.75">
      <c r="B111" s="49" t="s">
        <v>56</v>
      </c>
      <c r="C111" s="49">
        <v>0.85</v>
      </c>
      <c r="D111" s="49">
        <v>0.857</v>
      </c>
      <c r="E111" s="49">
        <v>0.797</v>
      </c>
      <c r="F111" s="49">
        <v>0.787</v>
      </c>
      <c r="G111" s="49">
        <v>0.787</v>
      </c>
      <c r="H111" s="49">
        <v>0.782</v>
      </c>
      <c r="I111" s="49">
        <v>0.772</v>
      </c>
      <c r="J111" s="49">
        <v>0.73</v>
      </c>
    </row>
    <row r="112" spans="2:10" ht="12.75">
      <c r="B112" s="49" t="s">
        <v>57</v>
      </c>
      <c r="C112" s="49">
        <v>0.856</v>
      </c>
      <c r="D112" s="49">
        <v>0.847</v>
      </c>
      <c r="E112" s="49">
        <v>0.797</v>
      </c>
      <c r="F112" s="49">
        <v>0.793</v>
      </c>
      <c r="G112" s="49">
        <v>0.76</v>
      </c>
      <c r="H112" s="49">
        <v>0.787</v>
      </c>
      <c r="I112" s="49">
        <v>0.769</v>
      </c>
      <c r="J112" s="49">
        <v>0.751</v>
      </c>
    </row>
    <row r="113" spans="2:10" ht="12.75">
      <c r="B113" s="49" t="s">
        <v>58</v>
      </c>
      <c r="C113" s="49">
        <v>0.858</v>
      </c>
      <c r="D113" s="49">
        <v>0.833</v>
      </c>
      <c r="E113" s="49">
        <v>0.779</v>
      </c>
      <c r="F113" s="49">
        <v>0.797</v>
      </c>
      <c r="G113" s="49">
        <v>0.767</v>
      </c>
      <c r="H113" s="49">
        <v>0.775</v>
      </c>
      <c r="I113" s="49">
        <v>0.747</v>
      </c>
      <c r="J113" s="49">
        <v>0.737</v>
      </c>
    </row>
    <row r="114" spans="2:10" ht="12.75">
      <c r="B114" s="49" t="s">
        <v>59</v>
      </c>
      <c r="C114" s="49">
        <v>0.856</v>
      </c>
      <c r="D114" s="49">
        <v>0.842</v>
      </c>
      <c r="E114" s="49">
        <v>0.802</v>
      </c>
      <c r="F114" s="49">
        <v>0.776</v>
      </c>
      <c r="G114" s="49">
        <v>0.769</v>
      </c>
      <c r="H114" s="49">
        <v>0.794</v>
      </c>
      <c r="I114" s="49">
        <v>0.745</v>
      </c>
      <c r="J114" s="49">
        <v>0.735</v>
      </c>
    </row>
    <row r="115" spans="2:10" ht="12.75">
      <c r="B115" s="49" t="s">
        <v>60</v>
      </c>
      <c r="C115" s="49">
        <v>0.855</v>
      </c>
      <c r="D115" s="49">
        <v>0.843</v>
      </c>
      <c r="E115" s="49">
        <v>0.776</v>
      </c>
      <c r="F115" s="49">
        <v>0.79</v>
      </c>
      <c r="G115" s="49">
        <v>0.744</v>
      </c>
      <c r="H115" s="49">
        <v>0.786</v>
      </c>
      <c r="I115" s="49">
        <v>0.746</v>
      </c>
      <c r="J115" s="49">
        <v>0.732</v>
      </c>
    </row>
    <row r="116" spans="2:10" ht="12.75">
      <c r="B116" s="49" t="s">
        <v>61</v>
      </c>
      <c r="C116" s="49">
        <v>0.83</v>
      </c>
      <c r="D116" s="49">
        <v>0.8</v>
      </c>
      <c r="E116" s="49">
        <v>0.791</v>
      </c>
      <c r="F116" s="49">
        <v>0.796</v>
      </c>
      <c r="G116" s="49">
        <v>0.76</v>
      </c>
      <c r="H116" s="49">
        <v>0.76</v>
      </c>
      <c r="I116" s="49">
        <v>0.729</v>
      </c>
      <c r="J116" s="49">
        <v>0.723</v>
      </c>
    </row>
    <row r="117" spans="2:10" ht="12.75">
      <c r="B117" s="49" t="s">
        <v>62</v>
      </c>
      <c r="C117" s="49">
        <v>0.827</v>
      </c>
      <c r="D117" s="49">
        <v>0.829</v>
      </c>
      <c r="E117" s="49">
        <v>0.781</v>
      </c>
      <c r="F117" s="49">
        <v>0.749</v>
      </c>
      <c r="G117" s="49">
        <v>0.723</v>
      </c>
      <c r="H117" s="49">
        <v>0.774</v>
      </c>
      <c r="I117" s="49">
        <v>0.728</v>
      </c>
      <c r="J117" s="49">
        <v>0.718</v>
      </c>
    </row>
    <row r="118" spans="2:10" ht="12.75">
      <c r="B118" s="49" t="s">
        <v>63</v>
      </c>
      <c r="C118" s="49">
        <v>0.816</v>
      </c>
      <c r="D118" s="49">
        <v>0.803</v>
      </c>
      <c r="E118" s="49">
        <v>0.778</v>
      </c>
      <c r="F118" s="49">
        <v>0.768</v>
      </c>
      <c r="G118" s="49">
        <v>0.736</v>
      </c>
      <c r="H118" s="49">
        <v>0.77</v>
      </c>
      <c r="I118" s="49">
        <v>0.708</v>
      </c>
      <c r="J118" s="49">
        <v>0.689</v>
      </c>
    </row>
    <row r="119" spans="2:10" ht="12.75">
      <c r="B119" s="49" t="s">
        <v>64</v>
      </c>
      <c r="C119" s="49">
        <v>0.814</v>
      </c>
      <c r="D119" s="49">
        <v>0.789</v>
      </c>
      <c r="E119" s="49">
        <v>0.751</v>
      </c>
      <c r="F119" s="49">
        <v>0.787</v>
      </c>
      <c r="G119" s="49">
        <v>0.708</v>
      </c>
      <c r="H119" s="49">
        <v>0.751</v>
      </c>
      <c r="I119" s="49">
        <v>0.717</v>
      </c>
      <c r="J119" s="49">
        <v>0.691</v>
      </c>
    </row>
    <row r="120" spans="2:10" ht="12.75">
      <c r="B120" s="49" t="s">
        <v>65</v>
      </c>
      <c r="C120" s="49">
        <v>0.801</v>
      </c>
      <c r="D120" s="49">
        <v>0.812</v>
      </c>
      <c r="E120" s="49">
        <v>0.744</v>
      </c>
      <c r="F120" s="49">
        <v>0.767</v>
      </c>
      <c r="G120" s="49">
        <v>0.729</v>
      </c>
      <c r="H120" s="49">
        <v>0.749</v>
      </c>
      <c r="I120" s="49">
        <v>0.722</v>
      </c>
      <c r="J120" s="49">
        <v>0.683</v>
      </c>
    </row>
    <row r="121" spans="2:10" ht="12.75">
      <c r="B121" s="49" t="s">
        <v>66</v>
      </c>
      <c r="C121" s="49">
        <v>0.812</v>
      </c>
      <c r="D121" s="49">
        <v>0.795</v>
      </c>
      <c r="E121" s="49">
        <v>0.72</v>
      </c>
      <c r="F121" s="49">
        <v>0.73</v>
      </c>
      <c r="G121" s="49">
        <v>0.732</v>
      </c>
      <c r="H121" s="49">
        <v>0.734</v>
      </c>
      <c r="I121" s="49">
        <v>0.709</v>
      </c>
      <c r="J121" s="49">
        <v>0.667</v>
      </c>
    </row>
    <row r="122" spans="2:10" ht="12.75">
      <c r="B122" s="49" t="s">
        <v>67</v>
      </c>
      <c r="C122" s="49">
        <v>0.808</v>
      </c>
      <c r="D122" s="49">
        <v>0.791</v>
      </c>
      <c r="E122" s="49">
        <v>0.717</v>
      </c>
      <c r="F122" s="49">
        <v>0.746</v>
      </c>
      <c r="G122" s="49">
        <v>0.703</v>
      </c>
      <c r="H122" s="49">
        <v>0.739</v>
      </c>
      <c r="I122" s="49">
        <v>0.697</v>
      </c>
      <c r="J122" s="49">
        <v>0.659</v>
      </c>
    </row>
    <row r="123" spans="2:10" ht="12.75">
      <c r="B123" s="49" t="s">
        <v>68</v>
      </c>
      <c r="C123" s="49">
        <v>0.783</v>
      </c>
      <c r="D123" s="49">
        <v>0.773</v>
      </c>
      <c r="E123" s="49">
        <v>0.711</v>
      </c>
      <c r="F123" s="49">
        <v>0.718</v>
      </c>
      <c r="G123" s="49">
        <v>0.697</v>
      </c>
      <c r="H123" s="49">
        <v>0.714</v>
      </c>
      <c r="I123" s="49">
        <v>0.698</v>
      </c>
      <c r="J123" s="49">
        <v>0.641</v>
      </c>
    </row>
    <row r="124" spans="2:10" ht="12.75">
      <c r="B124" s="49" t="s">
        <v>69</v>
      </c>
      <c r="C124" s="49">
        <v>0.79</v>
      </c>
      <c r="D124" s="49">
        <v>0.777</v>
      </c>
      <c r="E124" s="49">
        <v>0.7</v>
      </c>
      <c r="F124" s="49">
        <v>0.718</v>
      </c>
      <c r="G124" s="49">
        <v>0.697</v>
      </c>
      <c r="H124" s="49">
        <v>0.715</v>
      </c>
      <c r="I124" s="49">
        <v>0.684</v>
      </c>
      <c r="J124" s="49">
        <v>0.633</v>
      </c>
    </row>
    <row r="126" spans="2:5" ht="12.75">
      <c r="B126" s="49" t="s">
        <v>13</v>
      </c>
      <c r="C126" s="49">
        <v>17</v>
      </c>
      <c r="D126" s="49" t="s">
        <v>14</v>
      </c>
      <c r="E126" s="49">
        <v>21</v>
      </c>
    </row>
    <row r="127" spans="1:6" ht="12.75">
      <c r="A127" s="49" t="s">
        <v>15</v>
      </c>
      <c r="B127" s="49">
        <v>15</v>
      </c>
      <c r="C127" s="49">
        <v>16</v>
      </c>
      <c r="D127" s="49">
        <v>17</v>
      </c>
      <c r="E127" s="49">
        <v>18</v>
      </c>
      <c r="F127" s="49">
        <v>19</v>
      </c>
    </row>
    <row r="128" spans="1:6" ht="12.75">
      <c r="A128" s="49" t="s">
        <v>16</v>
      </c>
      <c r="B128" s="49">
        <v>1.61</v>
      </c>
      <c r="C128" s="49">
        <v>1.71</v>
      </c>
      <c r="D128" s="49">
        <v>1.6</v>
      </c>
      <c r="E128" s="49">
        <v>1.66</v>
      </c>
      <c r="F128" s="49">
        <v>1.56</v>
      </c>
    </row>
    <row r="129" spans="1:6" ht="12.75">
      <c r="A129" s="49" t="s">
        <v>17</v>
      </c>
      <c r="B129" s="49">
        <v>50710</v>
      </c>
      <c r="C129" s="49">
        <v>50940</v>
      </c>
      <c r="D129" s="49">
        <v>51180</v>
      </c>
      <c r="E129" s="49">
        <v>51512</v>
      </c>
      <c r="F129" s="49">
        <v>51738</v>
      </c>
    </row>
    <row r="130" spans="1:6" ht="12.75">
      <c r="A130" s="49" t="s">
        <v>18</v>
      </c>
      <c r="B130" s="49">
        <v>1476</v>
      </c>
      <c r="C130" s="49">
        <v>1476</v>
      </c>
      <c r="D130" s="49">
        <v>1476</v>
      </c>
      <c r="E130" s="49">
        <v>1476</v>
      </c>
      <c r="F130" s="49">
        <v>1476</v>
      </c>
    </row>
    <row r="131" spans="1:6" ht="12.75">
      <c r="A131" s="49" t="s">
        <v>19</v>
      </c>
      <c r="B131" s="49">
        <v>10</v>
      </c>
      <c r="C131" s="49">
        <v>11</v>
      </c>
      <c r="D131" s="49">
        <v>11</v>
      </c>
      <c r="E131" s="49">
        <v>11</v>
      </c>
      <c r="F131" s="49">
        <v>10</v>
      </c>
    </row>
    <row r="133" spans="2:7" ht="12.75">
      <c r="B133" s="49" t="s">
        <v>20</v>
      </c>
      <c r="C133" s="49">
        <v>0.744</v>
      </c>
      <c r="D133" s="49">
        <v>0.757</v>
      </c>
      <c r="E133" s="49">
        <v>0.688</v>
      </c>
      <c r="F133" s="49">
        <v>0.545</v>
      </c>
      <c r="G133" s="49">
        <v>0.397</v>
      </c>
    </row>
    <row r="134" spans="2:7" ht="12.75">
      <c r="B134" s="49" t="s">
        <v>21</v>
      </c>
      <c r="C134" s="49">
        <v>0.786</v>
      </c>
      <c r="D134" s="49">
        <v>0.789</v>
      </c>
      <c r="E134" s="49">
        <v>0.68</v>
      </c>
      <c r="F134" s="49">
        <v>0.581</v>
      </c>
      <c r="G134" s="49">
        <v>0.433</v>
      </c>
    </row>
    <row r="135" spans="2:7" ht="12.75">
      <c r="B135" s="49" t="s">
        <v>22</v>
      </c>
      <c r="C135" s="49">
        <v>0.817</v>
      </c>
      <c r="D135" s="49">
        <v>0.769</v>
      </c>
      <c r="E135" s="49">
        <v>0.642</v>
      </c>
      <c r="F135" s="49">
        <v>0.559</v>
      </c>
      <c r="G135" s="49">
        <v>0.398</v>
      </c>
    </row>
    <row r="136" spans="2:7" ht="12.75">
      <c r="B136" s="49" t="s">
        <v>23</v>
      </c>
      <c r="C136" s="49">
        <v>0.786</v>
      </c>
      <c r="D136" s="49">
        <v>0.747</v>
      </c>
      <c r="E136" s="49">
        <v>0.679</v>
      </c>
      <c r="F136" s="49">
        <v>0.559</v>
      </c>
      <c r="G136" s="49">
        <v>0.418</v>
      </c>
    </row>
    <row r="137" spans="2:7" ht="12.75">
      <c r="B137" s="49" t="s">
        <v>24</v>
      </c>
      <c r="C137" s="49">
        <v>0.746</v>
      </c>
      <c r="D137" s="49">
        <v>0.769</v>
      </c>
      <c r="E137" s="49">
        <v>0.692</v>
      </c>
      <c r="F137" s="49">
        <v>0.541</v>
      </c>
      <c r="G137" s="49">
        <v>0.45</v>
      </c>
    </row>
    <row r="138" spans="2:7" ht="12.75">
      <c r="B138" s="49" t="s">
        <v>25</v>
      </c>
      <c r="C138" s="49">
        <v>0.758</v>
      </c>
      <c r="D138" s="49">
        <v>0.747</v>
      </c>
      <c r="E138" s="49">
        <v>0.639</v>
      </c>
      <c r="F138" s="49">
        <v>0.521</v>
      </c>
      <c r="G138" s="49">
        <v>0.389</v>
      </c>
    </row>
    <row r="139" spans="2:7" ht="12.75">
      <c r="B139" s="49" t="s">
        <v>26</v>
      </c>
      <c r="C139" s="49">
        <v>0.748</v>
      </c>
      <c r="D139" s="49">
        <v>0.731</v>
      </c>
      <c r="E139" s="49">
        <v>0.669</v>
      </c>
      <c r="F139" s="49">
        <v>0.521</v>
      </c>
      <c r="G139" s="49">
        <v>0.408</v>
      </c>
    </row>
    <row r="140" spans="2:7" ht="12.75">
      <c r="B140" s="49" t="s">
        <v>27</v>
      </c>
      <c r="C140" s="49">
        <v>0.718</v>
      </c>
      <c r="D140" s="49">
        <v>0.73</v>
      </c>
      <c r="E140" s="49">
        <v>0.622</v>
      </c>
      <c r="F140" s="49">
        <v>0.527</v>
      </c>
      <c r="G140" s="49">
        <v>0.447</v>
      </c>
    </row>
    <row r="141" spans="2:7" ht="12.75">
      <c r="B141" s="49" t="s">
        <v>28</v>
      </c>
      <c r="C141" s="49">
        <v>0.702</v>
      </c>
      <c r="D141" s="49">
        <v>0.681</v>
      </c>
      <c r="E141" s="49">
        <v>0.579</v>
      </c>
      <c r="F141" s="49">
        <v>0.456</v>
      </c>
      <c r="G141" s="49">
        <v>0.423</v>
      </c>
    </row>
    <row r="142" spans="2:7" ht="12.75">
      <c r="B142" s="49" t="s">
        <v>29</v>
      </c>
      <c r="C142" s="49">
        <v>0.642</v>
      </c>
      <c r="D142" s="49">
        <v>0.661</v>
      </c>
      <c r="E142" s="49">
        <v>0.551</v>
      </c>
      <c r="F142" s="49">
        <v>0.5</v>
      </c>
      <c r="G142" s="49">
        <v>0.471</v>
      </c>
    </row>
    <row r="143" spans="2:7" ht="12.75">
      <c r="B143" s="49" t="s">
        <v>30</v>
      </c>
      <c r="C143" s="49">
        <v>0.597</v>
      </c>
      <c r="D143" s="49">
        <v>0.669</v>
      </c>
      <c r="E143" s="49">
        <v>0.521</v>
      </c>
      <c r="F143" s="49">
        <v>0.453</v>
      </c>
      <c r="G143" s="49">
        <v>0.424</v>
      </c>
    </row>
    <row r="144" spans="2:7" ht="12.75">
      <c r="B144" s="49" t="s">
        <v>31</v>
      </c>
      <c r="C144" s="49">
        <v>0.518</v>
      </c>
      <c r="D144" s="49">
        <v>0.557</v>
      </c>
      <c r="E144" s="49">
        <v>0.488</v>
      </c>
      <c r="F144" s="49">
        <v>0.449</v>
      </c>
      <c r="G144" s="49">
        <v>0.334</v>
      </c>
    </row>
    <row r="145" spans="2:7" ht="12.75">
      <c r="B145" s="49" t="s">
        <v>32</v>
      </c>
      <c r="C145" s="49">
        <v>0.287</v>
      </c>
      <c r="D145" s="49">
        <v>0.43</v>
      </c>
      <c r="E145" s="49">
        <v>0.261</v>
      </c>
      <c r="F145" s="49">
        <v>0.339</v>
      </c>
      <c r="G145" s="49">
        <v>0.104</v>
      </c>
    </row>
    <row r="146" spans="2:7" ht="12.75">
      <c r="B146" s="49" t="s">
        <v>33</v>
      </c>
      <c r="C146" s="49">
        <v>0.236</v>
      </c>
      <c r="D146" s="49">
        <v>0.224</v>
      </c>
      <c r="E146" s="49">
        <v>0.004</v>
      </c>
      <c r="F146" s="49">
        <v>0.06</v>
      </c>
      <c r="G146" s="49">
        <v>0.069</v>
      </c>
    </row>
    <row r="147" spans="2:7" ht="12.75">
      <c r="B147" s="49" t="s">
        <v>34</v>
      </c>
      <c r="C147" s="49">
        <v>0.049</v>
      </c>
      <c r="D147" s="49">
        <v>0.022</v>
      </c>
      <c r="E147" s="49">
        <v>0.079</v>
      </c>
      <c r="F147" s="49">
        <v>0.043</v>
      </c>
      <c r="G147" s="49">
        <v>0.072</v>
      </c>
    </row>
    <row r="148" spans="2:7" ht="12.75">
      <c r="B148" s="49" t="s">
        <v>35</v>
      </c>
      <c r="C148" s="49">
        <v>0.025</v>
      </c>
      <c r="D148" s="49">
        <v>0.027</v>
      </c>
      <c r="E148" s="49">
        <v>0.054</v>
      </c>
      <c r="F148" s="49">
        <v>0.018</v>
      </c>
      <c r="G148" s="49">
        <v>0.066</v>
      </c>
    </row>
    <row r="149" spans="2:7" ht="12.75">
      <c r="B149" s="49" t="s">
        <v>36</v>
      </c>
      <c r="C149" s="49">
        <v>0.041</v>
      </c>
      <c r="D149" s="49">
        <v>-0.012</v>
      </c>
      <c r="E149" s="49">
        <v>0.002</v>
      </c>
      <c r="F149" s="49">
        <v>0.012</v>
      </c>
      <c r="G149" s="49">
        <v>0.089</v>
      </c>
    </row>
    <row r="150" spans="2:7" ht="12.75">
      <c r="B150" s="49" t="s">
        <v>37</v>
      </c>
      <c r="C150" s="49">
        <v>0.032</v>
      </c>
      <c r="D150" s="49">
        <v>-0.033</v>
      </c>
      <c r="E150" s="49">
        <v>0.01</v>
      </c>
      <c r="F150" s="49">
        <v>-0.032</v>
      </c>
      <c r="G150" s="49">
        <v>0.099</v>
      </c>
    </row>
    <row r="151" spans="2:7" ht="12.75">
      <c r="B151" s="49" t="s">
        <v>38</v>
      </c>
      <c r="C151" s="49">
        <v>0.043</v>
      </c>
      <c r="D151" s="49">
        <v>-0.035</v>
      </c>
      <c r="E151" s="49">
        <v>0.052</v>
      </c>
      <c r="F151" s="49">
        <v>0.003</v>
      </c>
      <c r="G151" s="49">
        <v>0.069</v>
      </c>
    </row>
    <row r="152" spans="2:7" ht="12.75">
      <c r="B152" s="49" t="s">
        <v>39</v>
      </c>
      <c r="C152" s="49">
        <v>0.037</v>
      </c>
      <c r="D152" s="49">
        <v>-0.052</v>
      </c>
      <c r="E152" s="49">
        <v>0.086</v>
      </c>
      <c r="F152" s="49">
        <v>0.019</v>
      </c>
      <c r="G152" s="49">
        <v>0.127</v>
      </c>
    </row>
    <row r="153" spans="2:7" ht="12.75">
      <c r="B153" s="49" t="s">
        <v>40</v>
      </c>
      <c r="C153" s="49">
        <v>0.082</v>
      </c>
      <c r="D153" s="49">
        <v>-0.05</v>
      </c>
      <c r="E153" s="49">
        <v>0.116</v>
      </c>
      <c r="F153" s="49">
        <v>0.034</v>
      </c>
      <c r="G153" s="49">
        <v>0.172</v>
      </c>
    </row>
    <row r="154" spans="2:7" ht="12.75">
      <c r="B154" s="49" t="s">
        <v>41</v>
      </c>
      <c r="C154" s="49">
        <v>0.123</v>
      </c>
      <c r="D154" s="49">
        <v>-0.023</v>
      </c>
      <c r="E154" s="49">
        <v>0.119</v>
      </c>
      <c r="F154" s="49">
        <v>0.049</v>
      </c>
      <c r="G154" s="49">
        <v>0.139</v>
      </c>
    </row>
    <row r="155" spans="2:7" ht="12.75">
      <c r="B155" s="49" t="s">
        <v>42</v>
      </c>
      <c r="C155" s="49">
        <v>0.161</v>
      </c>
      <c r="D155" s="49">
        <v>0.032</v>
      </c>
      <c r="E155" s="49">
        <v>0.162</v>
      </c>
      <c r="F155" s="49">
        <v>0.1</v>
      </c>
      <c r="G155" s="49">
        <v>0.178</v>
      </c>
    </row>
    <row r="156" spans="2:7" ht="12.75">
      <c r="B156" s="49" t="s">
        <v>43</v>
      </c>
      <c r="C156" s="49">
        <v>0.221</v>
      </c>
      <c r="D156" s="49">
        <v>0.106</v>
      </c>
      <c r="E156" s="49">
        <v>0.199</v>
      </c>
      <c r="F156" s="49">
        <v>0.09</v>
      </c>
      <c r="G156" s="49">
        <v>0.134</v>
      </c>
    </row>
    <row r="157" spans="2:7" ht="12.75">
      <c r="B157" s="49" t="s">
        <v>44</v>
      </c>
      <c r="C157" s="49">
        <v>0.161</v>
      </c>
      <c r="D157" s="49">
        <v>0.14</v>
      </c>
      <c r="E157" s="49">
        <v>0.226</v>
      </c>
      <c r="F157" s="49">
        <v>0.126</v>
      </c>
      <c r="G157" s="49">
        <v>0.072</v>
      </c>
    </row>
    <row r="159" spans="2:7" ht="12.75">
      <c r="B159" s="49" t="s">
        <v>45</v>
      </c>
      <c r="C159" s="49">
        <v>0.727</v>
      </c>
      <c r="D159" s="49">
        <v>0.711</v>
      </c>
      <c r="E159" s="49">
        <v>0.597</v>
      </c>
      <c r="F159" s="49">
        <v>0.505</v>
      </c>
      <c r="G159" s="49">
        <v>0.346</v>
      </c>
    </row>
    <row r="160" spans="2:7" ht="12.75">
      <c r="B160" s="49" t="s">
        <v>46</v>
      </c>
      <c r="C160" s="49">
        <v>0.726</v>
      </c>
      <c r="D160" s="49">
        <v>0.733</v>
      </c>
      <c r="E160" s="49">
        <v>0.631</v>
      </c>
      <c r="F160" s="49">
        <v>0.538</v>
      </c>
      <c r="G160" s="49">
        <v>0.356</v>
      </c>
    </row>
    <row r="161" spans="2:7" ht="12.75">
      <c r="B161" s="49" t="s">
        <v>47</v>
      </c>
      <c r="C161" s="49">
        <v>0.762</v>
      </c>
      <c r="D161" s="49">
        <v>0.729</v>
      </c>
      <c r="E161" s="49">
        <v>0.661</v>
      </c>
      <c r="F161" s="49">
        <v>0.521</v>
      </c>
      <c r="G161" s="49">
        <v>0.387</v>
      </c>
    </row>
    <row r="162" spans="2:7" ht="12.75">
      <c r="B162" s="49" t="s">
        <v>48</v>
      </c>
      <c r="C162" s="49">
        <v>0.761</v>
      </c>
      <c r="D162" s="49">
        <v>0.734</v>
      </c>
      <c r="E162" s="49">
        <v>0.675</v>
      </c>
      <c r="F162" s="49">
        <v>0.538</v>
      </c>
      <c r="G162" s="49">
        <v>0.379</v>
      </c>
    </row>
    <row r="163" spans="2:7" ht="12.75">
      <c r="B163" s="49" t="s">
        <v>49</v>
      </c>
      <c r="C163" s="49">
        <v>0.757</v>
      </c>
      <c r="D163" s="49">
        <v>0.759</v>
      </c>
      <c r="E163" s="49">
        <v>0.68</v>
      </c>
      <c r="F163" s="49">
        <v>0.568</v>
      </c>
      <c r="G163" s="49">
        <v>0.356</v>
      </c>
    </row>
    <row r="164" spans="2:7" ht="12.75">
      <c r="B164" s="49" t="s">
        <v>50</v>
      </c>
      <c r="C164" s="49">
        <v>0.769</v>
      </c>
      <c r="D164" s="49">
        <v>0.747</v>
      </c>
      <c r="E164" s="49">
        <v>0.639</v>
      </c>
      <c r="F164" s="49">
        <v>0.574</v>
      </c>
      <c r="G164" s="49">
        <v>0.363</v>
      </c>
    </row>
    <row r="165" spans="2:7" ht="12.75">
      <c r="B165" s="49" t="s">
        <v>51</v>
      </c>
      <c r="C165" s="49">
        <v>0.737</v>
      </c>
      <c r="D165" s="49">
        <v>0.753</v>
      </c>
      <c r="E165" s="49">
        <v>0.66</v>
      </c>
      <c r="F165" s="49">
        <v>0.56</v>
      </c>
      <c r="G165" s="49">
        <v>0.386</v>
      </c>
    </row>
    <row r="166" spans="2:7" ht="12.75">
      <c r="B166" s="49" t="s">
        <v>52</v>
      </c>
      <c r="C166" s="49">
        <v>0.741</v>
      </c>
      <c r="D166" s="49">
        <v>0.732</v>
      </c>
      <c r="E166" s="49">
        <v>0.661</v>
      </c>
      <c r="F166" s="49">
        <v>0.552</v>
      </c>
      <c r="G166" s="49">
        <v>0.337</v>
      </c>
    </row>
    <row r="167" spans="2:7" ht="12.75">
      <c r="B167" s="49" t="s">
        <v>53</v>
      </c>
      <c r="C167" s="49">
        <v>0.77</v>
      </c>
      <c r="D167" s="49">
        <v>0.756</v>
      </c>
      <c r="E167" s="49">
        <v>0.626</v>
      </c>
      <c r="F167" s="49">
        <v>0.55</v>
      </c>
      <c r="G167" s="49">
        <v>0.359</v>
      </c>
    </row>
    <row r="168" spans="2:7" ht="12.75">
      <c r="B168" s="49" t="s">
        <v>54</v>
      </c>
      <c r="C168" s="49">
        <v>0.755</v>
      </c>
      <c r="D168" s="49">
        <v>0.747</v>
      </c>
      <c r="E168" s="49">
        <v>0.654</v>
      </c>
      <c r="F168" s="49">
        <v>0.52</v>
      </c>
      <c r="G168" s="49">
        <v>0.362</v>
      </c>
    </row>
    <row r="169" spans="2:7" ht="12.75">
      <c r="B169" s="49" t="s">
        <v>55</v>
      </c>
      <c r="C169" s="49">
        <v>0.762</v>
      </c>
      <c r="D169" s="49">
        <v>0.741</v>
      </c>
      <c r="E169" s="49">
        <v>0.637</v>
      </c>
      <c r="F169" s="49">
        <v>0.527</v>
      </c>
      <c r="G169" s="49">
        <v>0.349</v>
      </c>
    </row>
    <row r="170" spans="2:7" ht="12.75">
      <c r="B170" s="49" t="s">
        <v>56</v>
      </c>
      <c r="C170" s="49">
        <v>0.723</v>
      </c>
      <c r="D170" s="49">
        <v>0.74</v>
      </c>
      <c r="E170" s="49">
        <v>0.631</v>
      </c>
      <c r="F170" s="49">
        <v>0.524</v>
      </c>
      <c r="G170" s="49">
        <v>0.36</v>
      </c>
    </row>
    <row r="171" spans="2:7" ht="12.75">
      <c r="B171" s="49" t="s">
        <v>57</v>
      </c>
      <c r="C171" s="49">
        <v>0.758</v>
      </c>
      <c r="D171" s="49">
        <v>0.717</v>
      </c>
      <c r="E171" s="49">
        <v>0.64</v>
      </c>
      <c r="F171" s="49">
        <v>0.521</v>
      </c>
      <c r="G171" s="49">
        <v>0.354</v>
      </c>
    </row>
    <row r="172" spans="2:7" ht="12.75">
      <c r="B172" s="49" t="s">
        <v>58</v>
      </c>
      <c r="C172" s="49">
        <v>0.748</v>
      </c>
      <c r="D172" s="49">
        <v>0.715</v>
      </c>
      <c r="E172" s="49">
        <v>0.642</v>
      </c>
      <c r="F172" s="49">
        <v>0.519</v>
      </c>
      <c r="G172" s="49">
        <v>0.376</v>
      </c>
    </row>
    <row r="173" spans="2:7" ht="12.75">
      <c r="B173" s="49" t="s">
        <v>59</v>
      </c>
      <c r="C173" s="49">
        <v>0.732</v>
      </c>
      <c r="D173" s="49">
        <v>0.725</v>
      </c>
      <c r="E173" s="49">
        <v>0.635</v>
      </c>
      <c r="F173" s="49">
        <v>0.514</v>
      </c>
      <c r="G173" s="49">
        <v>0.361</v>
      </c>
    </row>
    <row r="174" spans="2:7" ht="12.75">
      <c r="B174" s="49" t="s">
        <v>60</v>
      </c>
      <c r="C174" s="49">
        <v>0.734</v>
      </c>
      <c r="D174" s="49">
        <v>0.723</v>
      </c>
      <c r="E174" s="49">
        <v>0.627</v>
      </c>
      <c r="F174" s="49">
        <v>0.485</v>
      </c>
      <c r="G174" s="49">
        <v>0.377</v>
      </c>
    </row>
    <row r="175" spans="2:7" ht="12.75">
      <c r="B175" s="49" t="s">
        <v>61</v>
      </c>
      <c r="C175" s="49">
        <v>0.737</v>
      </c>
      <c r="D175" s="49">
        <v>0.699</v>
      </c>
      <c r="E175" s="49">
        <v>0.61</v>
      </c>
      <c r="F175" s="49">
        <v>0.511</v>
      </c>
      <c r="G175" s="49">
        <v>0.395</v>
      </c>
    </row>
    <row r="176" spans="2:7" ht="12.75">
      <c r="B176" s="49" t="s">
        <v>62</v>
      </c>
      <c r="C176" s="49">
        <v>0.726</v>
      </c>
      <c r="D176" s="49">
        <v>0.727</v>
      </c>
      <c r="E176" s="49">
        <v>0.614</v>
      </c>
      <c r="F176" s="49">
        <v>0.511</v>
      </c>
      <c r="G176" s="49">
        <v>0.411</v>
      </c>
    </row>
    <row r="177" spans="2:7" ht="12.75">
      <c r="B177" s="49" t="s">
        <v>63</v>
      </c>
      <c r="C177" s="49">
        <v>0.719</v>
      </c>
      <c r="D177" s="49">
        <v>0.726</v>
      </c>
      <c r="E177" s="49">
        <v>0.616</v>
      </c>
      <c r="F177" s="49">
        <v>0.495</v>
      </c>
      <c r="G177" s="49">
        <v>0.414</v>
      </c>
    </row>
    <row r="178" spans="2:7" ht="12.75">
      <c r="B178" s="49" t="s">
        <v>64</v>
      </c>
      <c r="C178" s="49">
        <v>0.718</v>
      </c>
      <c r="D178" s="49">
        <v>0.69</v>
      </c>
      <c r="E178" s="49">
        <v>0.6</v>
      </c>
      <c r="F178" s="49">
        <v>0.491</v>
      </c>
      <c r="G178" s="49">
        <v>0.409</v>
      </c>
    </row>
    <row r="179" spans="2:7" ht="12.75">
      <c r="B179" s="49" t="s">
        <v>65</v>
      </c>
      <c r="C179" s="49">
        <v>0.685</v>
      </c>
      <c r="D179" s="49">
        <v>0.69</v>
      </c>
      <c r="E179" s="49">
        <v>0.609</v>
      </c>
      <c r="F179" s="49">
        <v>0.468</v>
      </c>
      <c r="G179" s="49">
        <v>0.386</v>
      </c>
    </row>
    <row r="180" spans="2:7" ht="12.75">
      <c r="B180" s="49" t="s">
        <v>66</v>
      </c>
      <c r="C180" s="49">
        <v>0.686</v>
      </c>
      <c r="D180" s="49">
        <v>0.678</v>
      </c>
      <c r="E180" s="49">
        <v>0.593</v>
      </c>
      <c r="F180" s="49">
        <v>0.478</v>
      </c>
      <c r="G180" s="49">
        <v>0.408</v>
      </c>
    </row>
    <row r="181" spans="2:7" ht="12.75">
      <c r="B181" s="49" t="s">
        <v>67</v>
      </c>
      <c r="C181" s="49">
        <v>0.686</v>
      </c>
      <c r="D181" s="49">
        <v>0.684</v>
      </c>
      <c r="E181" s="49">
        <v>0.592</v>
      </c>
      <c r="F181" s="49">
        <v>0.476</v>
      </c>
      <c r="G181" s="49">
        <v>0.422</v>
      </c>
    </row>
    <row r="182" spans="2:7" ht="12.75">
      <c r="B182" s="49" t="s">
        <v>68</v>
      </c>
      <c r="C182" s="49">
        <v>0.677</v>
      </c>
      <c r="D182" s="49">
        <v>0.67</v>
      </c>
      <c r="E182" s="49">
        <v>0.602</v>
      </c>
      <c r="F182" s="49">
        <v>0.468</v>
      </c>
      <c r="G182" s="49">
        <v>0.431</v>
      </c>
    </row>
    <row r="183" spans="2:7" ht="12.75">
      <c r="B183" s="49" t="s">
        <v>69</v>
      </c>
      <c r="C183" s="49">
        <v>0.661</v>
      </c>
      <c r="D183" s="49">
        <v>0.651</v>
      </c>
      <c r="E183" s="49">
        <v>0.585</v>
      </c>
      <c r="F183" s="49">
        <v>0.459</v>
      </c>
      <c r="G183" s="49">
        <v>0.428</v>
      </c>
    </row>
    <row r="185" spans="2:4" ht="12.75">
      <c r="B185" s="49" t="s">
        <v>70</v>
      </c>
      <c r="C185" s="49" t="s">
        <v>71</v>
      </c>
      <c r="D185" s="49" t="s">
        <v>72</v>
      </c>
    </row>
    <row r="186" spans="2:4" ht="12.75">
      <c r="B186" s="49" t="s">
        <v>73</v>
      </c>
      <c r="C186" s="49">
        <v>0.202</v>
      </c>
      <c r="D186" s="49">
        <v>0.091</v>
      </c>
    </row>
    <row r="187" spans="2:4" ht="12.75">
      <c r="B187" s="49" t="s">
        <v>74</v>
      </c>
      <c r="C187" s="49">
        <v>0.311</v>
      </c>
      <c r="D187" s="49">
        <v>0.132</v>
      </c>
    </row>
    <row r="188" spans="2:4" ht="12.75">
      <c r="B188" s="49" t="s">
        <v>75</v>
      </c>
      <c r="C188" s="49">
        <v>0.419</v>
      </c>
      <c r="D188" s="49">
        <v>0.173</v>
      </c>
    </row>
    <row r="189" spans="2:4" ht="12.75">
      <c r="B189" s="49" t="s">
        <v>76</v>
      </c>
      <c r="C189" s="49">
        <v>0.527</v>
      </c>
      <c r="D189" s="49">
        <v>0.214</v>
      </c>
    </row>
    <row r="190" spans="2:4" ht="12.75">
      <c r="B190" s="49" t="s">
        <v>77</v>
      </c>
      <c r="C190" s="49">
        <v>0.635</v>
      </c>
      <c r="D190" s="49">
        <v>0.255</v>
      </c>
    </row>
    <row r="191" spans="2:4" ht="12.75">
      <c r="B191" s="49" t="s">
        <v>78</v>
      </c>
      <c r="C191" s="49">
        <v>0.744</v>
      </c>
      <c r="D191" s="49">
        <v>0.296</v>
      </c>
    </row>
    <row r="192" spans="2:4" ht="12.75">
      <c r="B192" s="49" t="s">
        <v>79</v>
      </c>
      <c r="C192" s="49">
        <v>0.852</v>
      </c>
      <c r="D192" s="49">
        <v>0.336</v>
      </c>
    </row>
    <row r="193" spans="2:4" ht="12.75">
      <c r="B193" s="49" t="s">
        <v>80</v>
      </c>
      <c r="C193" s="49">
        <v>0.96</v>
      </c>
      <c r="D193" s="49">
        <v>0.377</v>
      </c>
    </row>
    <row r="194" spans="2:4" ht="12.75">
      <c r="B194" s="49" t="s">
        <v>81</v>
      </c>
      <c r="C194" s="49">
        <v>1.069</v>
      </c>
      <c r="D194" s="49">
        <v>0.418</v>
      </c>
    </row>
    <row r="195" spans="2:4" ht="12.75">
      <c r="B195" s="49" t="s">
        <v>82</v>
      </c>
      <c r="C195" s="49">
        <v>1.177</v>
      </c>
      <c r="D195" s="49">
        <v>0.459</v>
      </c>
    </row>
    <row r="196" spans="2:4" ht="12.75">
      <c r="B196" s="49" t="s">
        <v>83</v>
      </c>
      <c r="C196" s="49">
        <v>1.285</v>
      </c>
      <c r="D196" s="49">
        <v>0.5</v>
      </c>
    </row>
    <row r="197" spans="2:4" ht="12.75">
      <c r="B197" s="49" t="s">
        <v>84</v>
      </c>
      <c r="C197" s="49">
        <v>1.394</v>
      </c>
      <c r="D197" s="49">
        <v>0.541</v>
      </c>
    </row>
    <row r="198" spans="2:4" ht="12.75">
      <c r="B198" s="49" t="s">
        <v>85</v>
      </c>
      <c r="C198" s="49">
        <v>1.502</v>
      </c>
      <c r="D198" s="49">
        <v>0.582</v>
      </c>
    </row>
    <row r="199" spans="2:4" ht="12.75">
      <c r="B199" s="49" t="s">
        <v>86</v>
      </c>
      <c r="C199" s="49">
        <v>1.61</v>
      </c>
      <c r="D199" s="49">
        <v>0.623</v>
      </c>
    </row>
    <row r="200" spans="2:4" ht="12.75">
      <c r="B200" s="49" t="s">
        <v>87</v>
      </c>
      <c r="C200" s="49">
        <v>1.718</v>
      </c>
      <c r="D200" s="49">
        <v>0.663</v>
      </c>
    </row>
    <row r="201" spans="2:4" ht="12.75">
      <c r="B201" s="49" t="s">
        <v>88</v>
      </c>
      <c r="C201" s="49">
        <v>1.827</v>
      </c>
      <c r="D201" s="49">
        <v>0.704</v>
      </c>
    </row>
    <row r="202" spans="2:4" ht="12.75">
      <c r="B202" s="49" t="s">
        <v>89</v>
      </c>
      <c r="C202" s="49">
        <v>1.935</v>
      </c>
      <c r="D202" s="49">
        <v>0.745</v>
      </c>
    </row>
    <row r="203" spans="2:4" ht="12.75">
      <c r="B203" s="49" t="s">
        <v>90</v>
      </c>
      <c r="C203" s="49">
        <v>2.043</v>
      </c>
      <c r="D203" s="49">
        <v>0.786</v>
      </c>
    </row>
    <row r="204" spans="2:4" ht="12.75">
      <c r="B204" s="49" t="s">
        <v>91</v>
      </c>
      <c r="C204" s="49">
        <v>2.152</v>
      </c>
      <c r="D204" s="49">
        <v>0.827</v>
      </c>
    </row>
    <row r="205" spans="2:4" ht="12.75">
      <c r="B205" s="49" t="s">
        <v>92</v>
      </c>
      <c r="C205" s="49">
        <v>2.26</v>
      </c>
      <c r="D205" s="49">
        <v>0.868</v>
      </c>
    </row>
    <row r="206" spans="2:4" ht="12.75">
      <c r="B206" s="49" t="s">
        <v>93</v>
      </c>
      <c r="C206" s="49">
        <v>2.368</v>
      </c>
      <c r="D206" s="49">
        <v>0.909</v>
      </c>
    </row>
    <row r="207" spans="2:4" ht="12.75">
      <c r="B207" s="49" t="s">
        <v>94</v>
      </c>
      <c r="C207" s="49">
        <v>2.477</v>
      </c>
      <c r="D207" s="49">
        <v>0.95</v>
      </c>
    </row>
    <row r="208" spans="2:4" ht="12.75">
      <c r="B208" s="49" t="s">
        <v>95</v>
      </c>
      <c r="C208" s="49">
        <v>2.585</v>
      </c>
      <c r="D208" s="49">
        <v>0.99</v>
      </c>
    </row>
    <row r="209" spans="2:4" ht="12.75">
      <c r="B209" s="49" t="s">
        <v>96</v>
      </c>
      <c r="C209" s="49">
        <v>2.693</v>
      </c>
      <c r="D209" s="49">
        <v>1.031</v>
      </c>
    </row>
    <row r="210" spans="2:4" ht="12.75">
      <c r="B210" s="49" t="s">
        <v>97</v>
      </c>
      <c r="C210" s="49">
        <v>2.801</v>
      </c>
      <c r="D210" s="49">
        <v>1.072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2002-07-31T21:46:48Z</dcterms:created>
  <dcterms:modified xsi:type="dcterms:W3CDTF">2003-12-08T16:34:02Z</dcterms:modified>
  <cp:category/>
  <cp:version/>
  <cp:contentType/>
  <cp:contentStatus/>
</cp:coreProperties>
</file>