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88" yWindow="65524" windowWidth="12384" windowHeight="6912" activeTab="1"/>
  </bookViews>
  <sheets>
    <sheet name="Surface Velocity" sheetId="1" r:id="rId1"/>
    <sheet name="Velocity Profiles" sheetId="2" r:id="rId2"/>
    <sheet name="vamp2-010" sheetId="3" r:id="rId3"/>
  </sheets>
  <definedNames/>
  <calcPr fullCalcOnLoad="1"/>
</workbook>
</file>

<file path=xl/sharedStrings.xml><?xml version="1.0" encoding="utf-8"?>
<sst xmlns="http://schemas.openxmlformats.org/spreadsheetml/2006/main" count="770" uniqueCount="147">
  <si>
    <t>FILE:</t>
  </si>
  <si>
    <t>vamp2-010.dmf</t>
  </si>
  <si>
    <t>StartDate</t>
  </si>
  <si>
    <t>=</t>
  </si>
  <si>
    <t>Number</t>
  </si>
  <si>
    <t>of</t>
  </si>
  <si>
    <t>verticals</t>
  </si>
  <si>
    <t>cells</t>
  </si>
  <si>
    <t>Max</t>
  </si>
  <si>
    <t>number</t>
  </si>
  <si>
    <t>good</t>
  </si>
  <si>
    <t>Velocity</t>
  </si>
  <si>
    <t>scale</t>
  </si>
  <si>
    <t>VERTICALS</t>
  </si>
  <si>
    <t>to</t>
  </si>
  <si>
    <t>vN</t>
  </si>
  <si>
    <t>mean</t>
  </si>
  <si>
    <t>vTime</t>
  </si>
  <si>
    <t>vVS</t>
  </si>
  <si>
    <t>v#GdCells</t>
  </si>
  <si>
    <t>V1-1</t>
  </si>
  <si>
    <t>V1-2</t>
  </si>
  <si>
    <t>V1-3</t>
  </si>
  <si>
    <t>V1-4</t>
  </si>
  <si>
    <t>V1-5</t>
  </si>
  <si>
    <t>V1-6</t>
  </si>
  <si>
    <t>V1-7</t>
  </si>
  <si>
    <t>V1-8</t>
  </si>
  <si>
    <t>V1-9</t>
  </si>
  <si>
    <t>V1-10</t>
  </si>
  <si>
    <t>V1-11</t>
  </si>
  <si>
    <t>V1-12</t>
  </si>
  <si>
    <t>V1-13</t>
  </si>
  <si>
    <t>V1-14</t>
  </si>
  <si>
    <t>V1-15</t>
  </si>
  <si>
    <t>V1-16</t>
  </si>
  <si>
    <t>V1-17</t>
  </si>
  <si>
    <t>V1-18</t>
  </si>
  <si>
    <t>V1-19</t>
  </si>
  <si>
    <t>V1-20</t>
  </si>
  <si>
    <t>V1-21</t>
  </si>
  <si>
    <t>V1-22</t>
  </si>
  <si>
    <t>V1-23</t>
  </si>
  <si>
    <t>V1-24</t>
  </si>
  <si>
    <t>V1-25</t>
  </si>
  <si>
    <t>V1-26</t>
  </si>
  <si>
    <t>V1-27</t>
  </si>
  <si>
    <t>V1-28</t>
  </si>
  <si>
    <t>V1-29</t>
  </si>
  <si>
    <t>V1-30</t>
  </si>
  <si>
    <t>V2-1</t>
  </si>
  <si>
    <t>V2-2</t>
  </si>
  <si>
    <t>V2-3</t>
  </si>
  <si>
    <t>V2-4</t>
  </si>
  <si>
    <t>V2-5</t>
  </si>
  <si>
    <t>V2-6</t>
  </si>
  <si>
    <t>V2-7</t>
  </si>
  <si>
    <t>V2-8</t>
  </si>
  <si>
    <t>V2-9</t>
  </si>
  <si>
    <t>V2-10</t>
  </si>
  <si>
    <t>V2-11</t>
  </si>
  <si>
    <t>V2-12</t>
  </si>
  <si>
    <t>V2-13</t>
  </si>
  <si>
    <t>V2-14</t>
  </si>
  <si>
    <t>V2-15</t>
  </si>
  <si>
    <t>V2-16</t>
  </si>
  <si>
    <t>V2-17</t>
  </si>
  <si>
    <t>V2-18</t>
  </si>
  <si>
    <t>V2-19</t>
  </si>
  <si>
    <t>V2-20</t>
  </si>
  <si>
    <t>V2-21</t>
  </si>
  <si>
    <t>V2-22</t>
  </si>
  <si>
    <t>V2-23</t>
  </si>
  <si>
    <t>V2-24</t>
  </si>
  <si>
    <t>V2-25</t>
  </si>
  <si>
    <t>V2-26</t>
  </si>
  <si>
    <t>V2-27</t>
  </si>
  <si>
    <t>V2-28</t>
  </si>
  <si>
    <t>V2-29</t>
  </si>
  <si>
    <t>V2-30</t>
  </si>
  <si>
    <t>Depths</t>
  </si>
  <si>
    <t>std</t>
  </si>
  <si>
    <t>beam3</t>
  </si>
  <si>
    <t>D-1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</si>
  <si>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</si>
  <si>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</si>
  <si>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</si>
  <si>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</si>
  <si>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</si>
  <si>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</si>
  <si>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</si>
  <si>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</si>
  <si>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</si>
  <si>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D-11</t>
  </si>
  <si>
    <t>D-12</t>
  </si>
  <si>
    <t>D-13</t>
  </si>
  <si>
    <t>D-14</t>
  </si>
  <si>
    <t>D-15</t>
  </si>
  <si>
    <t>D-16</t>
  </si>
  <si>
    <t>D-17</t>
  </si>
  <si>
    <t>D-18</t>
  </si>
  <si>
    <t>D-19</t>
  </si>
  <si>
    <t>D-20</t>
  </si>
  <si>
    <t>D-21</t>
  </si>
  <si>
    <t>D-22</t>
  </si>
  <si>
    <t>D-23</t>
  </si>
  <si>
    <t>D-24</t>
  </si>
  <si>
    <t>D-25</t>
  </si>
  <si>
    <t>D-26</t>
  </si>
  <si>
    <t>D-27</t>
  </si>
  <si>
    <t>D-28</t>
  </si>
  <si>
    <t>D-29</t>
  </si>
  <si>
    <t>D-30</t>
  </si>
  <si>
    <t>Start Date:</t>
  </si>
  <si>
    <t>File:</t>
  </si>
  <si>
    <t>vernalis-008.dmf</t>
  </si>
  <si>
    <t>Number of Verticals</t>
  </si>
  <si>
    <t>Number of Cells</t>
  </si>
  <si>
    <t>Max number of good cells</t>
  </si>
  <si>
    <t>Velocity scale</t>
  </si>
  <si>
    <t>Verticals 1 to 20</t>
  </si>
  <si>
    <t>mean Dpth</t>
  </si>
  <si>
    <t>Depth (m)</t>
  </si>
  <si>
    <t>Uncorrected</t>
  </si>
  <si>
    <t>Corrected</t>
  </si>
  <si>
    <t>Mean</t>
  </si>
  <si>
    <t>StdD</t>
  </si>
  <si>
    <t>8-May-2002, 8:47:38</t>
  </si>
  <si>
    <t>Range</t>
  </si>
  <si>
    <t>D-5-start</t>
  </si>
  <si>
    <t>Station #</t>
  </si>
  <si>
    <t>Dist from Left Bank</t>
  </si>
  <si>
    <t>Mean Depth</t>
  </si>
  <si>
    <t>Surf. Vel (F-2)</t>
  </si>
  <si>
    <t>Surf Vel (D-1)</t>
  </si>
  <si>
    <t>Mean Vel</t>
  </si>
  <si>
    <t>Mean/Surf</t>
  </si>
  <si>
    <t>Left Bank</t>
  </si>
  <si>
    <t>Right Bank</t>
  </si>
  <si>
    <t>NaN</t>
  </si>
  <si>
    <t>Water Depth(m)</t>
  </si>
  <si>
    <t>M*Q</t>
  </si>
  <si>
    <t>Weighted Ave</t>
  </si>
  <si>
    <t>Dist to L Bank (ft)</t>
  </si>
  <si>
    <t>Depth (cm)</t>
  </si>
  <si>
    <t xml:space="preserve"> </t>
  </si>
  <si>
    <t>Time (PDT) 5/8/02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</si>
</sst>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</numFmts>
  <fonts count="1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39"/>
      <name val="Arial"/>
      <family val="2"/>
    </font>
    <font>
      <b/>
      <sz val="10.75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5" fontId="0" fillId="0" borderId="0" xfId="0" applyNumberFormat="1" applyAlignment="1">
      <alignment/>
    </xf>
    <xf numFmtId="21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2" fontId="2" fillId="0" borderId="4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2" fillId="0" borderId="8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/>
    </xf>
    <xf numFmtId="2" fontId="2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2" fontId="4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Alignment="1">
      <alignment/>
    </xf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21" fontId="1" fillId="0" borderId="3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15" fontId="1" fillId="0" borderId="21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0" borderId="26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/>
    </xf>
    <xf numFmtId="2" fontId="3" fillId="0" borderId="29" xfId="0" applyNumberFormat="1" applyFont="1" applyBorder="1" applyAlignment="1">
      <alignment/>
    </xf>
    <xf numFmtId="2" fontId="3" fillId="0" borderId="3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Surface and Mean Velocities
8:50, May 8,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F-2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'Surface Velocity'!$B$3:$B$23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'Surface Velocity'!$D$3:$D$23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D-1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'Surface Velocity'!$B$3:$B$23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'Surface Velocity'!$E$3:$E$23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Mean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'Surface Velocity'!$B$3:$B$23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'Surface Velocity'!$F$3:$F$23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axId val="15076656"/>
        <c:axId val="1472177"/>
      </c:scatterChart>
      <c:valAx>
        <c:axId val="15076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Left Bank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72177"/>
        <c:crosses val="autoZero"/>
        <c:crossBetween val="midCat"/>
        <c:dispUnits/>
      </c:valAx>
      <c:valAx>
        <c:axId val="14721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0766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Station 9, 95' from Left Bank
9:19, May 8,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Profiles'!$AC$16:$AC$31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'Velocity Profiles'!$AD$16:$AD$31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Forward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Profiles'!$AC$54:$AC$83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'Velocity Profiles'!$AD$54:$AD$83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Profiles'!$S$126:$S$128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'Velocity Profiles'!$T$126:$T$128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axId val="61218058"/>
        <c:axId val="14091611"/>
      </c:scatterChart>
      <c:valAx>
        <c:axId val="612180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091611"/>
        <c:crosses val="autoZero"/>
        <c:crossBetween val="midCat"/>
        <c:dispUnits/>
      </c:valAx>
      <c:valAx>
        <c:axId val="140916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2180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Station 10, 105' from Left Bank
9:24, May 8,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Profiles'!$AF$16:$AF$30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'Velocity Profiles'!$AG$16:$AG$30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Forward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Profiles'!$AF$54:$AF$83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'Velocity Profiles'!$AG$54:$AG$83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Profiles'!$U$126:$U$130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'Velocity Profiles'!$V$126:$V$130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axId val="59715636"/>
        <c:axId val="569813"/>
      </c:scatterChart>
      <c:valAx>
        <c:axId val="59715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9813"/>
        <c:crosses val="autoZero"/>
        <c:crossBetween val="midCat"/>
        <c:dispUnits/>
      </c:valAx>
      <c:valAx>
        <c:axId val="5698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7156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Station 11, 115' from Left Bank
9:28, May 8,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Profiles'!$AI$16:$AI$31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'Velocity Profiles'!$AJ$16:$AJ$31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Forward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Profiles'!$AI$54:$AI$83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'Velocity Profiles'!$AJ$54:$AJ$83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Profiles'!$W$126:$W$129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'Velocity Profiles'!$X$126:$X$129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axId val="5128318"/>
        <c:axId val="46154863"/>
      </c:scatterChart>
      <c:valAx>
        <c:axId val="5128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154863"/>
        <c:crosses val="autoZero"/>
        <c:crossBetween val="midCat"/>
        <c:dispUnits/>
      </c:valAx>
      <c:valAx>
        <c:axId val="46154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283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Station 12, 125' from Left Bank
9:31, May 8,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Profiles'!$AL$16:$AL$30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'Velocity Profiles'!$AM$16:$AM$30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Forward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Profiles'!$AL$54:$AL$83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'Velocity Profiles'!$AM$54:$AM$83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Profiles'!$Y$126:$Y$130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'Velocity Profiles'!$Z$126:$Z$130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axId val="12740584"/>
        <c:axId val="47556393"/>
      </c:scatterChart>
      <c:valAx>
        <c:axId val="12740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556393"/>
        <c:crosses val="autoZero"/>
        <c:crossBetween val="midCat"/>
        <c:dispUnits/>
      </c:valAx>
      <c:valAx>
        <c:axId val="475563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7405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Station 13, 135' from Left Bank
9:35, May 8,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Profiles'!$AO$16:$AO$29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'Velocity Profiles'!$AP$16:$AP$29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Forward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Profiles'!$AO$54:$AO$83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'Velocity Profiles'!$AP$54:$AP$83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Profiles'!$AA$126:$AA$130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'Velocity Profiles'!$AB$126:$AB$130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axId val="25354354"/>
        <c:axId val="26862595"/>
      </c:scatterChart>
      <c:valAx>
        <c:axId val="25354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862595"/>
        <c:crosses val="autoZero"/>
        <c:crossBetween val="midCat"/>
        <c:dispUnits/>
      </c:valAx>
      <c:valAx>
        <c:axId val="26862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3543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14, 145' from Left Bank
9:38, May 8,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Profiles'!$AR$16:$AR$30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xVal>
          <c:yVal>
            <c:numRef>
              <c:f>'Velocity Profiles'!$AS$16:$AS$30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Forward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Profiles'!$AR$54:$AR$83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'Velocity Profiles'!$AS$54:$AS$83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Profiles'!$AC$126:$AC$129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'Velocity Profiles'!$AD$126:$AD$129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axId val="40436764"/>
        <c:axId val="28386557"/>
      </c:scatterChart>
      <c:valAx>
        <c:axId val="404367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386557"/>
        <c:crosses val="autoZero"/>
        <c:crossBetween val="midCat"/>
        <c:dispUnits/>
      </c:valAx>
      <c:valAx>
        <c:axId val="283865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4367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15, 155' from Left Bank
9:42, May 8,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Profiles'!$AU$16:$AU$28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'Velocity Profiles'!$AV$16:$AV$28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Forward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Profiles'!$AU$54:$AU$83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'Velocity Profiles'!$AV$54:$AV$83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Profiles'!$AE$126:$AE$129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'Velocity Profiles'!$AF$126:$AF$129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axId val="54152422"/>
        <c:axId val="17609751"/>
      </c:scatterChart>
      <c:valAx>
        <c:axId val="54152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609751"/>
        <c:crosses val="autoZero"/>
        <c:crossBetween val="midCat"/>
        <c:dispUnits/>
      </c:valAx>
      <c:valAx>
        <c:axId val="176097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1524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16, 165' from Left Bank
9:45, May 8,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Profiles'!$AX$16:$AX$28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'Velocity Profiles'!$AY$16:$AY$28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Forward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Profiles'!$AX$54:$AX$83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'Velocity Profiles'!$AY$54:$AY$83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Profiles'!$AG$126:$AG$129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'Velocity Profiles'!$AH$126:$AH$129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axId val="24270032"/>
        <c:axId val="17103697"/>
      </c:scatterChart>
      <c:valAx>
        <c:axId val="242700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103697"/>
        <c:crosses val="autoZero"/>
        <c:crossBetween val="midCat"/>
        <c:dispUnits/>
      </c:valAx>
      <c:valAx>
        <c:axId val="17103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2700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Station 17, 175' from Left Bank
9:49, May 8,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Profiles'!$BA$16:$BA$29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'Velocity Profiles'!$BB$16:$BB$29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Forward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Profiles'!$BA$54:$BA$83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'Velocity Profiles'!$BB$54:$BB$83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Profiles'!$AI$126:$AI$129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'Velocity Profiles'!$AJ$126:$AJ$129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axId val="19715546"/>
        <c:axId val="43222187"/>
      </c:scatterChart>
      <c:valAx>
        <c:axId val="197155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222187"/>
        <c:crosses val="autoZero"/>
        <c:crossBetween val="midCat"/>
        <c:dispUnits/>
      </c:valAx>
      <c:valAx>
        <c:axId val="432221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7155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Station 18, 185' from Left Bank
9:52, May 8,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Profiles'!$BD$16:$BD$28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'Velocity Profiles'!$BE$16:$BE$28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Forward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Profiles'!$BD$54:$BD$83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'Velocity Profiles'!$BE$54:$BE$83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Profiles'!$AK$126:$AK$129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'Velocity Profiles'!$AL$126:$AL$129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axId val="53455364"/>
        <c:axId val="11336229"/>
      </c:scatterChart>
      <c:valAx>
        <c:axId val="534553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336229"/>
        <c:crosses val="autoZero"/>
        <c:crossBetween val="midCat"/>
        <c:dispUnits/>
      </c:valAx>
      <c:valAx>
        <c:axId val="113362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4553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1, 15' from Left Bank
8:50, May 8,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Profiles'!$E$16:$E$28</c:f>
              <c:numCache/>
            </c:numRef>
          </c:xVal>
          <c:yVal>
            <c:numRef>
              <c:f>'Velocity Profiles'!$F$16:$F$28</c:f>
              <c:numCache/>
            </c:numRef>
          </c:yVal>
          <c:smooth val="1"/>
        </c:ser>
        <c:ser>
          <c:idx val="1"/>
          <c:order val="1"/>
          <c:tx>
            <c:v>Forward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Profiles'!$E$54:$E$83</c:f>
              <c:numCache/>
            </c:numRef>
          </c:xVal>
          <c:yVal>
            <c:numRef>
              <c:f>'Velocity Profiles'!$F$54:$F$83</c:f>
              <c:numCache/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Profiles'!$C$126:$C$130</c:f>
              <c:numCache/>
            </c:numRef>
          </c:xVal>
          <c:yVal>
            <c:numRef>
              <c:f>'Velocity Profiles'!$D$126:$D$130</c:f>
              <c:numCache/>
            </c:numRef>
          </c:yVal>
          <c:smooth val="1"/>
        </c:ser>
        <c:axId val="13249594"/>
        <c:axId val="52137483"/>
      </c:scatterChart>
      <c:valAx>
        <c:axId val="132495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137483"/>
        <c:crosses val="autoZero"/>
        <c:crossBetween val="midCat"/>
        <c:dispUnits/>
      </c:valAx>
      <c:valAx>
        <c:axId val="521374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2495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Station 19, 195' from Left Bank
9:56, May 8,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Profiles'!$BG$16:$BG$28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'Velocity Profiles'!$BH$16:$BH$28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Forward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Profiles'!$BG$54:$BG$83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'Velocity Profiles'!$BH$54:$BH$83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Profiles'!$AM$126:$AM$129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'Velocity Profiles'!$AN$126:$AN$129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axId val="34917198"/>
        <c:axId val="45819327"/>
      </c:scatterChart>
      <c:valAx>
        <c:axId val="34917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819327"/>
        <c:crosses val="autoZero"/>
        <c:crossBetween val="midCat"/>
        <c:dispUnits/>
      </c:valAx>
      <c:valAx>
        <c:axId val="458193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9171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Station 20, 205' from Left Bank
10:00, May 8,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Profiles'!$BJ$16:$BJ$28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'Velocity Profiles'!$BK$16:$BK$28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Forward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Profiles'!$BJ$54:$BJ$83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'Velocity Profiles'!$BK$54:$BK$83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Profiles'!$AO$126:$AO$129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'Velocity Profiles'!$AP$126:$AP$129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axId val="9720760"/>
        <c:axId val="20377977"/>
      </c:scatterChart>
      <c:valAx>
        <c:axId val="97207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377977"/>
        <c:crosses val="autoZero"/>
        <c:crossBetween val="midCat"/>
        <c:dispUnits/>
      </c:valAx>
      <c:valAx>
        <c:axId val="203779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7207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21, 215' from Left Bank
10:03, May 8,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Profiles'!$BM$16:$BM$27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'Velocity Profiles'!$BN$16:$BN$27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Forward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Profiles'!$BM$54:$BM$83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'Velocity Profiles'!$BN$54:$BN$83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Profiles'!$AQ$126:$AQ$128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'Velocity Profiles'!$AR$126:$AR$128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axId val="49184066"/>
        <c:axId val="40003411"/>
      </c:scatterChart>
      <c:valAx>
        <c:axId val="491840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003411"/>
        <c:crosses val="autoZero"/>
        <c:crossBetween val="midCat"/>
        <c:dispUnits/>
      </c:valAx>
      <c:valAx>
        <c:axId val="40003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1840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2, 25' from Left Bank
8:54, May 8,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Profiles'!$H$16:$H$36</c:f>
              <c:numCache/>
            </c:numRef>
          </c:xVal>
          <c:yVal>
            <c:numRef>
              <c:f>'Velocity Profiles'!$I$16:$I$36</c:f>
              <c:numCache/>
            </c:numRef>
          </c:yVal>
          <c:smooth val="1"/>
        </c:ser>
        <c:ser>
          <c:idx val="1"/>
          <c:order val="1"/>
          <c:tx>
            <c:v>Forward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Profiles'!$H$54:$H$83</c:f>
              <c:numCache/>
            </c:numRef>
          </c:xVal>
          <c:yVal>
            <c:numRef>
              <c:f>'Velocity Profiles'!$I$54:$I$83</c:f>
              <c:numCache/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Profiles'!$E$126:$E$133</c:f>
              <c:numCache/>
            </c:numRef>
          </c:xVal>
          <c:yVal>
            <c:numRef>
              <c:f>'Velocity Profiles'!$F$126:$F$133</c:f>
              <c:numCache/>
            </c:numRef>
          </c:yVal>
          <c:smooth val="1"/>
        </c:ser>
        <c:axId val="66584164"/>
        <c:axId val="62386565"/>
      </c:scatterChart>
      <c:valAx>
        <c:axId val="665841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386565"/>
        <c:crosses val="autoZero"/>
        <c:crossBetween val="midCat"/>
        <c:dispUnits/>
      </c:valAx>
      <c:valAx>
        <c:axId val="623865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5841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3, 35' from Left Bank
8:58, May 8,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Profiles'!$K$16:$K$39</c:f>
              <c:numCache/>
            </c:numRef>
          </c:xVal>
          <c:yVal>
            <c:numRef>
              <c:f>'Velocity Profiles'!$L$16:$L$39</c:f>
              <c:numCache/>
            </c:numRef>
          </c:yVal>
          <c:smooth val="1"/>
        </c:ser>
        <c:ser>
          <c:idx val="2"/>
          <c:order val="1"/>
          <c:tx>
            <c:v>Forward Beam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'Velocity Profiles'!$K$54:$K$83</c:f>
              <c:numCache/>
            </c:numRef>
          </c:xVal>
          <c:yVal>
            <c:numRef>
              <c:f>'Velocity Profiles'!$L$54:$L$83</c:f>
              <c:numCache/>
            </c:numRef>
          </c:yVal>
          <c:smooth val="1"/>
        </c:ser>
        <c:ser>
          <c:idx val="1"/>
          <c:order val="2"/>
          <c:tx>
            <c:v>ADCP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'Velocity Profiles'!$G$126:$G$133</c:f>
              <c:numCache/>
            </c:numRef>
          </c:xVal>
          <c:yVal>
            <c:numRef>
              <c:f>'Velocity Profiles'!$H$126:$H$133</c:f>
              <c:numCache/>
            </c:numRef>
          </c:yVal>
          <c:smooth val="1"/>
        </c:ser>
        <c:axId val="24608174"/>
        <c:axId val="20146975"/>
      </c:scatterChart>
      <c:valAx>
        <c:axId val="24608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146975"/>
        <c:crosses val="autoZero"/>
        <c:crossBetween val="midCat"/>
        <c:dispUnits/>
      </c:valAx>
      <c:valAx>
        <c:axId val="201469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6081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4, 45' from Left Bank
9:01, May 8,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Profiles'!$N$16:$N$35</c:f>
              <c:numCache/>
            </c:numRef>
          </c:xVal>
          <c:yVal>
            <c:numRef>
              <c:f>'Velocity Profiles'!$O$16:$O$35</c:f>
              <c:numCache/>
            </c:numRef>
          </c:yVal>
          <c:smooth val="1"/>
        </c:ser>
        <c:ser>
          <c:idx val="1"/>
          <c:order val="1"/>
          <c:tx>
            <c:v>Forward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Profiles'!$N$54:$N$83</c:f>
              <c:numCache/>
            </c:numRef>
          </c:xVal>
          <c:yVal>
            <c:numRef>
              <c:f>'Velocity Profiles'!$O$54:$O$83</c:f>
              <c:numCache/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Profiles'!$I$126:$I$132</c:f>
              <c:numCache/>
            </c:numRef>
          </c:xVal>
          <c:yVal>
            <c:numRef>
              <c:f>'Velocity Profiles'!$J$126:$J$132</c:f>
              <c:numCache/>
            </c:numRef>
          </c:yVal>
          <c:smooth val="1"/>
        </c:ser>
        <c:axId val="47105048"/>
        <c:axId val="21292249"/>
      </c:scatterChart>
      <c:valAx>
        <c:axId val="47105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292249"/>
        <c:crosses val="autoZero"/>
        <c:crossBetween val="midCat"/>
        <c:dispUnits/>
      </c:valAx>
      <c:valAx>
        <c:axId val="212922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1050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5, 55' from Left Bank
9:05, May 8,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Profiles'!$Q$16:$Q$36</c:f>
              <c:numCache/>
            </c:numRef>
          </c:xVal>
          <c:yVal>
            <c:numRef>
              <c:f>'Velocity Profiles'!$R$16:$R$36</c:f>
              <c:numCache/>
            </c:numRef>
          </c:yVal>
          <c:smooth val="1"/>
        </c:ser>
        <c:ser>
          <c:idx val="1"/>
          <c:order val="1"/>
          <c:tx>
            <c:v>Forward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Profiles'!$Q$54:$Q$83</c:f>
              <c:numCache/>
            </c:numRef>
          </c:xVal>
          <c:yVal>
            <c:numRef>
              <c:f>'Velocity Profiles'!$R$54:$R$83</c:f>
              <c:numCache/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Profiles'!$K$126:$K$132</c:f>
              <c:numCache/>
            </c:numRef>
          </c:xVal>
          <c:yVal>
            <c:numRef>
              <c:f>'Velocity Profiles'!$L$126:$L$132</c:f>
              <c:numCache/>
            </c:numRef>
          </c:yVal>
          <c:smooth val="1"/>
        </c:ser>
        <c:axId val="57412514"/>
        <c:axId val="46950579"/>
      </c:scatterChart>
      <c:valAx>
        <c:axId val="574125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950579"/>
        <c:crosses val="autoZero"/>
        <c:crossBetween val="midCat"/>
        <c:dispUnits/>
      </c:valAx>
      <c:valAx>
        <c:axId val="469505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4125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6, 65' from Left Bank
9:09, May 8,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Profiles'!$T$16:$T$36</c:f>
              <c:numCache/>
            </c:numRef>
          </c:xVal>
          <c:yVal>
            <c:numRef>
              <c:f>'Velocity Profiles'!$U$16:$U$36</c:f>
              <c:numCache/>
            </c:numRef>
          </c:yVal>
          <c:smooth val="1"/>
        </c:ser>
        <c:ser>
          <c:idx val="1"/>
          <c:order val="1"/>
          <c:tx>
            <c:v>Forward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Profiles'!$T$54:$T$83</c:f>
              <c:numCache/>
            </c:numRef>
          </c:xVal>
          <c:yVal>
            <c:numRef>
              <c:f>'Velocity Profiles'!$U$54:$U$83</c:f>
              <c:numCache/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Profiles'!$M$126:$M$132</c:f>
              <c:numCache/>
            </c:numRef>
          </c:xVal>
          <c:yVal>
            <c:numRef>
              <c:f>'Velocity Profiles'!$N$126:$N$132</c:f>
              <c:numCache/>
            </c:numRef>
          </c:yVal>
          <c:smooth val="1"/>
        </c:ser>
        <c:axId val="19902028"/>
        <c:axId val="44900525"/>
      </c:scatterChart>
      <c:valAx>
        <c:axId val="199020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900525"/>
        <c:crosses val="autoZero"/>
        <c:crossBetween val="midCat"/>
        <c:dispUnits/>
      </c:valAx>
      <c:valAx>
        <c:axId val="44900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9020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7, 75' from Left Bank
9:12, May 8,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Profiles'!$W$16:$W$35</c:f>
              <c:numCache/>
            </c:numRef>
          </c:xVal>
          <c:yVal>
            <c:numRef>
              <c:f>'Velocity Profiles'!$X$16:$X$35</c:f>
              <c:numCache/>
            </c:numRef>
          </c:yVal>
          <c:smooth val="1"/>
        </c:ser>
        <c:ser>
          <c:idx val="1"/>
          <c:order val="1"/>
          <c:tx>
            <c:v>Forward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Profiles'!$W$54:$W$83</c:f>
              <c:numCache/>
            </c:numRef>
          </c:xVal>
          <c:yVal>
            <c:numRef>
              <c:f>'Velocity Profiles'!$X$54:$X$83</c:f>
              <c:numCache/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Profiles'!$O$126:$O$131</c:f>
              <c:numCache/>
            </c:numRef>
          </c:xVal>
          <c:yVal>
            <c:numRef>
              <c:f>'Velocity Profiles'!$P$126:$P$131</c:f>
              <c:numCache/>
            </c:numRef>
          </c:yVal>
          <c:smooth val="1"/>
        </c:ser>
        <c:axId val="1451542"/>
        <c:axId val="13063879"/>
      </c:scatterChart>
      <c:valAx>
        <c:axId val="1451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063879"/>
        <c:crosses val="autoZero"/>
        <c:crossBetween val="midCat"/>
        <c:dispUnits/>
      </c:valAx>
      <c:valAx>
        <c:axId val="130638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515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Station 8, 85' from Left Bank
9:16, May 8, 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Down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'Velocity Profiles'!$Z$16:$Z$32</c:f>
              <c:numCache/>
            </c:numRef>
          </c:xVal>
          <c:yVal>
            <c:numRef>
              <c:f>'Velocity Profiles'!$AA$16:$AA$32</c:f>
              <c:numCache/>
            </c:numRef>
          </c:yVal>
          <c:smooth val="1"/>
        </c:ser>
        <c:ser>
          <c:idx val="1"/>
          <c:order val="1"/>
          <c:tx>
            <c:v>Forward Beam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'Velocity Profiles'!$Z$54:$Z$83</c:f>
              <c:numCache/>
            </c:numRef>
          </c:xVal>
          <c:yVal>
            <c:numRef>
              <c:f>'Velocity Profiles'!$AA$54:$AA$83</c:f>
              <c:numCache/>
            </c:numRef>
          </c:yVal>
          <c:smooth val="1"/>
        </c:ser>
        <c:ser>
          <c:idx val="2"/>
          <c:order val="2"/>
          <c:tx>
            <c:v>ADCP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'Velocity Profiles'!$Q$126:$Q$131</c:f>
              <c:numCache/>
            </c:numRef>
          </c:xVal>
          <c:yVal>
            <c:numRef>
              <c:f>'Velocity Profiles'!$R$126:$R$131</c:f>
              <c:numCache/>
            </c:numRef>
          </c:yVal>
          <c:smooth val="1"/>
        </c:ser>
        <c:axId val="50466048"/>
        <c:axId val="51541249"/>
      </c:scatterChart>
      <c:valAx>
        <c:axId val="50466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541249"/>
        <c:crosses val="autoZero"/>
        <c:crossBetween val="midCat"/>
        <c:dispUnits/>
      </c:valAx>
      <c:valAx>
        <c:axId val="515412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from bottom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4660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Relationship Id="rId11" Type="http://schemas.openxmlformats.org/officeDocument/2006/relationships/chart" Target="/xl/charts/chart12.xml" /><Relationship Id="rId12" Type="http://schemas.openxmlformats.org/officeDocument/2006/relationships/chart" Target="/xl/charts/chart13.xml" /><Relationship Id="rId13" Type="http://schemas.openxmlformats.org/officeDocument/2006/relationships/chart" Target="/xl/charts/chart14.xml" /><Relationship Id="rId14" Type="http://schemas.openxmlformats.org/officeDocument/2006/relationships/chart" Target="/xl/charts/chart15.xml" /><Relationship Id="rId15" Type="http://schemas.openxmlformats.org/officeDocument/2006/relationships/chart" Target="/xl/charts/chart16.xml" /><Relationship Id="rId16" Type="http://schemas.openxmlformats.org/officeDocument/2006/relationships/chart" Target="/xl/charts/chart17.xml" /><Relationship Id="rId17" Type="http://schemas.openxmlformats.org/officeDocument/2006/relationships/chart" Target="/xl/charts/chart18.xml" /><Relationship Id="rId18" Type="http://schemas.openxmlformats.org/officeDocument/2006/relationships/chart" Target="/xl/charts/chart19.xml" /><Relationship Id="rId19" Type="http://schemas.openxmlformats.org/officeDocument/2006/relationships/chart" Target="/xl/charts/chart20.xml" /><Relationship Id="rId20" Type="http://schemas.openxmlformats.org/officeDocument/2006/relationships/chart" Target="/xl/charts/chart21.xml" /><Relationship Id="rId21" Type="http://schemas.openxmlformats.org/officeDocument/2006/relationships/chart" Target="/xl/charts/chart2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47625</xdr:rowOff>
    </xdr:from>
    <xdr:to>
      <xdr:col>9</xdr:col>
      <xdr:colOff>47625</xdr:colOff>
      <xdr:row>48</xdr:row>
      <xdr:rowOff>114300</xdr:rowOff>
    </xdr:to>
    <xdr:graphicFrame>
      <xdr:nvGraphicFramePr>
        <xdr:cNvPr id="1" name="Chart 1"/>
        <xdr:cNvGraphicFramePr/>
      </xdr:nvGraphicFramePr>
      <xdr:xfrm>
        <a:off x="0" y="3305175"/>
        <a:ext cx="528637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83</xdr:row>
      <xdr:rowOff>47625</xdr:rowOff>
    </xdr:from>
    <xdr:to>
      <xdr:col>14</xdr:col>
      <xdr:colOff>409575</xdr:colOff>
      <xdr:row>105</xdr:row>
      <xdr:rowOff>76200</xdr:rowOff>
    </xdr:to>
    <xdr:graphicFrame>
      <xdr:nvGraphicFramePr>
        <xdr:cNvPr id="1" name="Chart 1"/>
        <xdr:cNvGraphicFramePr/>
      </xdr:nvGraphicFramePr>
      <xdr:xfrm>
        <a:off x="2686050" y="10467975"/>
        <a:ext cx="528637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</xdr:colOff>
      <xdr:row>85</xdr:row>
      <xdr:rowOff>47625</xdr:rowOff>
    </xdr:from>
    <xdr:to>
      <xdr:col>15</xdr:col>
      <xdr:colOff>190500</xdr:colOff>
      <xdr:row>107</xdr:row>
      <xdr:rowOff>85725</xdr:rowOff>
    </xdr:to>
    <xdr:graphicFrame>
      <xdr:nvGraphicFramePr>
        <xdr:cNvPr id="2" name="Chart 2"/>
        <xdr:cNvGraphicFramePr/>
      </xdr:nvGraphicFramePr>
      <xdr:xfrm>
        <a:off x="2981325" y="10744200"/>
        <a:ext cx="528637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247650</xdr:colOff>
      <xdr:row>87</xdr:row>
      <xdr:rowOff>38100</xdr:rowOff>
    </xdr:from>
    <xdr:to>
      <xdr:col>15</xdr:col>
      <xdr:colOff>390525</xdr:colOff>
      <xdr:row>109</xdr:row>
      <xdr:rowOff>76200</xdr:rowOff>
    </xdr:to>
    <xdr:graphicFrame>
      <xdr:nvGraphicFramePr>
        <xdr:cNvPr id="3" name="Chart 3"/>
        <xdr:cNvGraphicFramePr/>
      </xdr:nvGraphicFramePr>
      <xdr:xfrm>
        <a:off x="3181350" y="10982325"/>
        <a:ext cx="5286375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447675</xdr:colOff>
      <xdr:row>89</xdr:row>
      <xdr:rowOff>38100</xdr:rowOff>
    </xdr:from>
    <xdr:to>
      <xdr:col>16</xdr:col>
      <xdr:colOff>76200</xdr:colOff>
      <xdr:row>111</xdr:row>
      <xdr:rowOff>76200</xdr:rowOff>
    </xdr:to>
    <xdr:graphicFrame>
      <xdr:nvGraphicFramePr>
        <xdr:cNvPr id="4" name="Chart 4"/>
        <xdr:cNvGraphicFramePr/>
      </xdr:nvGraphicFramePr>
      <xdr:xfrm>
        <a:off x="3381375" y="11229975"/>
        <a:ext cx="5286375" cy="2762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104775</xdr:colOff>
      <xdr:row>91</xdr:row>
      <xdr:rowOff>19050</xdr:rowOff>
    </xdr:from>
    <xdr:to>
      <xdr:col>16</xdr:col>
      <xdr:colOff>247650</xdr:colOff>
      <xdr:row>113</xdr:row>
      <xdr:rowOff>76200</xdr:rowOff>
    </xdr:to>
    <xdr:graphicFrame>
      <xdr:nvGraphicFramePr>
        <xdr:cNvPr id="5" name="Chart 5"/>
        <xdr:cNvGraphicFramePr/>
      </xdr:nvGraphicFramePr>
      <xdr:xfrm>
        <a:off x="3552825" y="11458575"/>
        <a:ext cx="5286375" cy="2781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314325</xdr:colOff>
      <xdr:row>93</xdr:row>
      <xdr:rowOff>19050</xdr:rowOff>
    </xdr:from>
    <xdr:to>
      <xdr:col>16</xdr:col>
      <xdr:colOff>457200</xdr:colOff>
      <xdr:row>115</xdr:row>
      <xdr:rowOff>85725</xdr:rowOff>
    </xdr:to>
    <xdr:graphicFrame>
      <xdr:nvGraphicFramePr>
        <xdr:cNvPr id="6" name="Chart 6"/>
        <xdr:cNvGraphicFramePr/>
      </xdr:nvGraphicFramePr>
      <xdr:xfrm>
        <a:off x="3762375" y="11706225"/>
        <a:ext cx="5286375" cy="2781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57150</xdr:colOff>
      <xdr:row>95</xdr:row>
      <xdr:rowOff>9525</xdr:rowOff>
    </xdr:from>
    <xdr:to>
      <xdr:col>17</xdr:col>
      <xdr:colOff>200025</xdr:colOff>
      <xdr:row>117</xdr:row>
      <xdr:rowOff>76200</xdr:rowOff>
    </xdr:to>
    <xdr:graphicFrame>
      <xdr:nvGraphicFramePr>
        <xdr:cNvPr id="7" name="Chart 7"/>
        <xdr:cNvGraphicFramePr/>
      </xdr:nvGraphicFramePr>
      <xdr:xfrm>
        <a:off x="4019550" y="11944350"/>
        <a:ext cx="5286375" cy="2838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390525</xdr:colOff>
      <xdr:row>97</xdr:row>
      <xdr:rowOff>9525</xdr:rowOff>
    </xdr:from>
    <xdr:to>
      <xdr:col>18</xdr:col>
      <xdr:colOff>19050</xdr:colOff>
      <xdr:row>119</xdr:row>
      <xdr:rowOff>76200</xdr:rowOff>
    </xdr:to>
    <xdr:graphicFrame>
      <xdr:nvGraphicFramePr>
        <xdr:cNvPr id="8" name="Chart 8"/>
        <xdr:cNvGraphicFramePr/>
      </xdr:nvGraphicFramePr>
      <xdr:xfrm>
        <a:off x="4352925" y="12192000"/>
        <a:ext cx="5257800" cy="2895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18</xdr:col>
      <xdr:colOff>419100</xdr:colOff>
      <xdr:row>83</xdr:row>
      <xdr:rowOff>57150</xdr:rowOff>
    </xdr:from>
    <xdr:to>
      <xdr:col>29</xdr:col>
      <xdr:colOff>47625</xdr:colOff>
      <xdr:row>105</xdr:row>
      <xdr:rowOff>104775</xdr:rowOff>
    </xdr:to>
    <xdr:graphicFrame>
      <xdr:nvGraphicFramePr>
        <xdr:cNvPr id="9" name="Chart 9"/>
        <xdr:cNvGraphicFramePr/>
      </xdr:nvGraphicFramePr>
      <xdr:xfrm>
        <a:off x="10010775" y="10487025"/>
        <a:ext cx="5286375" cy="2790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19</xdr:col>
      <xdr:colOff>95250</xdr:colOff>
      <xdr:row>85</xdr:row>
      <xdr:rowOff>47625</xdr:rowOff>
    </xdr:from>
    <xdr:to>
      <xdr:col>29</xdr:col>
      <xdr:colOff>238125</xdr:colOff>
      <xdr:row>107</xdr:row>
      <xdr:rowOff>85725</xdr:rowOff>
    </xdr:to>
    <xdr:graphicFrame>
      <xdr:nvGraphicFramePr>
        <xdr:cNvPr id="10" name="Chart 10"/>
        <xdr:cNvGraphicFramePr/>
      </xdr:nvGraphicFramePr>
      <xdr:xfrm>
        <a:off x="10201275" y="10744200"/>
        <a:ext cx="5286375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19</xdr:col>
      <xdr:colOff>371475</xdr:colOff>
      <xdr:row>87</xdr:row>
      <xdr:rowOff>38100</xdr:rowOff>
    </xdr:from>
    <xdr:to>
      <xdr:col>30</xdr:col>
      <xdr:colOff>0</xdr:colOff>
      <xdr:row>109</xdr:row>
      <xdr:rowOff>76200</xdr:rowOff>
    </xdr:to>
    <xdr:graphicFrame>
      <xdr:nvGraphicFramePr>
        <xdr:cNvPr id="11" name="Chart 11"/>
        <xdr:cNvGraphicFramePr/>
      </xdr:nvGraphicFramePr>
      <xdr:xfrm>
        <a:off x="10477500" y="10982325"/>
        <a:ext cx="5286375" cy="27622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20</xdr:col>
      <xdr:colOff>95250</xdr:colOff>
      <xdr:row>89</xdr:row>
      <xdr:rowOff>38100</xdr:rowOff>
    </xdr:from>
    <xdr:to>
      <xdr:col>30</xdr:col>
      <xdr:colOff>238125</xdr:colOff>
      <xdr:row>111</xdr:row>
      <xdr:rowOff>76200</xdr:rowOff>
    </xdr:to>
    <xdr:graphicFrame>
      <xdr:nvGraphicFramePr>
        <xdr:cNvPr id="12" name="Chart 12"/>
        <xdr:cNvGraphicFramePr/>
      </xdr:nvGraphicFramePr>
      <xdr:xfrm>
        <a:off x="10715625" y="11229975"/>
        <a:ext cx="5286375" cy="27622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20</xdr:col>
      <xdr:colOff>390525</xdr:colOff>
      <xdr:row>91</xdr:row>
      <xdr:rowOff>38100</xdr:rowOff>
    </xdr:from>
    <xdr:to>
      <xdr:col>31</xdr:col>
      <xdr:colOff>19050</xdr:colOff>
      <xdr:row>113</xdr:row>
      <xdr:rowOff>76200</xdr:rowOff>
    </xdr:to>
    <xdr:graphicFrame>
      <xdr:nvGraphicFramePr>
        <xdr:cNvPr id="13" name="Chart 13"/>
        <xdr:cNvGraphicFramePr/>
      </xdr:nvGraphicFramePr>
      <xdr:xfrm>
        <a:off x="11010900" y="11477625"/>
        <a:ext cx="5286375" cy="27622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21</xdr:col>
      <xdr:colOff>95250</xdr:colOff>
      <xdr:row>93</xdr:row>
      <xdr:rowOff>38100</xdr:rowOff>
    </xdr:from>
    <xdr:to>
      <xdr:col>31</xdr:col>
      <xdr:colOff>238125</xdr:colOff>
      <xdr:row>115</xdr:row>
      <xdr:rowOff>95250</xdr:rowOff>
    </xdr:to>
    <xdr:graphicFrame>
      <xdr:nvGraphicFramePr>
        <xdr:cNvPr id="14" name="Chart 14"/>
        <xdr:cNvGraphicFramePr/>
      </xdr:nvGraphicFramePr>
      <xdr:xfrm>
        <a:off x="11229975" y="11725275"/>
        <a:ext cx="5286375" cy="27813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21</xdr:col>
      <xdr:colOff>323850</xdr:colOff>
      <xdr:row>95</xdr:row>
      <xdr:rowOff>19050</xdr:rowOff>
    </xdr:from>
    <xdr:to>
      <xdr:col>31</xdr:col>
      <xdr:colOff>466725</xdr:colOff>
      <xdr:row>117</xdr:row>
      <xdr:rowOff>76200</xdr:rowOff>
    </xdr:to>
    <xdr:graphicFrame>
      <xdr:nvGraphicFramePr>
        <xdr:cNvPr id="15" name="Chart 15"/>
        <xdr:cNvGraphicFramePr/>
      </xdr:nvGraphicFramePr>
      <xdr:xfrm>
        <a:off x="11458575" y="11953875"/>
        <a:ext cx="5286375" cy="28384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21</xdr:col>
      <xdr:colOff>504825</xdr:colOff>
      <xdr:row>97</xdr:row>
      <xdr:rowOff>9525</xdr:rowOff>
    </xdr:from>
    <xdr:to>
      <xdr:col>32</xdr:col>
      <xdr:colOff>133350</xdr:colOff>
      <xdr:row>119</xdr:row>
      <xdr:rowOff>66675</xdr:rowOff>
    </xdr:to>
    <xdr:graphicFrame>
      <xdr:nvGraphicFramePr>
        <xdr:cNvPr id="16" name="Chart 16"/>
        <xdr:cNvGraphicFramePr/>
      </xdr:nvGraphicFramePr>
      <xdr:xfrm>
        <a:off x="11639550" y="12192000"/>
        <a:ext cx="5286375" cy="28956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33</xdr:col>
      <xdr:colOff>161925</xdr:colOff>
      <xdr:row>84</xdr:row>
      <xdr:rowOff>38100</xdr:rowOff>
    </xdr:from>
    <xdr:to>
      <xdr:col>43</xdr:col>
      <xdr:colOff>304800</xdr:colOff>
      <xdr:row>106</xdr:row>
      <xdr:rowOff>76200</xdr:rowOff>
    </xdr:to>
    <xdr:graphicFrame>
      <xdr:nvGraphicFramePr>
        <xdr:cNvPr id="17" name="Chart 17"/>
        <xdr:cNvGraphicFramePr/>
      </xdr:nvGraphicFramePr>
      <xdr:xfrm>
        <a:off x="17468850" y="10610850"/>
        <a:ext cx="5286375" cy="27622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33</xdr:col>
      <xdr:colOff>371475</xdr:colOff>
      <xdr:row>86</xdr:row>
      <xdr:rowOff>85725</xdr:rowOff>
    </xdr:from>
    <xdr:to>
      <xdr:col>44</xdr:col>
      <xdr:colOff>0</xdr:colOff>
      <xdr:row>109</xdr:row>
      <xdr:rowOff>19050</xdr:rowOff>
    </xdr:to>
    <xdr:graphicFrame>
      <xdr:nvGraphicFramePr>
        <xdr:cNvPr id="18" name="Chart 18"/>
        <xdr:cNvGraphicFramePr/>
      </xdr:nvGraphicFramePr>
      <xdr:xfrm>
        <a:off x="17678400" y="10906125"/>
        <a:ext cx="5286375" cy="27813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34</xdr:col>
      <xdr:colOff>85725</xdr:colOff>
      <xdr:row>89</xdr:row>
      <xdr:rowOff>19050</xdr:rowOff>
    </xdr:from>
    <xdr:to>
      <xdr:col>44</xdr:col>
      <xdr:colOff>228600</xdr:colOff>
      <xdr:row>111</xdr:row>
      <xdr:rowOff>66675</xdr:rowOff>
    </xdr:to>
    <xdr:graphicFrame>
      <xdr:nvGraphicFramePr>
        <xdr:cNvPr id="19" name="Chart 19"/>
        <xdr:cNvGraphicFramePr/>
      </xdr:nvGraphicFramePr>
      <xdr:xfrm>
        <a:off x="17907000" y="11210925"/>
        <a:ext cx="5286375" cy="27717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34</xdr:col>
      <xdr:colOff>285750</xdr:colOff>
      <xdr:row>91</xdr:row>
      <xdr:rowOff>104775</xdr:rowOff>
    </xdr:from>
    <xdr:to>
      <xdr:col>44</xdr:col>
      <xdr:colOff>428625</xdr:colOff>
      <xdr:row>114</xdr:row>
      <xdr:rowOff>38100</xdr:rowOff>
    </xdr:to>
    <xdr:graphicFrame>
      <xdr:nvGraphicFramePr>
        <xdr:cNvPr id="20" name="Chart 20"/>
        <xdr:cNvGraphicFramePr/>
      </xdr:nvGraphicFramePr>
      <xdr:xfrm>
        <a:off x="18107025" y="11544300"/>
        <a:ext cx="5286375" cy="27813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35</xdr:col>
      <xdr:colOff>0</xdr:colOff>
      <xdr:row>94</xdr:row>
      <xdr:rowOff>19050</xdr:rowOff>
    </xdr:from>
    <xdr:to>
      <xdr:col>45</xdr:col>
      <xdr:colOff>142875</xdr:colOff>
      <xdr:row>116</xdr:row>
      <xdr:rowOff>85725</xdr:rowOff>
    </xdr:to>
    <xdr:graphicFrame>
      <xdr:nvGraphicFramePr>
        <xdr:cNvPr id="21" name="Chart 21"/>
        <xdr:cNvGraphicFramePr/>
      </xdr:nvGraphicFramePr>
      <xdr:xfrm>
        <a:off x="18335625" y="11830050"/>
        <a:ext cx="5286375" cy="28003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1"/>
  <sheetViews>
    <sheetView workbookViewId="0" topLeftCell="A1">
      <selection activeCell="L24" sqref="L24"/>
    </sheetView>
  </sheetViews>
  <sheetFormatPr defaultColWidth="9.140625" defaultRowHeight="12.75"/>
  <cols>
    <col min="1" max="7" width="9.140625" style="35" customWidth="1"/>
    <col min="8" max="8" width="7.421875" style="35" customWidth="1"/>
    <col min="9" max="9" width="7.140625" style="35" customWidth="1"/>
    <col min="10" max="10" width="6.57421875" style="35" customWidth="1"/>
    <col min="11" max="11" width="6.00390625" style="35" customWidth="1"/>
    <col min="12" max="12" width="5.421875" style="35" customWidth="1"/>
    <col min="13" max="13" width="6.28125" style="35" customWidth="1"/>
    <col min="14" max="14" width="6.8515625" style="35" customWidth="1"/>
    <col min="15" max="15" width="7.421875" style="35" customWidth="1"/>
    <col min="16" max="16" width="7.140625" style="35" customWidth="1"/>
    <col min="17" max="17" width="6.00390625" style="35" customWidth="1"/>
    <col min="18" max="18" width="6.57421875" style="35" customWidth="1"/>
    <col min="19" max="19" width="6.28125" style="35" customWidth="1"/>
    <col min="20" max="20" width="6.57421875" style="35" customWidth="1"/>
    <col min="21" max="21" width="7.421875" style="35" customWidth="1"/>
    <col min="22" max="16384" width="9.140625" style="35" customWidth="1"/>
  </cols>
  <sheetData>
    <row r="1" spans="1:8" ht="9.75">
      <c r="A1" s="35" t="s">
        <v>130</v>
      </c>
      <c r="B1" s="35" t="s">
        <v>131</v>
      </c>
      <c r="C1" s="35" t="s">
        <v>132</v>
      </c>
      <c r="D1" s="35" t="s">
        <v>133</v>
      </c>
      <c r="E1" s="35" t="s">
        <v>134</v>
      </c>
      <c r="F1" s="35" t="s">
        <v>135</v>
      </c>
      <c r="G1" s="35" t="s">
        <v>136</v>
      </c>
      <c r="H1" s="42" t="s">
        <v>141</v>
      </c>
    </row>
    <row r="2" spans="1:2" ht="9.75">
      <c r="A2" s="35" t="s">
        <v>137</v>
      </c>
      <c r="B2" s="35">
        <v>0</v>
      </c>
    </row>
    <row r="3" spans="1:12" ht="9.75">
      <c r="A3" s="35">
        <v>1</v>
      </c>
      <c r="B3" s="35">
        <v>15</v>
      </c>
      <c r="C3" s="35">
        <v>170</v>
      </c>
      <c r="D3" s="35">
        <v>49.02</v>
      </c>
      <c r="E3" s="3">
        <v>50.32</v>
      </c>
      <c r="F3" s="3">
        <v>43.78</v>
      </c>
      <c r="G3" s="3">
        <f>F3/E3</f>
        <v>0.8700317965023847</v>
      </c>
      <c r="H3" s="3">
        <f>C3*G3</f>
        <v>147.9054054054054</v>
      </c>
      <c r="J3" s="35">
        <v>5.57742782152231</v>
      </c>
      <c r="K3" s="35">
        <f>F3/2.54/12</f>
        <v>1.4363517060367454</v>
      </c>
      <c r="L3" s="35">
        <f>12.5*J3*K3</f>
        <v>100.13934958425473</v>
      </c>
    </row>
    <row r="4" spans="1:12" ht="9.75">
      <c r="A4" s="35">
        <v>2</v>
      </c>
      <c r="B4" s="35">
        <v>25</v>
      </c>
      <c r="C4" s="35">
        <v>240</v>
      </c>
      <c r="D4" s="35">
        <v>65.75</v>
      </c>
      <c r="E4" s="3">
        <v>67.24</v>
      </c>
      <c r="F4" s="3">
        <v>60.68</v>
      </c>
      <c r="G4" s="3">
        <f aca="true" t="shared" si="0" ref="G4:G23">F4/E4</f>
        <v>0.9024390243902439</v>
      </c>
      <c r="H4" s="3">
        <f aca="true" t="shared" si="1" ref="H4:H23">C4*G4</f>
        <v>216.58536585365854</v>
      </c>
      <c r="J4" s="35">
        <v>7.874015748031496</v>
      </c>
      <c r="K4" s="35">
        <f aca="true" t="shared" si="2" ref="K4:K23">F4/2.54/12</f>
        <v>1.9908136482939633</v>
      </c>
      <c r="L4" s="35">
        <f>10*J4*K4</f>
        <v>156.75698018062704</v>
      </c>
    </row>
    <row r="5" spans="1:12" ht="9.75">
      <c r="A5" s="35">
        <v>3</v>
      </c>
      <c r="B5" s="35">
        <v>35</v>
      </c>
      <c r="C5" s="35">
        <v>278</v>
      </c>
      <c r="D5" s="35">
        <v>91.26</v>
      </c>
      <c r="E5" s="3">
        <v>89.03</v>
      </c>
      <c r="F5" s="3">
        <v>79.4</v>
      </c>
      <c r="G5" s="3">
        <f t="shared" si="0"/>
        <v>0.8918342131865664</v>
      </c>
      <c r="H5" s="3">
        <f t="shared" si="1"/>
        <v>247.92991126586546</v>
      </c>
      <c r="J5" s="35">
        <v>9.120734908136482</v>
      </c>
      <c r="K5" s="35">
        <f t="shared" si="2"/>
        <v>2.60498687664042</v>
      </c>
      <c r="L5" s="35">
        <f aca="true" t="shared" si="3" ref="L5:L22">10*J5*K5</f>
        <v>237.59394741011704</v>
      </c>
    </row>
    <row r="6" spans="1:12" ht="9.75">
      <c r="A6" s="35">
        <v>4</v>
      </c>
      <c r="B6" s="35">
        <v>45</v>
      </c>
      <c r="C6" s="35">
        <v>243</v>
      </c>
      <c r="D6" s="35">
        <v>92.08</v>
      </c>
      <c r="E6" s="3">
        <v>90.58</v>
      </c>
      <c r="F6" s="3">
        <v>88</v>
      </c>
      <c r="G6" s="3">
        <f t="shared" si="0"/>
        <v>0.9715168911459483</v>
      </c>
      <c r="H6" s="3">
        <f t="shared" si="1"/>
        <v>236.07860454846545</v>
      </c>
      <c r="J6" s="35">
        <v>7.97244094488189</v>
      </c>
      <c r="K6" s="35">
        <f t="shared" si="2"/>
        <v>2.887139107611549</v>
      </c>
      <c r="L6" s="35">
        <f t="shared" si="3"/>
        <v>230.17546035092076</v>
      </c>
    </row>
    <row r="7" spans="1:12" ht="9.75">
      <c r="A7" s="35">
        <v>5</v>
      </c>
      <c r="B7" s="35">
        <v>55</v>
      </c>
      <c r="C7" s="35">
        <v>250</v>
      </c>
      <c r="D7" s="35">
        <v>94.65</v>
      </c>
      <c r="E7" s="3">
        <v>92.9</v>
      </c>
      <c r="F7" s="3">
        <v>85.83</v>
      </c>
      <c r="G7" s="3">
        <f t="shared" si="0"/>
        <v>0.9238966630785791</v>
      </c>
      <c r="H7" s="3">
        <f t="shared" si="1"/>
        <v>230.97416576964477</v>
      </c>
      <c r="J7" s="35">
        <v>8.202099737532809</v>
      </c>
      <c r="K7" s="35">
        <f t="shared" si="2"/>
        <v>2.8159448818897634</v>
      </c>
      <c r="L7" s="35">
        <f t="shared" si="3"/>
        <v>230.96660776654883</v>
      </c>
    </row>
    <row r="8" spans="1:12" ht="9.75">
      <c r="A8" s="35">
        <v>6</v>
      </c>
      <c r="B8" s="35">
        <v>65</v>
      </c>
      <c r="C8" s="35">
        <v>253</v>
      </c>
      <c r="D8" s="35">
        <v>95.47</v>
      </c>
      <c r="E8" s="3">
        <v>94.34</v>
      </c>
      <c r="F8" s="3">
        <v>82.16</v>
      </c>
      <c r="G8" s="3">
        <f t="shared" si="0"/>
        <v>0.8708925164299343</v>
      </c>
      <c r="H8" s="3">
        <f t="shared" si="1"/>
        <v>220.33580665677337</v>
      </c>
      <c r="J8" s="35">
        <v>8.300524934383201</v>
      </c>
      <c r="K8" s="35">
        <f t="shared" si="2"/>
        <v>2.695538057742782</v>
      </c>
      <c r="L8" s="35">
        <f t="shared" si="3"/>
        <v>223.7438085987283</v>
      </c>
    </row>
    <row r="9" spans="1:12" ht="9.75">
      <c r="A9" s="35">
        <v>7</v>
      </c>
      <c r="B9" s="35">
        <v>75</v>
      </c>
      <c r="C9" s="35">
        <v>239</v>
      </c>
      <c r="D9" s="35">
        <v>94.65</v>
      </c>
      <c r="E9" s="3">
        <v>93.57</v>
      </c>
      <c r="F9" s="3">
        <v>80.45</v>
      </c>
      <c r="G9" s="3">
        <f t="shared" si="0"/>
        <v>0.8597841188415091</v>
      </c>
      <c r="H9" s="3">
        <f t="shared" si="1"/>
        <v>205.48840440312065</v>
      </c>
      <c r="J9" s="35">
        <v>7.8412073490813645</v>
      </c>
      <c r="K9" s="35">
        <f t="shared" si="2"/>
        <v>2.6394356955380576</v>
      </c>
      <c r="L9" s="35">
        <f t="shared" si="3"/>
        <v>206.96362573280697</v>
      </c>
    </row>
    <row r="10" spans="1:12" ht="9.75">
      <c r="A10" s="35">
        <v>8</v>
      </c>
      <c r="B10" s="35">
        <v>85</v>
      </c>
      <c r="C10" s="35">
        <v>214</v>
      </c>
      <c r="D10" s="35">
        <v>96.53</v>
      </c>
      <c r="E10" s="3">
        <v>94.56</v>
      </c>
      <c r="F10" s="3">
        <v>80.74</v>
      </c>
      <c r="G10" s="3">
        <f t="shared" si="0"/>
        <v>0.8538494077834179</v>
      </c>
      <c r="H10" s="3">
        <f t="shared" si="1"/>
        <v>182.72377326565143</v>
      </c>
      <c r="J10" s="35">
        <v>7.020997375328084</v>
      </c>
      <c r="K10" s="35">
        <f t="shared" si="2"/>
        <v>2.6489501312335957</v>
      </c>
      <c r="L10" s="35">
        <f t="shared" si="3"/>
        <v>185.98271918766056</v>
      </c>
    </row>
    <row r="11" spans="1:12" ht="9.75">
      <c r="A11" s="35">
        <v>9</v>
      </c>
      <c r="B11" s="35">
        <v>95</v>
      </c>
      <c r="C11" s="35">
        <v>201</v>
      </c>
      <c r="D11" s="35">
        <v>95.94</v>
      </c>
      <c r="E11" s="3">
        <v>94.67</v>
      </c>
      <c r="F11" s="3">
        <v>81.12</v>
      </c>
      <c r="G11" s="3">
        <f t="shared" si="0"/>
        <v>0.8568712369282772</v>
      </c>
      <c r="H11" s="3">
        <f t="shared" si="1"/>
        <v>172.23111862258372</v>
      </c>
      <c r="J11" s="35">
        <v>6.594488188976377</v>
      </c>
      <c r="K11" s="35">
        <f t="shared" si="2"/>
        <v>2.661417322834646</v>
      </c>
      <c r="L11" s="35">
        <f t="shared" si="3"/>
        <v>175.506851013702</v>
      </c>
    </row>
    <row r="12" spans="1:12" ht="9.75">
      <c r="A12" s="35">
        <v>10</v>
      </c>
      <c r="B12" s="35">
        <v>105</v>
      </c>
      <c r="C12" s="35">
        <v>189</v>
      </c>
      <c r="D12" s="35">
        <v>98.87</v>
      </c>
      <c r="E12" s="3">
        <v>99.43</v>
      </c>
      <c r="F12" s="3">
        <v>86.81</v>
      </c>
      <c r="G12" s="3">
        <f t="shared" si="0"/>
        <v>0.8730765362566629</v>
      </c>
      <c r="H12" s="3">
        <f t="shared" si="1"/>
        <v>165.0114653525093</v>
      </c>
      <c r="J12" s="35">
        <v>6.200787401574803</v>
      </c>
      <c r="K12" s="35">
        <f t="shared" si="2"/>
        <v>2.8480971128608927</v>
      </c>
      <c r="L12" s="35">
        <f t="shared" si="3"/>
        <v>176.60444695889393</v>
      </c>
    </row>
    <row r="13" spans="1:12" ht="9.75">
      <c r="A13" s="35">
        <v>11</v>
      </c>
      <c r="B13" s="35">
        <v>115</v>
      </c>
      <c r="C13" s="35">
        <v>194</v>
      </c>
      <c r="D13" s="35">
        <v>93.95</v>
      </c>
      <c r="E13" s="3">
        <v>89.81</v>
      </c>
      <c r="F13" s="3">
        <v>80.73</v>
      </c>
      <c r="G13" s="3">
        <f t="shared" si="0"/>
        <v>0.8988976728649372</v>
      </c>
      <c r="H13" s="3">
        <f t="shared" si="1"/>
        <v>174.38614853579782</v>
      </c>
      <c r="J13" s="35">
        <v>6.364829396325459</v>
      </c>
      <c r="K13" s="35">
        <f t="shared" si="2"/>
        <v>2.6486220472440944</v>
      </c>
      <c r="L13" s="35">
        <f t="shared" si="3"/>
        <v>168.5802746605493</v>
      </c>
    </row>
    <row r="14" spans="1:12" ht="9.75">
      <c r="A14" s="35">
        <v>12</v>
      </c>
      <c r="B14" s="35">
        <v>125</v>
      </c>
      <c r="C14" s="35">
        <v>191</v>
      </c>
      <c r="D14" s="35">
        <v>91.14</v>
      </c>
      <c r="E14" s="3">
        <v>87.82</v>
      </c>
      <c r="F14" s="3">
        <v>81.45</v>
      </c>
      <c r="G14" s="3">
        <f t="shared" si="0"/>
        <v>0.9274652698701892</v>
      </c>
      <c r="H14" s="3">
        <f t="shared" si="1"/>
        <v>177.14586654520613</v>
      </c>
      <c r="J14" s="35">
        <v>6.266404199475065</v>
      </c>
      <c r="K14" s="35">
        <f t="shared" si="2"/>
        <v>2.672244094488189</v>
      </c>
      <c r="L14" s="35">
        <f t="shared" si="3"/>
        <v>167.45361615723232</v>
      </c>
    </row>
    <row r="15" spans="1:12" ht="9.75">
      <c r="A15" s="35">
        <v>13</v>
      </c>
      <c r="B15" s="35">
        <v>135</v>
      </c>
      <c r="C15" s="35">
        <v>174</v>
      </c>
      <c r="D15" s="35">
        <v>90.09</v>
      </c>
      <c r="E15" s="3">
        <v>87.26</v>
      </c>
      <c r="F15" s="3">
        <v>75.65</v>
      </c>
      <c r="G15" s="3">
        <f t="shared" si="0"/>
        <v>0.8669493467797387</v>
      </c>
      <c r="H15" s="3">
        <f t="shared" si="1"/>
        <v>150.84918633967453</v>
      </c>
      <c r="J15" s="35">
        <v>5.708661417322834</v>
      </c>
      <c r="K15" s="35">
        <f t="shared" si="2"/>
        <v>2.481955380577428</v>
      </c>
      <c r="L15" s="35">
        <f t="shared" si="3"/>
        <v>141.68642920619175</v>
      </c>
    </row>
    <row r="16" spans="1:12" ht="9.75">
      <c r="A16" s="35">
        <v>14</v>
      </c>
      <c r="B16" s="35">
        <v>145</v>
      </c>
      <c r="C16" s="35">
        <v>182</v>
      </c>
      <c r="D16" s="35">
        <v>90.56</v>
      </c>
      <c r="E16" s="3">
        <v>88.59</v>
      </c>
      <c r="F16" s="3">
        <v>75.65</v>
      </c>
      <c r="G16" s="3">
        <f t="shared" si="0"/>
        <v>0.8539338525792979</v>
      </c>
      <c r="H16" s="3">
        <f t="shared" si="1"/>
        <v>155.41596116943222</v>
      </c>
      <c r="J16" s="35">
        <v>5.971128608923884</v>
      </c>
      <c r="K16" s="35">
        <f t="shared" si="2"/>
        <v>2.481955380577428</v>
      </c>
      <c r="L16" s="35">
        <f t="shared" si="3"/>
        <v>148.20074779038447</v>
      </c>
    </row>
    <row r="17" spans="1:12" ht="9.75">
      <c r="A17" s="35">
        <v>15</v>
      </c>
      <c r="B17" s="35">
        <v>155</v>
      </c>
      <c r="C17" s="35">
        <v>177</v>
      </c>
      <c r="D17" s="35">
        <v>88.8</v>
      </c>
      <c r="E17" s="3">
        <v>88.26</v>
      </c>
      <c r="F17" s="3">
        <v>79.83</v>
      </c>
      <c r="G17" s="3">
        <f t="shared" si="0"/>
        <v>0.9044867437117606</v>
      </c>
      <c r="H17" s="3">
        <f t="shared" si="1"/>
        <v>160.09415363698164</v>
      </c>
      <c r="J17" s="35">
        <v>5.511811023622047</v>
      </c>
      <c r="K17" s="35">
        <f t="shared" si="2"/>
        <v>2.6190944881889764</v>
      </c>
      <c r="L17" s="35">
        <f t="shared" si="3"/>
        <v>144.35953871907745</v>
      </c>
    </row>
    <row r="18" spans="1:12" ht="9.75">
      <c r="A18" s="35">
        <v>16</v>
      </c>
      <c r="B18" s="35">
        <v>165</v>
      </c>
      <c r="C18" s="35">
        <v>165</v>
      </c>
      <c r="D18" s="35">
        <v>90.44</v>
      </c>
      <c r="E18" s="35">
        <v>85.72</v>
      </c>
      <c r="F18" s="3">
        <v>80.43</v>
      </c>
      <c r="G18" s="3">
        <f t="shared" si="0"/>
        <v>0.9382874475034999</v>
      </c>
      <c r="H18" s="3">
        <f t="shared" si="1"/>
        <v>154.8174288380775</v>
      </c>
      <c r="J18" s="35">
        <v>5.413385826771653</v>
      </c>
      <c r="K18" s="35">
        <f t="shared" si="2"/>
        <v>2.638779527559055</v>
      </c>
      <c r="L18" s="35">
        <f t="shared" si="3"/>
        <v>142.84731694463386</v>
      </c>
    </row>
    <row r="19" spans="1:12" ht="9.75">
      <c r="A19" s="35">
        <v>17</v>
      </c>
      <c r="B19" s="35">
        <v>175</v>
      </c>
      <c r="C19" s="35">
        <v>173</v>
      </c>
      <c r="D19" s="35">
        <v>85.53</v>
      </c>
      <c r="E19" s="3">
        <v>84.17</v>
      </c>
      <c r="F19" s="3">
        <v>72.27</v>
      </c>
      <c r="G19" s="3">
        <f t="shared" si="0"/>
        <v>0.8586194606154212</v>
      </c>
      <c r="H19" s="3">
        <f t="shared" si="1"/>
        <v>148.54116668646785</v>
      </c>
      <c r="J19" s="35">
        <v>5.675853018372703</v>
      </c>
      <c r="K19" s="35">
        <f t="shared" si="2"/>
        <v>2.371062992125984</v>
      </c>
      <c r="L19" s="35">
        <f t="shared" si="3"/>
        <v>134.57805040610077</v>
      </c>
    </row>
    <row r="20" spans="1:12" ht="9.75">
      <c r="A20" s="35">
        <v>18</v>
      </c>
      <c r="B20" s="35">
        <v>185</v>
      </c>
      <c r="C20" s="35">
        <v>165</v>
      </c>
      <c r="D20" s="35">
        <v>83.27</v>
      </c>
      <c r="E20" s="3">
        <v>81.51</v>
      </c>
      <c r="F20" s="3">
        <v>73</v>
      </c>
      <c r="G20" s="3">
        <f t="shared" si="0"/>
        <v>0.8955956324377377</v>
      </c>
      <c r="H20" s="3">
        <f t="shared" si="1"/>
        <v>147.77327935222672</v>
      </c>
      <c r="J20" s="35">
        <v>5.413385826771653</v>
      </c>
      <c r="K20" s="35">
        <f t="shared" si="2"/>
        <v>2.39501312335958</v>
      </c>
      <c r="L20" s="35">
        <f t="shared" si="3"/>
        <v>129.6513009692686</v>
      </c>
    </row>
    <row r="21" spans="1:12" ht="9.75">
      <c r="A21" s="35">
        <v>19</v>
      </c>
      <c r="B21" s="35">
        <v>195</v>
      </c>
      <c r="C21" s="35">
        <v>160</v>
      </c>
      <c r="D21" s="35">
        <v>77.92</v>
      </c>
      <c r="E21" s="3">
        <v>81.4</v>
      </c>
      <c r="F21" s="3">
        <v>74.89</v>
      </c>
      <c r="G21" s="3">
        <f t="shared" si="0"/>
        <v>0.9200245700245699</v>
      </c>
      <c r="H21" s="3">
        <f t="shared" si="1"/>
        <v>147.20393120393118</v>
      </c>
      <c r="J21" s="35">
        <v>5.2493438320209975</v>
      </c>
      <c r="K21" s="35">
        <f t="shared" si="2"/>
        <v>2.457020997375328</v>
      </c>
      <c r="L21" s="35">
        <f t="shared" si="3"/>
        <v>128.97748017718257</v>
      </c>
    </row>
    <row r="22" spans="1:12" ht="9.75">
      <c r="A22" s="35">
        <v>20</v>
      </c>
      <c r="B22" s="35">
        <v>205</v>
      </c>
      <c r="C22" s="35">
        <v>166</v>
      </c>
      <c r="D22" s="35">
        <v>65.57</v>
      </c>
      <c r="E22" s="3">
        <v>68.02</v>
      </c>
      <c r="F22" s="3">
        <v>64.05</v>
      </c>
      <c r="G22" s="3">
        <f t="shared" si="0"/>
        <v>0.9416348132902088</v>
      </c>
      <c r="H22" s="3">
        <f t="shared" si="1"/>
        <v>156.31137900617466</v>
      </c>
      <c r="J22" s="35">
        <v>5.4461942257217855</v>
      </c>
      <c r="K22" s="35">
        <f t="shared" si="2"/>
        <v>2.101377952755905</v>
      </c>
      <c r="L22" s="35">
        <f t="shared" si="3"/>
        <v>114.44512472358278</v>
      </c>
    </row>
    <row r="23" spans="1:12" ht="9.75">
      <c r="A23" s="35">
        <v>21</v>
      </c>
      <c r="B23" s="35">
        <v>215</v>
      </c>
      <c r="C23" s="35">
        <v>156</v>
      </c>
      <c r="D23" s="35">
        <v>52.77</v>
      </c>
      <c r="E23" s="3">
        <v>50.32</v>
      </c>
      <c r="F23" s="3">
        <v>51.15</v>
      </c>
      <c r="G23" s="3">
        <f t="shared" si="0"/>
        <v>1.0164944356120826</v>
      </c>
      <c r="H23" s="3">
        <f t="shared" si="1"/>
        <v>158.57313195548488</v>
      </c>
      <c r="J23" s="35">
        <v>5.118110236220472</v>
      </c>
      <c r="K23" s="35">
        <f t="shared" si="2"/>
        <v>1.6781496062992127</v>
      </c>
      <c r="L23" s="35">
        <f>10*J23*K23</f>
        <v>85.88954677909356</v>
      </c>
    </row>
    <row r="24" spans="1:8" ht="9.75">
      <c r="A24" s="35" t="s">
        <v>138</v>
      </c>
      <c r="B24" s="35">
        <v>225</v>
      </c>
      <c r="H24" s="3" t="s">
        <v>142</v>
      </c>
    </row>
    <row r="25" spans="7:12" ht="9.75">
      <c r="G25" s="3">
        <f>SUM(G3:G23)/21</f>
        <v>0.8998372214206173</v>
      </c>
      <c r="H25" s="3">
        <f>SUM(H3:H23)/SUM(C3:C23)</f>
        <v>0.8986544627782614</v>
      </c>
      <c r="L25" s="35">
        <f>SUM(L3:L23)</f>
        <v>3431.1032233175583</v>
      </c>
    </row>
    <row r="27" spans="22:27" ht="9.75">
      <c r="V27" s="38"/>
      <c r="W27" s="38"/>
      <c r="X27" s="38"/>
      <c r="Y27" s="38"/>
      <c r="Z27" s="38"/>
      <c r="AA27" s="38"/>
    </row>
    <row r="28" spans="1:27" ht="9.7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8"/>
      <c r="W28" s="38"/>
      <c r="X28" s="38"/>
      <c r="Y28" s="38"/>
      <c r="Z28" s="38"/>
      <c r="AA28" s="38"/>
    </row>
    <row r="29" spans="1:27" ht="9.75">
      <c r="A29" s="36"/>
      <c r="B29" s="37"/>
      <c r="C29" s="37"/>
      <c r="D29" s="36"/>
      <c r="E29" s="37"/>
      <c r="F29" s="37"/>
      <c r="G29" s="36"/>
      <c r="H29" s="37"/>
      <c r="I29" s="37"/>
      <c r="J29" s="36"/>
      <c r="K29" s="37"/>
      <c r="L29" s="37"/>
      <c r="M29" s="36"/>
      <c r="N29" s="37"/>
      <c r="O29" s="37"/>
      <c r="P29" s="36"/>
      <c r="Q29" s="37"/>
      <c r="R29" s="37"/>
      <c r="S29" s="36"/>
      <c r="T29" s="37"/>
      <c r="U29" s="37"/>
      <c r="V29" s="36"/>
      <c r="W29" s="37"/>
      <c r="X29" s="37"/>
      <c r="Y29" s="36"/>
      <c r="Z29" s="38"/>
      <c r="AA29" s="38"/>
    </row>
    <row r="30" spans="1:27" ht="9.7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</row>
    <row r="31" spans="1:27" ht="9.7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133"/>
  <sheetViews>
    <sheetView tabSelected="1" workbookViewId="0" topLeftCell="A113">
      <selection activeCell="B125" sqref="B125"/>
    </sheetView>
  </sheetViews>
  <sheetFormatPr defaultColWidth="9.140625" defaultRowHeight="12.75"/>
  <cols>
    <col min="1" max="1" width="13.140625" style="3" bestFit="1" customWidth="1"/>
    <col min="2" max="17" width="7.7109375" style="3" customWidth="1"/>
    <col min="18" max="18" width="7.28125" style="3" customWidth="1"/>
    <col min="19" max="16384" width="7.7109375" style="3" customWidth="1"/>
  </cols>
  <sheetData>
    <row r="1" spans="2:27" ht="9.75">
      <c r="B1" s="3" t="s">
        <v>113</v>
      </c>
      <c r="G1" s="4" t="s">
        <v>127</v>
      </c>
      <c r="H1" s="4"/>
      <c r="I1" s="4"/>
      <c r="V1" s="5" t="s">
        <v>114</v>
      </c>
      <c r="W1" s="5"/>
      <c r="X1" s="5"/>
      <c r="Y1" s="6" t="s">
        <v>115</v>
      </c>
      <c r="Z1" s="6"/>
      <c r="AA1" s="6"/>
    </row>
    <row r="2" spans="2:9" ht="9.75">
      <c r="B2" s="3" t="s">
        <v>116</v>
      </c>
      <c r="G2" s="4">
        <v>21</v>
      </c>
      <c r="H2" s="4"/>
      <c r="I2" s="4"/>
    </row>
    <row r="3" spans="2:9" ht="9.75">
      <c r="B3" s="3" t="s">
        <v>117</v>
      </c>
      <c r="G3" s="4">
        <v>30</v>
      </c>
      <c r="H3" s="4"/>
      <c r="I3" s="4"/>
    </row>
    <row r="4" spans="2:9" ht="9.75">
      <c r="B4" s="3" t="s">
        <v>118</v>
      </c>
      <c r="G4" s="4">
        <v>20</v>
      </c>
      <c r="H4" s="4"/>
      <c r="I4" s="4"/>
    </row>
    <row r="5" spans="2:11" ht="9.75">
      <c r="B5" s="3" t="s">
        <v>119</v>
      </c>
      <c r="G5" s="4">
        <v>1</v>
      </c>
      <c r="H5" s="4"/>
      <c r="I5" s="4"/>
      <c r="K5" s="7"/>
    </row>
    <row r="7" ht="10.5" thickBot="1">
      <c r="B7" s="3" t="s">
        <v>120</v>
      </c>
    </row>
    <row r="8" spans="2:66" ht="11.25" thickBot="1" thickTop="1">
      <c r="B8" s="3" t="s">
        <v>15</v>
      </c>
      <c r="D8" s="8"/>
      <c r="E8" s="8">
        <v>1</v>
      </c>
      <c r="F8" s="8"/>
      <c r="G8" s="8"/>
      <c r="H8" s="8">
        <v>2</v>
      </c>
      <c r="I8" s="8"/>
      <c r="J8" s="8"/>
      <c r="K8" s="8">
        <v>3</v>
      </c>
      <c r="L8" s="8"/>
      <c r="M8" s="8"/>
      <c r="N8" s="8">
        <v>4</v>
      </c>
      <c r="O8" s="8"/>
      <c r="P8" s="8"/>
      <c r="Q8" s="8">
        <v>5</v>
      </c>
      <c r="R8" s="8"/>
      <c r="S8" s="8"/>
      <c r="T8" s="8">
        <v>6</v>
      </c>
      <c r="U8" s="8"/>
      <c r="V8" s="8"/>
      <c r="W8" s="8">
        <v>7</v>
      </c>
      <c r="X8" s="8"/>
      <c r="Y8" s="8"/>
      <c r="Z8" s="8">
        <v>8</v>
      </c>
      <c r="AA8" s="8"/>
      <c r="AB8" s="8"/>
      <c r="AC8" s="8">
        <v>9</v>
      </c>
      <c r="AD8" s="8"/>
      <c r="AE8" s="8"/>
      <c r="AF8" s="8">
        <v>10</v>
      </c>
      <c r="AG8" s="8"/>
      <c r="AH8" s="8"/>
      <c r="AI8" s="8">
        <v>11</v>
      </c>
      <c r="AJ8" s="8"/>
      <c r="AK8" s="8"/>
      <c r="AL8" s="8">
        <v>12</v>
      </c>
      <c r="AM8" s="8"/>
      <c r="AN8" s="8"/>
      <c r="AO8" s="8">
        <v>13</v>
      </c>
      <c r="AP8" s="8"/>
      <c r="AQ8" s="8"/>
      <c r="AR8" s="8">
        <v>14</v>
      </c>
      <c r="AS8" s="8"/>
      <c r="AT8" s="8"/>
      <c r="AU8" s="8">
        <v>15</v>
      </c>
      <c r="AV8" s="8"/>
      <c r="AW8" s="8"/>
      <c r="AX8" s="8">
        <v>16</v>
      </c>
      <c r="AY8" s="8"/>
      <c r="AZ8" s="8"/>
      <c r="BA8" s="8">
        <v>17</v>
      </c>
      <c r="BB8" s="8"/>
      <c r="BC8" s="8"/>
      <c r="BD8" s="8">
        <v>18</v>
      </c>
      <c r="BE8" s="8"/>
      <c r="BF8" s="8"/>
      <c r="BG8" s="8">
        <v>19</v>
      </c>
      <c r="BH8" s="8"/>
      <c r="BI8" s="8"/>
      <c r="BJ8" s="8">
        <v>20</v>
      </c>
      <c r="BK8" s="8"/>
      <c r="BL8" s="21"/>
      <c r="BM8" s="21">
        <v>21</v>
      </c>
      <c r="BN8" s="21"/>
    </row>
    <row r="9" spans="2:66" ht="10.5" thickTop="1">
      <c r="B9" s="3" t="s">
        <v>121</v>
      </c>
      <c r="D9" s="9"/>
      <c r="E9" s="3">
        <v>1.7</v>
      </c>
      <c r="H9" s="3">
        <v>2.4</v>
      </c>
      <c r="K9" s="3">
        <v>2.78</v>
      </c>
      <c r="M9" s="9"/>
      <c r="N9" s="3">
        <v>2.43</v>
      </c>
      <c r="O9" s="9"/>
      <c r="P9" s="9"/>
      <c r="Q9" s="3">
        <v>2.5</v>
      </c>
      <c r="R9" s="9"/>
      <c r="S9" s="9"/>
      <c r="T9" s="3">
        <v>2.53</v>
      </c>
      <c r="U9" s="9"/>
      <c r="V9" s="9"/>
      <c r="W9" s="3">
        <v>2.39</v>
      </c>
      <c r="X9" s="9"/>
      <c r="Y9" s="9"/>
      <c r="Z9" s="3">
        <v>2.14</v>
      </c>
      <c r="AA9" s="9"/>
      <c r="AB9" s="9"/>
      <c r="AC9" s="3">
        <v>2.01</v>
      </c>
      <c r="AF9" s="3">
        <v>1.89</v>
      </c>
      <c r="AI9" s="3">
        <v>1.94</v>
      </c>
      <c r="AK9" s="9"/>
      <c r="AL9" s="3">
        <v>1.91</v>
      </c>
      <c r="AM9" s="9"/>
      <c r="AN9" s="9"/>
      <c r="AO9" s="3">
        <v>1.74</v>
      </c>
      <c r="AP9" s="9"/>
      <c r="AQ9" s="9"/>
      <c r="AR9" s="3">
        <v>1.82</v>
      </c>
      <c r="AS9" s="9"/>
      <c r="AT9" s="9"/>
      <c r="AU9" s="3">
        <v>1.68</v>
      </c>
      <c r="AV9" s="9"/>
      <c r="AW9" s="9"/>
      <c r="AX9" s="3">
        <v>1.65</v>
      </c>
      <c r="AY9" s="9"/>
      <c r="AZ9" s="9"/>
      <c r="BA9" s="3">
        <v>1.73</v>
      </c>
      <c r="BD9" s="3">
        <v>1.65</v>
      </c>
      <c r="BF9" s="9"/>
      <c r="BG9" s="3">
        <v>1.6</v>
      </c>
      <c r="BH9" s="9"/>
      <c r="BI9" s="9"/>
      <c r="BJ9" s="3">
        <v>1.66</v>
      </c>
      <c r="BK9" s="9"/>
      <c r="BL9" s="20"/>
      <c r="BM9" s="3">
        <v>1.56</v>
      </c>
      <c r="BN9" s="20"/>
    </row>
    <row r="10" spans="2:66" ht="9.75">
      <c r="B10" s="3" t="s">
        <v>17</v>
      </c>
      <c r="D10" s="10"/>
      <c r="E10" s="3">
        <v>31839</v>
      </c>
      <c r="H10" s="3">
        <v>32063</v>
      </c>
      <c r="K10" s="3">
        <v>32284</v>
      </c>
      <c r="M10" s="10"/>
      <c r="N10" s="3">
        <v>32509</v>
      </c>
      <c r="O10" s="10"/>
      <c r="P10" s="10"/>
      <c r="Q10" s="3">
        <v>32722</v>
      </c>
      <c r="R10" s="10"/>
      <c r="S10" s="10"/>
      <c r="T10" s="3">
        <v>32945</v>
      </c>
      <c r="U10" s="10"/>
      <c r="V10" s="10"/>
      <c r="W10" s="3">
        <v>33155</v>
      </c>
      <c r="X10" s="10"/>
      <c r="Y10" s="10"/>
      <c r="Z10" s="3">
        <v>33365</v>
      </c>
      <c r="AA10" s="10"/>
      <c r="AB10" s="10"/>
      <c r="AC10" s="3">
        <v>33587</v>
      </c>
      <c r="AF10" s="3">
        <v>33875</v>
      </c>
      <c r="AI10" s="3">
        <v>34086</v>
      </c>
      <c r="AK10" s="10"/>
      <c r="AL10" s="3">
        <v>34306</v>
      </c>
      <c r="AM10" s="10"/>
      <c r="AN10" s="10"/>
      <c r="AO10" s="3">
        <v>34525</v>
      </c>
      <c r="AP10" s="10"/>
      <c r="AQ10" s="10"/>
      <c r="AR10" s="3">
        <v>34735</v>
      </c>
      <c r="AS10" s="10"/>
      <c r="AT10" s="10"/>
      <c r="AU10" s="3">
        <v>34945</v>
      </c>
      <c r="AV10" s="10"/>
      <c r="AW10" s="10"/>
      <c r="AX10" s="3">
        <v>35150</v>
      </c>
      <c r="AY10" s="10"/>
      <c r="AZ10" s="10"/>
      <c r="BA10" s="3">
        <v>35360</v>
      </c>
      <c r="BD10" s="3">
        <v>35576</v>
      </c>
      <c r="BF10" s="10"/>
      <c r="BG10" s="3">
        <v>35810</v>
      </c>
      <c r="BH10" s="10"/>
      <c r="BI10" s="10"/>
      <c r="BJ10" s="3">
        <v>36025</v>
      </c>
      <c r="BK10" s="10"/>
      <c r="BL10" s="10"/>
      <c r="BM10" s="3">
        <v>36233</v>
      </c>
      <c r="BN10" s="10"/>
    </row>
    <row r="11" spans="2:66" ht="9.75">
      <c r="B11" s="3" t="s">
        <v>18</v>
      </c>
      <c r="D11" s="10"/>
      <c r="E11" s="3">
        <v>1477</v>
      </c>
      <c r="H11" s="3">
        <v>1476</v>
      </c>
      <c r="K11" s="3">
        <v>1474</v>
      </c>
      <c r="M11" s="10"/>
      <c r="N11" s="3">
        <v>1473</v>
      </c>
      <c r="O11" s="10"/>
      <c r="P11" s="10"/>
      <c r="Q11" s="3">
        <v>1473</v>
      </c>
      <c r="R11" s="10"/>
      <c r="S11" s="10"/>
      <c r="T11" s="3">
        <v>1471</v>
      </c>
      <c r="U11" s="10"/>
      <c r="V11" s="10"/>
      <c r="W11" s="3">
        <v>1471</v>
      </c>
      <c r="X11" s="10"/>
      <c r="Y11" s="10"/>
      <c r="Z11" s="3">
        <v>1471</v>
      </c>
      <c r="AA11" s="10"/>
      <c r="AB11" s="10"/>
      <c r="AC11" s="3">
        <v>1471</v>
      </c>
      <c r="AF11" s="3">
        <v>1469</v>
      </c>
      <c r="AI11" s="3">
        <v>1469</v>
      </c>
      <c r="AK11" s="10"/>
      <c r="AL11" s="3">
        <v>1469</v>
      </c>
      <c r="AM11" s="10"/>
      <c r="AN11" s="10"/>
      <c r="AO11" s="3">
        <v>1470</v>
      </c>
      <c r="AP11" s="10"/>
      <c r="AQ11" s="10"/>
      <c r="AR11" s="3">
        <v>1469</v>
      </c>
      <c r="AS11" s="10"/>
      <c r="AT11" s="10"/>
      <c r="AU11" s="3">
        <v>1469</v>
      </c>
      <c r="AV11" s="10"/>
      <c r="AW11" s="10"/>
      <c r="AX11" s="3">
        <v>1469</v>
      </c>
      <c r="AY11" s="10"/>
      <c r="AZ11" s="10"/>
      <c r="BA11" s="3">
        <v>1469</v>
      </c>
      <c r="BD11" s="3">
        <v>1469</v>
      </c>
      <c r="BF11" s="10"/>
      <c r="BG11" s="3">
        <v>1470</v>
      </c>
      <c r="BH11" s="10"/>
      <c r="BI11" s="10"/>
      <c r="BJ11" s="3">
        <v>1471</v>
      </c>
      <c r="BK11" s="10"/>
      <c r="BL11" s="10"/>
      <c r="BM11" s="3">
        <v>1471</v>
      </c>
      <c r="BN11" s="10"/>
    </row>
    <row r="12" spans="2:66" ht="9.75">
      <c r="B12" s="3" t="s">
        <v>19</v>
      </c>
      <c r="D12" s="10"/>
      <c r="E12" s="3">
        <v>11</v>
      </c>
      <c r="H12" s="3">
        <v>16</v>
      </c>
      <c r="K12" s="3">
        <v>20</v>
      </c>
      <c r="M12" s="10"/>
      <c r="N12" s="3">
        <v>17</v>
      </c>
      <c r="O12" s="10"/>
      <c r="P12" s="10"/>
      <c r="Q12" s="3">
        <v>18</v>
      </c>
      <c r="R12" s="10"/>
      <c r="S12" s="10"/>
      <c r="T12" s="3">
        <v>18</v>
      </c>
      <c r="U12" s="10"/>
      <c r="V12" s="10"/>
      <c r="W12" s="3">
        <v>17</v>
      </c>
      <c r="X12" s="10"/>
      <c r="Y12" s="10"/>
      <c r="Z12" s="3">
        <v>15</v>
      </c>
      <c r="AA12" s="10"/>
      <c r="AB12" s="10"/>
      <c r="AC12" s="3">
        <v>14</v>
      </c>
      <c r="AF12" s="3">
        <v>12</v>
      </c>
      <c r="AI12" s="3">
        <v>13</v>
      </c>
      <c r="AK12" s="10"/>
      <c r="AL12" s="3">
        <v>13</v>
      </c>
      <c r="AM12" s="10"/>
      <c r="AN12" s="10"/>
      <c r="AO12" s="3">
        <v>12</v>
      </c>
      <c r="AP12" s="10"/>
      <c r="AQ12" s="10"/>
      <c r="AR12" s="3">
        <v>13</v>
      </c>
      <c r="AS12" s="10"/>
      <c r="AT12" s="10"/>
      <c r="AU12" s="3">
        <v>11</v>
      </c>
      <c r="AV12" s="10"/>
      <c r="AW12" s="10"/>
      <c r="AX12" s="3">
        <v>11</v>
      </c>
      <c r="AY12" s="10"/>
      <c r="AZ12" s="10"/>
      <c r="BA12" s="3">
        <v>12</v>
      </c>
      <c r="BD12" s="3">
        <v>11</v>
      </c>
      <c r="BF12" s="10"/>
      <c r="BG12" s="3">
        <v>11</v>
      </c>
      <c r="BH12" s="10"/>
      <c r="BI12" s="10"/>
      <c r="BJ12" s="3">
        <v>11</v>
      </c>
      <c r="BK12" s="10"/>
      <c r="BL12" s="10"/>
      <c r="BM12" s="3">
        <v>10</v>
      </c>
      <c r="BN12" s="10"/>
    </row>
    <row r="13" ht="10.5" thickBot="1"/>
    <row r="14" spans="2:66" ht="11.25" thickBot="1" thickTop="1">
      <c r="B14" s="10"/>
      <c r="C14" s="10"/>
      <c r="D14" s="57"/>
      <c r="E14" s="11">
        <v>1</v>
      </c>
      <c r="F14" s="12"/>
      <c r="G14" s="13"/>
      <c r="H14" s="11">
        <v>2</v>
      </c>
      <c r="I14" s="12"/>
      <c r="J14" s="13"/>
      <c r="K14" s="11">
        <v>3</v>
      </c>
      <c r="L14" s="12"/>
      <c r="M14" s="13"/>
      <c r="N14" s="14">
        <v>4</v>
      </c>
      <c r="O14" s="15"/>
      <c r="P14" s="16"/>
      <c r="Q14" s="11">
        <v>5</v>
      </c>
      <c r="R14" s="12"/>
      <c r="S14" s="13"/>
      <c r="T14" s="11">
        <v>6</v>
      </c>
      <c r="U14" s="12"/>
      <c r="V14" s="13"/>
      <c r="W14" s="11">
        <v>7</v>
      </c>
      <c r="X14" s="12"/>
      <c r="Y14" s="13"/>
      <c r="Z14" s="11">
        <v>8</v>
      </c>
      <c r="AA14" s="12"/>
      <c r="AB14" s="13"/>
      <c r="AC14" s="11">
        <v>9</v>
      </c>
      <c r="AD14" s="12"/>
      <c r="AE14" s="13"/>
      <c r="AF14" s="11">
        <v>10</v>
      </c>
      <c r="AG14" s="12"/>
      <c r="AH14" s="13"/>
      <c r="AI14" s="11">
        <v>11</v>
      </c>
      <c r="AJ14" s="12"/>
      <c r="AK14" s="13"/>
      <c r="AL14" s="11">
        <v>12</v>
      </c>
      <c r="AM14" s="12"/>
      <c r="AN14" s="13"/>
      <c r="AO14" s="11">
        <v>13</v>
      </c>
      <c r="AP14" s="12"/>
      <c r="AQ14" s="13"/>
      <c r="AR14" s="11">
        <v>14</v>
      </c>
      <c r="AS14" s="12"/>
      <c r="AT14" s="13"/>
      <c r="AU14" s="11">
        <v>15</v>
      </c>
      <c r="AV14" s="12"/>
      <c r="AW14" s="13"/>
      <c r="AX14" s="11">
        <v>16</v>
      </c>
      <c r="AY14" s="12"/>
      <c r="AZ14" s="13"/>
      <c r="BA14" s="11">
        <v>17</v>
      </c>
      <c r="BB14" s="12"/>
      <c r="BC14" s="13"/>
      <c r="BD14" s="11">
        <v>18</v>
      </c>
      <c r="BE14" s="12"/>
      <c r="BF14" s="13"/>
      <c r="BG14" s="11">
        <v>19</v>
      </c>
      <c r="BH14" s="12"/>
      <c r="BI14" s="13"/>
      <c r="BJ14" s="11">
        <v>20</v>
      </c>
      <c r="BK14" s="12"/>
      <c r="BL14" s="13"/>
      <c r="BM14" s="11">
        <v>21</v>
      </c>
      <c r="BN14" s="12"/>
    </row>
    <row r="15" spans="2:66" ht="10.5" thickTop="1">
      <c r="B15" s="10" t="s">
        <v>122</v>
      </c>
      <c r="C15" s="10" t="s">
        <v>144</v>
      </c>
      <c r="D15" s="58" t="s">
        <v>123</v>
      </c>
      <c r="E15" s="17" t="s">
        <v>124</v>
      </c>
      <c r="F15" s="18">
        <v>170</v>
      </c>
      <c r="G15" s="17" t="s">
        <v>123</v>
      </c>
      <c r="H15" s="17" t="s">
        <v>124</v>
      </c>
      <c r="I15" s="18">
        <v>240</v>
      </c>
      <c r="J15" s="17" t="s">
        <v>123</v>
      </c>
      <c r="K15" s="17" t="s">
        <v>124</v>
      </c>
      <c r="L15" s="18">
        <v>278</v>
      </c>
      <c r="M15" s="17" t="s">
        <v>123</v>
      </c>
      <c r="N15" s="17" t="s">
        <v>124</v>
      </c>
      <c r="O15" s="18">
        <v>243</v>
      </c>
      <c r="P15" s="17" t="s">
        <v>123</v>
      </c>
      <c r="Q15" s="17" t="s">
        <v>124</v>
      </c>
      <c r="R15" s="18">
        <v>250</v>
      </c>
      <c r="S15" s="17" t="s">
        <v>123</v>
      </c>
      <c r="T15" s="17" t="s">
        <v>124</v>
      </c>
      <c r="U15" s="18">
        <v>253</v>
      </c>
      <c r="V15" s="17" t="s">
        <v>123</v>
      </c>
      <c r="W15" s="17" t="s">
        <v>124</v>
      </c>
      <c r="X15" s="18">
        <v>239</v>
      </c>
      <c r="Y15" s="17" t="s">
        <v>123</v>
      </c>
      <c r="Z15" s="17" t="s">
        <v>124</v>
      </c>
      <c r="AA15" s="18">
        <v>214</v>
      </c>
      <c r="AB15" s="17" t="s">
        <v>123</v>
      </c>
      <c r="AC15" s="17" t="s">
        <v>124</v>
      </c>
      <c r="AD15" s="18">
        <v>201</v>
      </c>
      <c r="AE15" s="17" t="s">
        <v>123</v>
      </c>
      <c r="AF15" s="17" t="s">
        <v>124</v>
      </c>
      <c r="AG15" s="18">
        <v>189</v>
      </c>
      <c r="AH15" s="17" t="s">
        <v>123</v>
      </c>
      <c r="AI15" s="17" t="s">
        <v>124</v>
      </c>
      <c r="AJ15" s="18">
        <v>194</v>
      </c>
      <c r="AK15" s="17" t="s">
        <v>123</v>
      </c>
      <c r="AL15" s="17" t="s">
        <v>124</v>
      </c>
      <c r="AM15" s="18">
        <v>191</v>
      </c>
      <c r="AN15" s="17" t="s">
        <v>123</v>
      </c>
      <c r="AO15" s="17" t="s">
        <v>124</v>
      </c>
      <c r="AP15" s="18">
        <v>174</v>
      </c>
      <c r="AQ15" s="17" t="s">
        <v>123</v>
      </c>
      <c r="AR15" s="17" t="s">
        <v>124</v>
      </c>
      <c r="AS15" s="18">
        <v>182</v>
      </c>
      <c r="AT15" s="17" t="s">
        <v>123</v>
      </c>
      <c r="AU15" s="17" t="s">
        <v>124</v>
      </c>
      <c r="AV15" s="18">
        <v>177</v>
      </c>
      <c r="AW15" s="17" t="s">
        <v>123</v>
      </c>
      <c r="AX15" s="17" t="s">
        <v>124</v>
      </c>
      <c r="AY15" s="18">
        <v>165</v>
      </c>
      <c r="AZ15" s="17" t="s">
        <v>123</v>
      </c>
      <c r="BA15" s="17" t="s">
        <v>124</v>
      </c>
      <c r="BB15" s="18">
        <v>173</v>
      </c>
      <c r="BC15" s="17" t="s">
        <v>123</v>
      </c>
      <c r="BD15" s="17" t="s">
        <v>124</v>
      </c>
      <c r="BE15" s="18">
        <v>165</v>
      </c>
      <c r="BF15" s="17" t="s">
        <v>123</v>
      </c>
      <c r="BG15" s="17" t="s">
        <v>124</v>
      </c>
      <c r="BH15" s="18">
        <v>160</v>
      </c>
      <c r="BI15" s="17" t="s">
        <v>123</v>
      </c>
      <c r="BJ15" s="17" t="s">
        <v>124</v>
      </c>
      <c r="BK15" s="18">
        <v>166</v>
      </c>
      <c r="BL15" s="17" t="s">
        <v>123</v>
      </c>
      <c r="BM15" s="17" t="s">
        <v>124</v>
      </c>
      <c r="BN15" s="18">
        <v>156</v>
      </c>
    </row>
    <row r="16" spans="1:66" ht="9.75">
      <c r="A16" s="10" t="s">
        <v>83</v>
      </c>
      <c r="B16" s="10">
        <v>0.202</v>
      </c>
      <c r="C16" s="10">
        <f>B16*100</f>
        <v>20.200000000000003</v>
      </c>
      <c r="D16" s="10">
        <v>0.455</v>
      </c>
      <c r="E16" s="10">
        <f aca="true" t="shared" si="0" ref="E16:E28">D16*110.6</f>
        <v>50.323</v>
      </c>
      <c r="F16" s="10">
        <f aca="true" t="shared" si="1" ref="F16:F28">170-C16</f>
        <v>149.8</v>
      </c>
      <c r="G16" s="10">
        <v>0.608</v>
      </c>
      <c r="H16" s="10">
        <f>G16*110.6</f>
        <v>67.2448</v>
      </c>
      <c r="I16" s="10">
        <f>240-C16</f>
        <v>219.8</v>
      </c>
      <c r="J16" s="10">
        <v>0.805</v>
      </c>
      <c r="K16" s="10">
        <f>J16*110.6</f>
        <v>89.033</v>
      </c>
      <c r="L16" s="10">
        <f>278-C16</f>
        <v>257.8</v>
      </c>
      <c r="M16" s="10">
        <v>0.819</v>
      </c>
      <c r="N16" s="10">
        <f>M16*110.6</f>
        <v>90.58139999999999</v>
      </c>
      <c r="O16" s="10">
        <f>243-C16</f>
        <v>222.8</v>
      </c>
      <c r="P16" s="10">
        <v>0.84</v>
      </c>
      <c r="Q16" s="10">
        <f>P16*110.6</f>
        <v>92.904</v>
      </c>
      <c r="R16" s="10">
        <f>250-C16</f>
        <v>229.8</v>
      </c>
      <c r="S16" s="10">
        <v>0.853</v>
      </c>
      <c r="T16" s="10">
        <f>S16*110.6</f>
        <v>94.34179999999999</v>
      </c>
      <c r="U16" s="10">
        <f>253-C16</f>
        <v>232.8</v>
      </c>
      <c r="V16" s="10">
        <v>0.846</v>
      </c>
      <c r="W16" s="10">
        <f>V16*110.6</f>
        <v>93.5676</v>
      </c>
      <c r="X16" s="10">
        <f>239-C16</f>
        <v>218.8</v>
      </c>
      <c r="Y16" s="10">
        <v>0.855</v>
      </c>
      <c r="Z16" s="10">
        <f>Y16*110.6</f>
        <v>94.56299999999999</v>
      </c>
      <c r="AA16" s="10">
        <f>214-C16</f>
        <v>193.8</v>
      </c>
      <c r="AB16" s="10">
        <v>0.856</v>
      </c>
      <c r="AC16" s="10">
        <f>AB16*110.6</f>
        <v>94.6736</v>
      </c>
      <c r="AD16" s="10">
        <f>201-C16</f>
        <v>180.8</v>
      </c>
      <c r="AE16" s="10">
        <v>0.899</v>
      </c>
      <c r="AF16" s="10">
        <f>AE16*110.6</f>
        <v>99.4294</v>
      </c>
      <c r="AG16" s="10">
        <f>189-C16</f>
        <v>168.8</v>
      </c>
      <c r="AH16" s="10">
        <v>0.812</v>
      </c>
      <c r="AI16" s="10">
        <f>AH16*110.6</f>
        <v>89.8072</v>
      </c>
      <c r="AJ16" s="10">
        <f>194-C16</f>
        <v>173.8</v>
      </c>
      <c r="AK16" s="10">
        <v>0.794</v>
      </c>
      <c r="AL16" s="10">
        <f>AK16*110.6</f>
        <v>87.8164</v>
      </c>
      <c r="AM16" s="10">
        <f>191-C16</f>
        <v>170.8</v>
      </c>
      <c r="AN16" s="10">
        <v>0.789</v>
      </c>
      <c r="AO16" s="10">
        <f aca="true" t="shared" si="2" ref="AO16:AO29">AN16*110.6</f>
        <v>87.2634</v>
      </c>
      <c r="AP16" s="10">
        <f aca="true" t="shared" si="3" ref="AP16:AP29">174-C16</f>
        <v>153.8</v>
      </c>
      <c r="AQ16" s="10">
        <v>0.801</v>
      </c>
      <c r="AR16" s="10">
        <f>AQ16*110.6</f>
        <v>88.5906</v>
      </c>
      <c r="AS16" s="10">
        <f>182-C16</f>
        <v>161.8</v>
      </c>
      <c r="AT16" s="10">
        <v>0.798</v>
      </c>
      <c r="AU16" s="10">
        <f aca="true" t="shared" si="4" ref="AU16:AU28">AT16*110.6</f>
        <v>88.2588</v>
      </c>
      <c r="AV16" s="10">
        <f aca="true" t="shared" si="5" ref="AV16:AV28">177-C16</f>
        <v>156.8</v>
      </c>
      <c r="AW16" s="10">
        <v>0.775</v>
      </c>
      <c r="AX16" s="10">
        <f aca="true" t="shared" si="6" ref="AX16:AX28">AW16*110.6</f>
        <v>85.715</v>
      </c>
      <c r="AY16" s="10">
        <f aca="true" t="shared" si="7" ref="AY16:AY28">165-C16</f>
        <v>144.8</v>
      </c>
      <c r="AZ16" s="10">
        <v>0.761</v>
      </c>
      <c r="BA16" s="10">
        <f aca="true" t="shared" si="8" ref="BA16:BA29">AZ16*110.6</f>
        <v>84.1666</v>
      </c>
      <c r="BB16" s="10">
        <f aca="true" t="shared" si="9" ref="BB16:BB29">173-C16</f>
        <v>152.8</v>
      </c>
      <c r="BC16" s="10">
        <v>0.737</v>
      </c>
      <c r="BD16" s="10">
        <f aca="true" t="shared" si="10" ref="BD16:BD28">BC16*110.6</f>
        <v>81.51219999999999</v>
      </c>
      <c r="BE16" s="10">
        <f aca="true" t="shared" si="11" ref="BE16:BE28">165-C16</f>
        <v>144.8</v>
      </c>
      <c r="BF16" s="10">
        <v>0.736</v>
      </c>
      <c r="BG16" s="10">
        <f aca="true" t="shared" si="12" ref="BG16:BG28">BF16*110.6</f>
        <v>81.40159999999999</v>
      </c>
      <c r="BH16" s="10">
        <f aca="true" t="shared" si="13" ref="BH16:BH28">160-C16</f>
        <v>139.8</v>
      </c>
      <c r="BI16" s="10">
        <v>0.615</v>
      </c>
      <c r="BJ16" s="10">
        <f aca="true" t="shared" si="14" ref="BJ16:BJ28">BI16*110.6</f>
        <v>68.01899999999999</v>
      </c>
      <c r="BK16" s="10">
        <f aca="true" t="shared" si="15" ref="BK16:BK28">166-C16</f>
        <v>145.8</v>
      </c>
      <c r="BL16" s="10">
        <v>0.455</v>
      </c>
      <c r="BM16" s="10">
        <f aca="true" t="shared" si="16" ref="BM16:BM27">BL16*110.6</f>
        <v>50.323</v>
      </c>
      <c r="BN16" s="10">
        <f aca="true" t="shared" si="17" ref="BN16:BN27">156-C16</f>
        <v>135.8</v>
      </c>
    </row>
    <row r="17" spans="1:66" ht="9.75">
      <c r="A17" s="10" t="s">
        <v>84</v>
      </c>
      <c r="B17" s="10">
        <v>0.311</v>
      </c>
      <c r="C17" s="10">
        <f aca="true" t="shared" si="18" ref="C17:C45">B17*100</f>
        <v>31.1</v>
      </c>
      <c r="D17" s="10">
        <v>0.504</v>
      </c>
      <c r="E17" s="10">
        <f t="shared" si="0"/>
        <v>55.742399999999996</v>
      </c>
      <c r="F17" s="10">
        <f t="shared" si="1"/>
        <v>138.9</v>
      </c>
      <c r="G17" s="10">
        <v>0.646</v>
      </c>
      <c r="H17" s="10">
        <f aca="true" t="shared" si="19" ref="H17:H36">G17*110.6</f>
        <v>71.4476</v>
      </c>
      <c r="I17" s="10">
        <f aca="true" t="shared" si="20" ref="I17:I36">240-C17</f>
        <v>208.9</v>
      </c>
      <c r="J17" s="10">
        <v>0.845</v>
      </c>
      <c r="K17" s="10">
        <f aca="true" t="shared" si="21" ref="K17:K39">J17*110.6</f>
        <v>93.457</v>
      </c>
      <c r="L17" s="10">
        <f aca="true" t="shared" si="22" ref="L17:L39">278-C17</f>
        <v>246.9</v>
      </c>
      <c r="M17" s="10">
        <v>0.841</v>
      </c>
      <c r="N17" s="10">
        <f aca="true" t="shared" si="23" ref="N17:N35">M17*110.6</f>
        <v>93.01459999999999</v>
      </c>
      <c r="O17" s="10">
        <f aca="true" t="shared" si="24" ref="O17:O35">243-C17</f>
        <v>211.9</v>
      </c>
      <c r="P17" s="10">
        <v>0.853</v>
      </c>
      <c r="Q17" s="10">
        <f aca="true" t="shared" si="25" ref="Q17:Q36">P17*110.6</f>
        <v>94.34179999999999</v>
      </c>
      <c r="R17" s="10">
        <f aca="true" t="shared" si="26" ref="R17:R36">250-C17</f>
        <v>218.9</v>
      </c>
      <c r="S17" s="10">
        <v>0.885</v>
      </c>
      <c r="T17" s="10">
        <f aca="true" t="shared" si="27" ref="T17:T36">S17*110.6</f>
        <v>97.881</v>
      </c>
      <c r="U17" s="10">
        <f aca="true" t="shared" si="28" ref="U17:U36">253-C17</f>
        <v>221.9</v>
      </c>
      <c r="V17" s="10">
        <v>0.846</v>
      </c>
      <c r="W17" s="10">
        <f aca="true" t="shared" si="29" ref="W17:W35">V17*110.6</f>
        <v>93.5676</v>
      </c>
      <c r="X17" s="10">
        <f aca="true" t="shared" si="30" ref="X17:X35">239-C17</f>
        <v>207.9</v>
      </c>
      <c r="Y17" s="10">
        <v>0.887</v>
      </c>
      <c r="Z17" s="10">
        <f aca="true" t="shared" si="31" ref="Z17:Z32">Y17*110.6</f>
        <v>98.1022</v>
      </c>
      <c r="AA17" s="10">
        <f aca="true" t="shared" si="32" ref="AA17:AA32">214-C17</f>
        <v>182.9</v>
      </c>
      <c r="AB17" s="10">
        <v>0.875</v>
      </c>
      <c r="AC17" s="10">
        <f aca="true" t="shared" si="33" ref="AC17:AC31">AB17*110.6</f>
        <v>96.77499999999999</v>
      </c>
      <c r="AD17" s="10">
        <f aca="true" t="shared" si="34" ref="AD17:AD31">201-C17</f>
        <v>169.9</v>
      </c>
      <c r="AE17" s="10">
        <v>0.918</v>
      </c>
      <c r="AF17" s="10">
        <f aca="true" t="shared" si="35" ref="AF17:AF30">AE17*110.6</f>
        <v>101.5308</v>
      </c>
      <c r="AG17" s="10">
        <f aca="true" t="shared" si="36" ref="AG17:AG30">189-C17</f>
        <v>157.9</v>
      </c>
      <c r="AH17" s="10">
        <v>0.842</v>
      </c>
      <c r="AI17" s="10">
        <f aca="true" t="shared" si="37" ref="AI17:AI31">AH17*110.6</f>
        <v>93.12519999999999</v>
      </c>
      <c r="AJ17" s="10">
        <f aca="true" t="shared" si="38" ref="AJ17:AJ31">194-C17</f>
        <v>162.9</v>
      </c>
      <c r="AK17" s="10">
        <v>0.812</v>
      </c>
      <c r="AL17" s="10">
        <f aca="true" t="shared" si="39" ref="AL17:AL30">AK17*110.6</f>
        <v>89.8072</v>
      </c>
      <c r="AM17" s="10">
        <f aca="true" t="shared" si="40" ref="AM17:AM30">191-C17</f>
        <v>159.9</v>
      </c>
      <c r="AN17" s="10">
        <v>0.786</v>
      </c>
      <c r="AO17" s="10">
        <f t="shared" si="2"/>
        <v>86.9316</v>
      </c>
      <c r="AP17" s="10">
        <f t="shared" si="3"/>
        <v>142.9</v>
      </c>
      <c r="AQ17" s="10">
        <v>0.826</v>
      </c>
      <c r="AR17" s="10">
        <f aca="true" t="shared" si="41" ref="AR17:AR30">AQ17*110.6</f>
        <v>91.3556</v>
      </c>
      <c r="AS17" s="10">
        <f aca="true" t="shared" si="42" ref="AS17:AS30">182-C17</f>
        <v>150.9</v>
      </c>
      <c r="AT17" s="10">
        <v>0.838</v>
      </c>
      <c r="AU17" s="10">
        <f t="shared" si="4"/>
        <v>92.68279999999999</v>
      </c>
      <c r="AV17" s="10">
        <f t="shared" si="5"/>
        <v>145.9</v>
      </c>
      <c r="AW17" s="10">
        <v>0.838</v>
      </c>
      <c r="AX17" s="10">
        <f t="shared" si="6"/>
        <v>92.68279999999999</v>
      </c>
      <c r="AY17" s="10">
        <f t="shared" si="7"/>
        <v>133.9</v>
      </c>
      <c r="AZ17" s="10">
        <v>0.791</v>
      </c>
      <c r="BA17" s="10">
        <f t="shared" si="8"/>
        <v>87.4846</v>
      </c>
      <c r="BB17" s="10">
        <f t="shared" si="9"/>
        <v>141.9</v>
      </c>
      <c r="BC17" s="10">
        <v>0.721</v>
      </c>
      <c r="BD17" s="10">
        <f t="shared" si="10"/>
        <v>79.7426</v>
      </c>
      <c r="BE17" s="10">
        <f t="shared" si="11"/>
        <v>133.9</v>
      </c>
      <c r="BF17" s="10">
        <v>0.767</v>
      </c>
      <c r="BG17" s="10">
        <f t="shared" si="12"/>
        <v>84.83019999999999</v>
      </c>
      <c r="BH17" s="10">
        <f t="shared" si="13"/>
        <v>128.9</v>
      </c>
      <c r="BI17" s="10">
        <v>0.633</v>
      </c>
      <c r="BJ17" s="10">
        <f t="shared" si="14"/>
        <v>70.0098</v>
      </c>
      <c r="BK17" s="10">
        <f t="shared" si="15"/>
        <v>134.9</v>
      </c>
      <c r="BL17" s="10">
        <v>0.438</v>
      </c>
      <c r="BM17" s="10">
        <f t="shared" si="16"/>
        <v>48.4428</v>
      </c>
      <c r="BN17" s="10">
        <f t="shared" si="17"/>
        <v>124.9</v>
      </c>
    </row>
    <row r="18" spans="1:66" ht="9.75">
      <c r="A18" s="10" t="s">
        <v>85</v>
      </c>
      <c r="B18" s="10">
        <v>0.419</v>
      </c>
      <c r="C18" s="10">
        <f t="shared" si="18"/>
        <v>41.9</v>
      </c>
      <c r="D18" s="10">
        <v>0.483</v>
      </c>
      <c r="E18" s="10">
        <f t="shared" si="0"/>
        <v>53.419799999999995</v>
      </c>
      <c r="F18" s="10">
        <f t="shared" si="1"/>
        <v>128.1</v>
      </c>
      <c r="G18" s="10">
        <v>0.642</v>
      </c>
      <c r="H18" s="10">
        <f t="shared" si="19"/>
        <v>71.0052</v>
      </c>
      <c r="I18" s="10">
        <f t="shared" si="20"/>
        <v>198.1</v>
      </c>
      <c r="J18" s="10">
        <v>0.857</v>
      </c>
      <c r="K18" s="10">
        <f t="shared" si="21"/>
        <v>94.7842</v>
      </c>
      <c r="L18" s="10">
        <f t="shared" si="22"/>
        <v>236.1</v>
      </c>
      <c r="M18" s="10">
        <v>0.863</v>
      </c>
      <c r="N18" s="10">
        <f t="shared" si="23"/>
        <v>95.4478</v>
      </c>
      <c r="O18" s="10">
        <f t="shared" si="24"/>
        <v>201.1</v>
      </c>
      <c r="P18" s="10">
        <v>0.876</v>
      </c>
      <c r="Q18" s="10">
        <f t="shared" si="25"/>
        <v>96.8856</v>
      </c>
      <c r="R18" s="10">
        <f t="shared" si="26"/>
        <v>208.1</v>
      </c>
      <c r="S18" s="10">
        <v>0.884</v>
      </c>
      <c r="T18" s="10">
        <f t="shared" si="27"/>
        <v>97.7704</v>
      </c>
      <c r="U18" s="10">
        <f t="shared" si="28"/>
        <v>211.1</v>
      </c>
      <c r="V18" s="10">
        <v>0.86</v>
      </c>
      <c r="W18" s="10">
        <f t="shared" si="29"/>
        <v>95.116</v>
      </c>
      <c r="X18" s="10">
        <f t="shared" si="30"/>
        <v>197.1</v>
      </c>
      <c r="Y18" s="10">
        <v>0.86</v>
      </c>
      <c r="Z18" s="10">
        <f t="shared" si="31"/>
        <v>95.116</v>
      </c>
      <c r="AA18" s="10">
        <f t="shared" si="32"/>
        <v>172.1</v>
      </c>
      <c r="AB18" s="10">
        <v>0.872</v>
      </c>
      <c r="AC18" s="10">
        <f t="shared" si="33"/>
        <v>96.44319999999999</v>
      </c>
      <c r="AD18" s="10">
        <f t="shared" si="34"/>
        <v>159.1</v>
      </c>
      <c r="AE18" s="10">
        <v>0.856</v>
      </c>
      <c r="AF18" s="10">
        <f t="shared" si="35"/>
        <v>94.6736</v>
      </c>
      <c r="AG18" s="10">
        <f t="shared" si="36"/>
        <v>147.1</v>
      </c>
      <c r="AH18" s="10">
        <v>0.867</v>
      </c>
      <c r="AI18" s="10">
        <f t="shared" si="37"/>
        <v>95.8902</v>
      </c>
      <c r="AJ18" s="10">
        <f t="shared" si="38"/>
        <v>152.1</v>
      </c>
      <c r="AK18" s="10">
        <v>0.795</v>
      </c>
      <c r="AL18" s="10">
        <f t="shared" si="39"/>
        <v>87.927</v>
      </c>
      <c r="AM18" s="10">
        <f t="shared" si="40"/>
        <v>149.1</v>
      </c>
      <c r="AN18" s="10">
        <v>0.767</v>
      </c>
      <c r="AO18" s="10">
        <f t="shared" si="2"/>
        <v>84.83019999999999</v>
      </c>
      <c r="AP18" s="10">
        <f t="shared" si="3"/>
        <v>132.1</v>
      </c>
      <c r="AQ18" s="10">
        <v>0.826</v>
      </c>
      <c r="AR18" s="10">
        <f t="shared" si="41"/>
        <v>91.3556</v>
      </c>
      <c r="AS18" s="10">
        <f t="shared" si="42"/>
        <v>140.1</v>
      </c>
      <c r="AT18" s="10">
        <v>0.78</v>
      </c>
      <c r="AU18" s="10">
        <f t="shared" si="4"/>
        <v>86.268</v>
      </c>
      <c r="AV18" s="10">
        <f t="shared" si="5"/>
        <v>135.1</v>
      </c>
      <c r="AW18" s="10">
        <v>0.815</v>
      </c>
      <c r="AX18" s="10">
        <f t="shared" si="6"/>
        <v>90.139</v>
      </c>
      <c r="AY18" s="10">
        <f t="shared" si="7"/>
        <v>123.1</v>
      </c>
      <c r="AZ18" s="10">
        <v>0.756</v>
      </c>
      <c r="BA18" s="10">
        <f t="shared" si="8"/>
        <v>83.61359999999999</v>
      </c>
      <c r="BB18" s="10">
        <f t="shared" si="9"/>
        <v>131.1</v>
      </c>
      <c r="BC18" s="10">
        <v>0.748</v>
      </c>
      <c r="BD18" s="10">
        <f t="shared" si="10"/>
        <v>82.72879999999999</v>
      </c>
      <c r="BE18" s="10">
        <f t="shared" si="11"/>
        <v>123.1</v>
      </c>
      <c r="BF18" s="10">
        <v>0.743</v>
      </c>
      <c r="BG18" s="10">
        <f t="shared" si="12"/>
        <v>82.1758</v>
      </c>
      <c r="BH18" s="10">
        <f t="shared" si="13"/>
        <v>118.1</v>
      </c>
      <c r="BI18" s="10">
        <v>0.626</v>
      </c>
      <c r="BJ18" s="10">
        <f t="shared" si="14"/>
        <v>69.23559999999999</v>
      </c>
      <c r="BK18" s="10">
        <f t="shared" si="15"/>
        <v>124.1</v>
      </c>
      <c r="BL18" s="10">
        <v>0.46</v>
      </c>
      <c r="BM18" s="10">
        <f t="shared" si="16"/>
        <v>50.876</v>
      </c>
      <c r="BN18" s="10">
        <f t="shared" si="17"/>
        <v>114.1</v>
      </c>
    </row>
    <row r="19" spans="1:66" ht="9.75">
      <c r="A19" s="10" t="s">
        <v>86</v>
      </c>
      <c r="B19" s="10">
        <v>0.527</v>
      </c>
      <c r="C19" s="10">
        <f t="shared" si="18"/>
        <v>52.7</v>
      </c>
      <c r="D19" s="10">
        <v>0.46</v>
      </c>
      <c r="E19" s="10">
        <f t="shared" si="0"/>
        <v>50.876</v>
      </c>
      <c r="F19" s="10">
        <f t="shared" si="1"/>
        <v>117.3</v>
      </c>
      <c r="G19" s="10">
        <v>0.689</v>
      </c>
      <c r="H19" s="10">
        <f t="shared" si="19"/>
        <v>76.20339999999999</v>
      </c>
      <c r="I19" s="10">
        <f t="shared" si="20"/>
        <v>187.3</v>
      </c>
      <c r="J19" s="10">
        <v>0.878</v>
      </c>
      <c r="K19" s="10">
        <f t="shared" si="21"/>
        <v>97.10679999999999</v>
      </c>
      <c r="L19" s="10">
        <f t="shared" si="22"/>
        <v>225.3</v>
      </c>
      <c r="M19" s="10">
        <v>0.897</v>
      </c>
      <c r="N19" s="10">
        <f t="shared" si="23"/>
        <v>99.20819999999999</v>
      </c>
      <c r="O19" s="10">
        <f t="shared" si="24"/>
        <v>190.3</v>
      </c>
      <c r="P19" s="10">
        <v>0.88</v>
      </c>
      <c r="Q19" s="10">
        <f t="shared" si="25"/>
        <v>97.32799999999999</v>
      </c>
      <c r="R19" s="10">
        <f t="shared" si="26"/>
        <v>197.3</v>
      </c>
      <c r="S19" s="10">
        <v>0.86</v>
      </c>
      <c r="T19" s="10">
        <f t="shared" si="27"/>
        <v>95.116</v>
      </c>
      <c r="U19" s="10">
        <f t="shared" si="28"/>
        <v>200.3</v>
      </c>
      <c r="V19" s="10">
        <v>0.815</v>
      </c>
      <c r="W19" s="10">
        <f t="shared" si="29"/>
        <v>90.139</v>
      </c>
      <c r="X19" s="10">
        <f t="shared" si="30"/>
        <v>186.3</v>
      </c>
      <c r="Y19" s="10">
        <v>0.864</v>
      </c>
      <c r="Z19" s="10">
        <f t="shared" si="31"/>
        <v>95.55839999999999</v>
      </c>
      <c r="AA19" s="10">
        <f t="shared" si="32"/>
        <v>161.3</v>
      </c>
      <c r="AB19" s="10">
        <v>0.821</v>
      </c>
      <c r="AC19" s="10">
        <f t="shared" si="33"/>
        <v>90.80259999999998</v>
      </c>
      <c r="AD19" s="10">
        <f t="shared" si="34"/>
        <v>148.3</v>
      </c>
      <c r="AE19" s="10">
        <v>0.878</v>
      </c>
      <c r="AF19" s="10">
        <f t="shared" si="35"/>
        <v>97.10679999999999</v>
      </c>
      <c r="AG19" s="10">
        <f t="shared" si="36"/>
        <v>136.3</v>
      </c>
      <c r="AH19" s="10">
        <v>0.859</v>
      </c>
      <c r="AI19" s="10">
        <f t="shared" si="37"/>
        <v>95.0054</v>
      </c>
      <c r="AJ19" s="10">
        <f t="shared" si="38"/>
        <v>141.3</v>
      </c>
      <c r="AK19" s="10">
        <v>0.832</v>
      </c>
      <c r="AL19" s="10">
        <f t="shared" si="39"/>
        <v>92.0192</v>
      </c>
      <c r="AM19" s="10">
        <f t="shared" si="40"/>
        <v>138.3</v>
      </c>
      <c r="AN19" s="10">
        <v>0.762</v>
      </c>
      <c r="AO19" s="10">
        <f t="shared" si="2"/>
        <v>84.2772</v>
      </c>
      <c r="AP19" s="10">
        <f t="shared" si="3"/>
        <v>121.3</v>
      </c>
      <c r="AQ19" s="10">
        <v>0.824</v>
      </c>
      <c r="AR19" s="10">
        <f t="shared" si="41"/>
        <v>91.13439999999999</v>
      </c>
      <c r="AS19" s="10">
        <f t="shared" si="42"/>
        <v>129.3</v>
      </c>
      <c r="AT19" s="10">
        <v>0.775</v>
      </c>
      <c r="AU19" s="10">
        <f t="shared" si="4"/>
        <v>85.715</v>
      </c>
      <c r="AV19" s="10">
        <f t="shared" si="5"/>
        <v>124.3</v>
      </c>
      <c r="AW19" s="10">
        <v>0.758</v>
      </c>
      <c r="AX19" s="10">
        <f t="shared" si="6"/>
        <v>83.8348</v>
      </c>
      <c r="AY19" s="10">
        <f t="shared" si="7"/>
        <v>112.3</v>
      </c>
      <c r="AZ19" s="10">
        <v>0.742</v>
      </c>
      <c r="BA19" s="10">
        <f t="shared" si="8"/>
        <v>82.06519999999999</v>
      </c>
      <c r="BB19" s="10">
        <f t="shared" si="9"/>
        <v>120.3</v>
      </c>
      <c r="BC19" s="10">
        <v>0.729</v>
      </c>
      <c r="BD19" s="10">
        <f t="shared" si="10"/>
        <v>80.6274</v>
      </c>
      <c r="BE19" s="10">
        <f t="shared" si="11"/>
        <v>112.3</v>
      </c>
      <c r="BF19" s="10">
        <v>0.764</v>
      </c>
      <c r="BG19" s="10">
        <f t="shared" si="12"/>
        <v>84.4984</v>
      </c>
      <c r="BH19" s="10">
        <f t="shared" si="13"/>
        <v>107.3</v>
      </c>
      <c r="BI19" s="10">
        <v>0.627</v>
      </c>
      <c r="BJ19" s="10">
        <f t="shared" si="14"/>
        <v>69.3462</v>
      </c>
      <c r="BK19" s="10">
        <f t="shared" si="15"/>
        <v>113.3</v>
      </c>
      <c r="BL19" s="10">
        <v>0.465</v>
      </c>
      <c r="BM19" s="10">
        <f t="shared" si="16"/>
        <v>51.429</v>
      </c>
      <c r="BN19" s="10">
        <f t="shared" si="17"/>
        <v>103.3</v>
      </c>
    </row>
    <row r="20" spans="1:66" s="5" customFormat="1" ht="9.75">
      <c r="A20" s="34" t="s">
        <v>129</v>
      </c>
      <c r="B20" s="34">
        <v>0.635</v>
      </c>
      <c r="C20" s="34">
        <f t="shared" si="18"/>
        <v>63.5</v>
      </c>
      <c r="D20" s="34">
        <v>0.488</v>
      </c>
      <c r="E20" s="34">
        <f t="shared" si="0"/>
        <v>53.9728</v>
      </c>
      <c r="F20" s="34">
        <f t="shared" si="1"/>
        <v>106.5</v>
      </c>
      <c r="G20" s="34">
        <v>0.677</v>
      </c>
      <c r="H20" s="34">
        <f t="shared" si="19"/>
        <v>74.8762</v>
      </c>
      <c r="I20" s="34">
        <f t="shared" si="20"/>
        <v>176.5</v>
      </c>
      <c r="J20" s="34">
        <v>0.853</v>
      </c>
      <c r="K20" s="34">
        <f t="shared" si="21"/>
        <v>94.34179999999999</v>
      </c>
      <c r="L20" s="34">
        <f t="shared" si="22"/>
        <v>214.5</v>
      </c>
      <c r="M20" s="34">
        <v>0.854</v>
      </c>
      <c r="N20" s="34">
        <f t="shared" si="23"/>
        <v>94.4524</v>
      </c>
      <c r="O20" s="34">
        <f t="shared" si="24"/>
        <v>179.5</v>
      </c>
      <c r="P20" s="34">
        <v>0.842</v>
      </c>
      <c r="Q20" s="34">
        <f t="shared" si="25"/>
        <v>93.12519999999999</v>
      </c>
      <c r="R20" s="34">
        <f t="shared" si="26"/>
        <v>186.5</v>
      </c>
      <c r="S20" s="34">
        <v>0.86</v>
      </c>
      <c r="T20" s="34">
        <f t="shared" si="27"/>
        <v>95.116</v>
      </c>
      <c r="U20" s="34">
        <f t="shared" si="28"/>
        <v>189.5</v>
      </c>
      <c r="V20" s="34">
        <v>0.869</v>
      </c>
      <c r="W20" s="34">
        <f t="shared" si="29"/>
        <v>96.11139999999999</v>
      </c>
      <c r="X20" s="34">
        <f t="shared" si="30"/>
        <v>175.5</v>
      </c>
      <c r="Y20" s="34">
        <v>0.842</v>
      </c>
      <c r="Z20" s="34">
        <f t="shared" si="31"/>
        <v>93.12519999999999</v>
      </c>
      <c r="AA20" s="34">
        <f t="shared" si="32"/>
        <v>150.5</v>
      </c>
      <c r="AB20" s="34">
        <v>0.806</v>
      </c>
      <c r="AC20" s="34">
        <f t="shared" si="33"/>
        <v>89.1436</v>
      </c>
      <c r="AD20" s="34">
        <f t="shared" si="34"/>
        <v>137.5</v>
      </c>
      <c r="AE20" s="34">
        <v>0.892</v>
      </c>
      <c r="AF20" s="34">
        <f t="shared" si="35"/>
        <v>98.6552</v>
      </c>
      <c r="AG20" s="34">
        <f t="shared" si="36"/>
        <v>125.5</v>
      </c>
      <c r="AH20" s="34">
        <v>0.809</v>
      </c>
      <c r="AI20" s="34">
        <f t="shared" si="37"/>
        <v>89.47540000000001</v>
      </c>
      <c r="AJ20" s="34">
        <f t="shared" si="38"/>
        <v>130.5</v>
      </c>
      <c r="AK20" s="34">
        <v>0.773</v>
      </c>
      <c r="AL20" s="34">
        <f t="shared" si="39"/>
        <v>85.4938</v>
      </c>
      <c r="AM20" s="34">
        <f t="shared" si="40"/>
        <v>127.5</v>
      </c>
      <c r="AN20" s="34">
        <v>0.737</v>
      </c>
      <c r="AO20" s="34">
        <f t="shared" si="2"/>
        <v>81.51219999999999</v>
      </c>
      <c r="AP20" s="34">
        <f t="shared" si="3"/>
        <v>110.5</v>
      </c>
      <c r="AQ20" s="34">
        <v>0.761</v>
      </c>
      <c r="AR20" s="34">
        <f t="shared" si="41"/>
        <v>84.1666</v>
      </c>
      <c r="AS20" s="34">
        <f t="shared" si="42"/>
        <v>118.5</v>
      </c>
      <c r="AT20" s="34">
        <v>0.823</v>
      </c>
      <c r="AU20" s="34">
        <f t="shared" si="4"/>
        <v>91.0238</v>
      </c>
      <c r="AV20" s="34">
        <f t="shared" si="5"/>
        <v>113.5</v>
      </c>
      <c r="AW20" s="34">
        <v>0.78</v>
      </c>
      <c r="AX20" s="34">
        <f t="shared" si="6"/>
        <v>86.268</v>
      </c>
      <c r="AY20" s="34">
        <f t="shared" si="7"/>
        <v>101.5</v>
      </c>
      <c r="AZ20" s="34">
        <v>0.725</v>
      </c>
      <c r="BA20" s="34">
        <f t="shared" si="8"/>
        <v>80.18499999999999</v>
      </c>
      <c r="BB20" s="34">
        <f t="shared" si="9"/>
        <v>109.5</v>
      </c>
      <c r="BC20" s="34">
        <v>0.7</v>
      </c>
      <c r="BD20" s="34">
        <f t="shared" si="10"/>
        <v>77.41999999999999</v>
      </c>
      <c r="BE20" s="34">
        <f t="shared" si="11"/>
        <v>101.5</v>
      </c>
      <c r="BF20" s="34">
        <v>0.731</v>
      </c>
      <c r="BG20" s="34">
        <f t="shared" si="12"/>
        <v>80.84859999999999</v>
      </c>
      <c r="BH20" s="34">
        <f t="shared" si="13"/>
        <v>96.5</v>
      </c>
      <c r="BI20" s="34">
        <v>0.603</v>
      </c>
      <c r="BJ20" s="34">
        <f t="shared" si="14"/>
        <v>66.6918</v>
      </c>
      <c r="BK20" s="34">
        <f t="shared" si="15"/>
        <v>102.5</v>
      </c>
      <c r="BL20" s="34">
        <v>0.483</v>
      </c>
      <c r="BM20" s="34">
        <f t="shared" si="16"/>
        <v>53.419799999999995</v>
      </c>
      <c r="BN20" s="34">
        <f t="shared" si="17"/>
        <v>92.5</v>
      </c>
    </row>
    <row r="21" spans="1:66" ht="9.75">
      <c r="A21" s="10" t="s">
        <v>88</v>
      </c>
      <c r="B21" s="10">
        <v>0.744</v>
      </c>
      <c r="C21" s="10">
        <f t="shared" si="18"/>
        <v>74.4</v>
      </c>
      <c r="D21" s="10">
        <v>0.48</v>
      </c>
      <c r="E21" s="10">
        <f t="shared" si="0"/>
        <v>53.087999999999994</v>
      </c>
      <c r="F21" s="10">
        <f t="shared" si="1"/>
        <v>95.6</v>
      </c>
      <c r="G21" s="10">
        <v>0.674</v>
      </c>
      <c r="H21" s="10">
        <f t="shared" si="19"/>
        <v>74.5444</v>
      </c>
      <c r="I21" s="10">
        <f t="shared" si="20"/>
        <v>165.6</v>
      </c>
      <c r="J21" s="10">
        <v>0.851</v>
      </c>
      <c r="K21" s="10">
        <f t="shared" si="21"/>
        <v>94.1206</v>
      </c>
      <c r="L21" s="10">
        <f t="shared" si="22"/>
        <v>203.6</v>
      </c>
      <c r="M21" s="10">
        <v>0.877</v>
      </c>
      <c r="N21" s="10">
        <f t="shared" si="23"/>
        <v>96.9962</v>
      </c>
      <c r="O21" s="10">
        <f t="shared" si="24"/>
        <v>168.6</v>
      </c>
      <c r="P21" s="10">
        <v>0.868</v>
      </c>
      <c r="Q21" s="10">
        <f t="shared" si="25"/>
        <v>96.0008</v>
      </c>
      <c r="R21" s="10">
        <f t="shared" si="26"/>
        <v>175.6</v>
      </c>
      <c r="S21" s="10">
        <v>0.832</v>
      </c>
      <c r="T21" s="10">
        <f t="shared" si="27"/>
        <v>92.0192</v>
      </c>
      <c r="U21" s="10">
        <f t="shared" si="28"/>
        <v>178.6</v>
      </c>
      <c r="V21" s="10">
        <v>0.835</v>
      </c>
      <c r="W21" s="10">
        <f t="shared" si="29"/>
        <v>92.35099999999998</v>
      </c>
      <c r="X21" s="10">
        <f t="shared" si="30"/>
        <v>164.6</v>
      </c>
      <c r="Y21" s="10">
        <v>0.812</v>
      </c>
      <c r="Z21" s="10">
        <f t="shared" si="31"/>
        <v>89.8072</v>
      </c>
      <c r="AA21" s="10">
        <f t="shared" si="32"/>
        <v>139.6</v>
      </c>
      <c r="AB21" s="10">
        <v>0.816</v>
      </c>
      <c r="AC21" s="10">
        <f t="shared" si="33"/>
        <v>90.24959999999999</v>
      </c>
      <c r="AD21" s="10">
        <f t="shared" si="34"/>
        <v>126.6</v>
      </c>
      <c r="AE21" s="10">
        <v>0.796</v>
      </c>
      <c r="AF21" s="10">
        <f t="shared" si="35"/>
        <v>88.0376</v>
      </c>
      <c r="AG21" s="10">
        <f t="shared" si="36"/>
        <v>114.6</v>
      </c>
      <c r="AH21" s="10">
        <v>0.786</v>
      </c>
      <c r="AI21" s="10">
        <f t="shared" si="37"/>
        <v>86.9316</v>
      </c>
      <c r="AJ21" s="10">
        <f t="shared" si="38"/>
        <v>119.6</v>
      </c>
      <c r="AK21" s="10">
        <v>0.792</v>
      </c>
      <c r="AL21" s="10">
        <f t="shared" si="39"/>
        <v>87.5952</v>
      </c>
      <c r="AM21" s="10">
        <f t="shared" si="40"/>
        <v>116.6</v>
      </c>
      <c r="AN21" s="10">
        <v>0.8</v>
      </c>
      <c r="AO21" s="10">
        <f t="shared" si="2"/>
        <v>88.48</v>
      </c>
      <c r="AP21" s="10">
        <f t="shared" si="3"/>
        <v>99.6</v>
      </c>
      <c r="AQ21" s="10">
        <v>0.78</v>
      </c>
      <c r="AR21" s="10">
        <f t="shared" si="41"/>
        <v>86.268</v>
      </c>
      <c r="AS21" s="10">
        <f t="shared" si="42"/>
        <v>107.6</v>
      </c>
      <c r="AT21" s="10">
        <v>0.766</v>
      </c>
      <c r="AU21" s="10">
        <f t="shared" si="4"/>
        <v>84.7196</v>
      </c>
      <c r="AV21" s="10">
        <f t="shared" si="5"/>
        <v>102.6</v>
      </c>
      <c r="AW21" s="10">
        <v>0.781</v>
      </c>
      <c r="AX21" s="10">
        <f t="shared" si="6"/>
        <v>86.37859999999999</v>
      </c>
      <c r="AY21" s="10">
        <f t="shared" si="7"/>
        <v>90.6</v>
      </c>
      <c r="AZ21" s="10">
        <v>0.715</v>
      </c>
      <c r="BA21" s="10">
        <f t="shared" si="8"/>
        <v>79.079</v>
      </c>
      <c r="BB21" s="10">
        <f t="shared" si="9"/>
        <v>98.6</v>
      </c>
      <c r="BC21" s="10">
        <v>0.682</v>
      </c>
      <c r="BD21" s="10">
        <f t="shared" si="10"/>
        <v>75.42920000000001</v>
      </c>
      <c r="BE21" s="10">
        <f t="shared" si="11"/>
        <v>90.6</v>
      </c>
      <c r="BF21" s="10">
        <v>0.718</v>
      </c>
      <c r="BG21" s="10">
        <f t="shared" si="12"/>
        <v>79.4108</v>
      </c>
      <c r="BH21" s="10">
        <f t="shared" si="13"/>
        <v>85.6</v>
      </c>
      <c r="BI21" s="10">
        <v>0.594</v>
      </c>
      <c r="BJ21" s="10">
        <f t="shared" si="14"/>
        <v>65.6964</v>
      </c>
      <c r="BK21" s="10">
        <f t="shared" si="15"/>
        <v>91.6</v>
      </c>
      <c r="BL21" s="10">
        <v>0.449</v>
      </c>
      <c r="BM21" s="10">
        <f t="shared" si="16"/>
        <v>49.6594</v>
      </c>
      <c r="BN21" s="10">
        <f t="shared" si="17"/>
        <v>81.6</v>
      </c>
    </row>
    <row r="22" spans="1:66" ht="9.75">
      <c r="A22" s="10" t="s">
        <v>89</v>
      </c>
      <c r="B22" s="10">
        <v>0.852</v>
      </c>
      <c r="C22" s="10">
        <f t="shared" si="18"/>
        <v>85.2</v>
      </c>
      <c r="D22" s="10">
        <v>0.478</v>
      </c>
      <c r="E22" s="10">
        <f t="shared" si="0"/>
        <v>52.8668</v>
      </c>
      <c r="F22" s="10">
        <f t="shared" si="1"/>
        <v>84.8</v>
      </c>
      <c r="G22" s="10">
        <v>0.705</v>
      </c>
      <c r="H22" s="10">
        <f t="shared" si="19"/>
        <v>77.97299999999998</v>
      </c>
      <c r="I22" s="10">
        <f t="shared" si="20"/>
        <v>154.8</v>
      </c>
      <c r="J22" s="10">
        <v>0.898</v>
      </c>
      <c r="K22" s="10">
        <f t="shared" si="21"/>
        <v>99.3188</v>
      </c>
      <c r="L22" s="10">
        <f t="shared" si="22"/>
        <v>192.8</v>
      </c>
      <c r="M22" s="10">
        <v>0.854</v>
      </c>
      <c r="N22" s="10">
        <f t="shared" si="23"/>
        <v>94.4524</v>
      </c>
      <c r="O22" s="10">
        <f t="shared" si="24"/>
        <v>157.8</v>
      </c>
      <c r="P22" s="10">
        <v>0.862</v>
      </c>
      <c r="Q22" s="10">
        <f t="shared" si="25"/>
        <v>95.3372</v>
      </c>
      <c r="R22" s="10">
        <f t="shared" si="26"/>
        <v>164.8</v>
      </c>
      <c r="S22" s="10">
        <v>0.806</v>
      </c>
      <c r="T22" s="10">
        <f t="shared" si="27"/>
        <v>89.1436</v>
      </c>
      <c r="U22" s="10">
        <f t="shared" si="28"/>
        <v>167.8</v>
      </c>
      <c r="V22" s="10">
        <v>0.84</v>
      </c>
      <c r="W22" s="10">
        <f t="shared" si="29"/>
        <v>92.904</v>
      </c>
      <c r="X22" s="10">
        <f t="shared" si="30"/>
        <v>153.8</v>
      </c>
      <c r="Y22" s="10">
        <v>0.805</v>
      </c>
      <c r="Z22" s="10">
        <f t="shared" si="31"/>
        <v>89.033</v>
      </c>
      <c r="AA22" s="10">
        <f t="shared" si="32"/>
        <v>128.8</v>
      </c>
      <c r="AB22" s="10">
        <v>0.782</v>
      </c>
      <c r="AC22" s="10">
        <f t="shared" si="33"/>
        <v>86.4892</v>
      </c>
      <c r="AD22" s="10">
        <f t="shared" si="34"/>
        <v>115.8</v>
      </c>
      <c r="AE22" s="10">
        <v>0.795</v>
      </c>
      <c r="AF22" s="10">
        <f t="shared" si="35"/>
        <v>87.927</v>
      </c>
      <c r="AG22" s="10">
        <f t="shared" si="36"/>
        <v>103.8</v>
      </c>
      <c r="AH22" s="10">
        <v>0.77</v>
      </c>
      <c r="AI22" s="10">
        <f t="shared" si="37"/>
        <v>85.16199999999999</v>
      </c>
      <c r="AJ22" s="10">
        <f t="shared" si="38"/>
        <v>108.8</v>
      </c>
      <c r="AK22" s="10">
        <v>0.802</v>
      </c>
      <c r="AL22" s="10">
        <f t="shared" si="39"/>
        <v>88.7012</v>
      </c>
      <c r="AM22" s="10">
        <f t="shared" si="40"/>
        <v>105.8</v>
      </c>
      <c r="AN22" s="10">
        <v>0.727</v>
      </c>
      <c r="AO22" s="10">
        <f t="shared" si="2"/>
        <v>80.4062</v>
      </c>
      <c r="AP22" s="10">
        <f t="shared" si="3"/>
        <v>88.8</v>
      </c>
      <c r="AQ22" s="10">
        <v>0.72</v>
      </c>
      <c r="AR22" s="10">
        <f t="shared" si="41"/>
        <v>79.63199999999999</v>
      </c>
      <c r="AS22" s="10">
        <f t="shared" si="42"/>
        <v>96.8</v>
      </c>
      <c r="AT22" s="10">
        <v>0.773</v>
      </c>
      <c r="AU22" s="10">
        <f t="shared" si="4"/>
        <v>85.4938</v>
      </c>
      <c r="AV22" s="10">
        <f t="shared" si="5"/>
        <v>91.8</v>
      </c>
      <c r="AW22" s="10">
        <v>0.761</v>
      </c>
      <c r="AX22" s="10">
        <f t="shared" si="6"/>
        <v>84.1666</v>
      </c>
      <c r="AY22" s="10">
        <f t="shared" si="7"/>
        <v>79.8</v>
      </c>
      <c r="AZ22" s="10">
        <v>0.733</v>
      </c>
      <c r="BA22" s="10">
        <f t="shared" si="8"/>
        <v>81.0698</v>
      </c>
      <c r="BB22" s="10">
        <f t="shared" si="9"/>
        <v>87.8</v>
      </c>
      <c r="BC22" s="10">
        <v>0.698</v>
      </c>
      <c r="BD22" s="10">
        <f t="shared" si="10"/>
        <v>77.19879999999999</v>
      </c>
      <c r="BE22" s="10">
        <f t="shared" si="11"/>
        <v>79.8</v>
      </c>
      <c r="BF22" s="10">
        <v>0.705</v>
      </c>
      <c r="BG22" s="10">
        <f t="shared" si="12"/>
        <v>77.97299999999998</v>
      </c>
      <c r="BH22" s="10">
        <f t="shared" si="13"/>
        <v>74.8</v>
      </c>
      <c r="BI22" s="10">
        <v>0.594</v>
      </c>
      <c r="BJ22" s="10">
        <f t="shared" si="14"/>
        <v>65.6964</v>
      </c>
      <c r="BK22" s="10">
        <f t="shared" si="15"/>
        <v>80.8</v>
      </c>
      <c r="BL22" s="10">
        <v>0.49</v>
      </c>
      <c r="BM22" s="10">
        <f t="shared" si="16"/>
        <v>54.193999999999996</v>
      </c>
      <c r="BN22" s="10">
        <f t="shared" si="17"/>
        <v>70.8</v>
      </c>
    </row>
    <row r="23" spans="1:66" ht="9.75">
      <c r="A23" s="10" t="s">
        <v>90</v>
      </c>
      <c r="B23" s="10">
        <v>0.96</v>
      </c>
      <c r="C23" s="10">
        <f t="shared" si="18"/>
        <v>96</v>
      </c>
      <c r="D23" s="10">
        <v>0.428</v>
      </c>
      <c r="E23" s="10">
        <f t="shared" si="0"/>
        <v>47.3368</v>
      </c>
      <c r="F23" s="10">
        <f t="shared" si="1"/>
        <v>74</v>
      </c>
      <c r="G23" s="10">
        <v>0.681</v>
      </c>
      <c r="H23" s="10">
        <f t="shared" si="19"/>
        <v>75.3186</v>
      </c>
      <c r="I23" s="10">
        <f t="shared" si="20"/>
        <v>144</v>
      </c>
      <c r="J23" s="10">
        <v>0.816</v>
      </c>
      <c r="K23" s="10">
        <f t="shared" si="21"/>
        <v>90.24959999999999</v>
      </c>
      <c r="L23" s="10">
        <f t="shared" si="22"/>
        <v>182</v>
      </c>
      <c r="M23" s="10">
        <v>0.876</v>
      </c>
      <c r="N23" s="10">
        <f t="shared" si="23"/>
        <v>96.8856</v>
      </c>
      <c r="O23" s="10">
        <f t="shared" si="24"/>
        <v>147</v>
      </c>
      <c r="P23" s="10">
        <v>0.828</v>
      </c>
      <c r="Q23" s="10">
        <f t="shared" si="25"/>
        <v>91.57679999999999</v>
      </c>
      <c r="R23" s="10">
        <f t="shared" si="26"/>
        <v>154</v>
      </c>
      <c r="S23" s="10">
        <v>0.794</v>
      </c>
      <c r="T23" s="10">
        <f t="shared" si="27"/>
        <v>87.8164</v>
      </c>
      <c r="U23" s="10">
        <f t="shared" si="28"/>
        <v>157</v>
      </c>
      <c r="V23" s="10">
        <v>0.791</v>
      </c>
      <c r="W23" s="10">
        <f t="shared" si="29"/>
        <v>87.4846</v>
      </c>
      <c r="X23" s="10">
        <f t="shared" si="30"/>
        <v>143</v>
      </c>
      <c r="Y23" s="10">
        <v>0.794</v>
      </c>
      <c r="Z23" s="10">
        <f t="shared" si="31"/>
        <v>87.8164</v>
      </c>
      <c r="AA23" s="10">
        <f t="shared" si="32"/>
        <v>118</v>
      </c>
      <c r="AB23" s="10">
        <v>0.788</v>
      </c>
      <c r="AC23" s="10">
        <f t="shared" si="33"/>
        <v>87.1528</v>
      </c>
      <c r="AD23" s="10">
        <f t="shared" si="34"/>
        <v>105</v>
      </c>
      <c r="AE23" s="10">
        <v>0.777</v>
      </c>
      <c r="AF23" s="10">
        <f t="shared" si="35"/>
        <v>85.9362</v>
      </c>
      <c r="AG23" s="10">
        <f t="shared" si="36"/>
        <v>93</v>
      </c>
      <c r="AH23" s="10">
        <v>0.782</v>
      </c>
      <c r="AI23" s="10">
        <f t="shared" si="37"/>
        <v>86.4892</v>
      </c>
      <c r="AJ23" s="10">
        <f t="shared" si="38"/>
        <v>98</v>
      </c>
      <c r="AK23" s="10">
        <v>0.767</v>
      </c>
      <c r="AL23" s="10">
        <f t="shared" si="39"/>
        <v>84.83019999999999</v>
      </c>
      <c r="AM23" s="10">
        <f t="shared" si="40"/>
        <v>95</v>
      </c>
      <c r="AN23" s="10">
        <v>0.694</v>
      </c>
      <c r="AO23" s="10">
        <f t="shared" si="2"/>
        <v>76.75639999999999</v>
      </c>
      <c r="AP23" s="10">
        <f t="shared" si="3"/>
        <v>78</v>
      </c>
      <c r="AQ23" s="10">
        <v>0.737</v>
      </c>
      <c r="AR23" s="10">
        <f t="shared" si="41"/>
        <v>81.51219999999999</v>
      </c>
      <c r="AS23" s="10">
        <f t="shared" si="42"/>
        <v>86</v>
      </c>
      <c r="AT23" s="10">
        <v>0.772</v>
      </c>
      <c r="AU23" s="10">
        <f t="shared" si="4"/>
        <v>85.3832</v>
      </c>
      <c r="AV23" s="10">
        <f t="shared" si="5"/>
        <v>81</v>
      </c>
      <c r="AW23" s="10">
        <v>0.706</v>
      </c>
      <c r="AX23" s="10">
        <f t="shared" si="6"/>
        <v>78.08359999999999</v>
      </c>
      <c r="AY23" s="10">
        <f t="shared" si="7"/>
        <v>69</v>
      </c>
      <c r="AZ23" s="10">
        <v>0.722</v>
      </c>
      <c r="BA23" s="10">
        <f t="shared" si="8"/>
        <v>79.85319999999999</v>
      </c>
      <c r="BB23" s="10">
        <f t="shared" si="9"/>
        <v>77</v>
      </c>
      <c r="BC23" s="10">
        <v>0.65</v>
      </c>
      <c r="BD23" s="10">
        <f t="shared" si="10"/>
        <v>71.89</v>
      </c>
      <c r="BE23" s="10">
        <f t="shared" si="11"/>
        <v>69</v>
      </c>
      <c r="BF23" s="10">
        <v>0.735</v>
      </c>
      <c r="BG23" s="10">
        <f t="shared" si="12"/>
        <v>81.291</v>
      </c>
      <c r="BH23" s="10">
        <f t="shared" si="13"/>
        <v>64</v>
      </c>
      <c r="BI23" s="10">
        <v>0.56</v>
      </c>
      <c r="BJ23" s="10">
        <f t="shared" si="14"/>
        <v>61.936</v>
      </c>
      <c r="BK23" s="10">
        <f t="shared" si="15"/>
        <v>70</v>
      </c>
      <c r="BL23" s="10">
        <v>0.434</v>
      </c>
      <c r="BM23" s="10">
        <f t="shared" si="16"/>
        <v>48.0004</v>
      </c>
      <c r="BN23" s="10">
        <f t="shared" si="17"/>
        <v>60</v>
      </c>
    </row>
    <row r="24" spans="1:66" ht="9.75">
      <c r="A24" s="10" t="s">
        <v>91</v>
      </c>
      <c r="B24" s="10">
        <v>1.069</v>
      </c>
      <c r="C24" s="10">
        <f t="shared" si="18"/>
        <v>106.89999999999999</v>
      </c>
      <c r="D24" s="10">
        <v>0.409</v>
      </c>
      <c r="E24" s="10">
        <f t="shared" si="0"/>
        <v>45.23539999999999</v>
      </c>
      <c r="F24" s="10">
        <f t="shared" si="1"/>
        <v>63.10000000000001</v>
      </c>
      <c r="G24" s="10">
        <v>0.668</v>
      </c>
      <c r="H24" s="10">
        <f t="shared" si="19"/>
        <v>73.8808</v>
      </c>
      <c r="I24" s="10">
        <f t="shared" si="20"/>
        <v>133.10000000000002</v>
      </c>
      <c r="J24" s="10">
        <v>0.809</v>
      </c>
      <c r="K24" s="10">
        <f t="shared" si="21"/>
        <v>89.47540000000001</v>
      </c>
      <c r="L24" s="10">
        <f t="shared" si="22"/>
        <v>171.10000000000002</v>
      </c>
      <c r="M24" s="10">
        <v>0.857</v>
      </c>
      <c r="N24" s="10">
        <f t="shared" si="23"/>
        <v>94.7842</v>
      </c>
      <c r="O24" s="10">
        <f t="shared" si="24"/>
        <v>136.10000000000002</v>
      </c>
      <c r="P24" s="10">
        <v>0.798</v>
      </c>
      <c r="Q24" s="10">
        <f t="shared" si="25"/>
        <v>88.2588</v>
      </c>
      <c r="R24" s="10">
        <f t="shared" si="26"/>
        <v>143.10000000000002</v>
      </c>
      <c r="S24" s="10">
        <v>0.787</v>
      </c>
      <c r="T24" s="10">
        <f t="shared" si="27"/>
        <v>87.0422</v>
      </c>
      <c r="U24" s="10">
        <f t="shared" si="28"/>
        <v>146.10000000000002</v>
      </c>
      <c r="V24" s="10">
        <v>0.81</v>
      </c>
      <c r="W24" s="10">
        <f t="shared" si="29"/>
        <v>89.586</v>
      </c>
      <c r="X24" s="10">
        <f t="shared" si="30"/>
        <v>132.10000000000002</v>
      </c>
      <c r="Y24" s="10">
        <v>0.754</v>
      </c>
      <c r="Z24" s="10">
        <f t="shared" si="31"/>
        <v>83.3924</v>
      </c>
      <c r="AA24" s="10">
        <f t="shared" si="32"/>
        <v>107.10000000000001</v>
      </c>
      <c r="AB24" s="10">
        <v>0.764</v>
      </c>
      <c r="AC24" s="10">
        <f t="shared" si="33"/>
        <v>84.4984</v>
      </c>
      <c r="AD24" s="10">
        <f t="shared" si="34"/>
        <v>94.10000000000001</v>
      </c>
      <c r="AE24" s="10">
        <v>0.774</v>
      </c>
      <c r="AF24" s="10">
        <f t="shared" si="35"/>
        <v>85.6044</v>
      </c>
      <c r="AG24" s="10">
        <f t="shared" si="36"/>
        <v>82.10000000000001</v>
      </c>
      <c r="AH24" s="10">
        <v>0.763</v>
      </c>
      <c r="AI24" s="10">
        <f t="shared" si="37"/>
        <v>84.3878</v>
      </c>
      <c r="AJ24" s="10">
        <f t="shared" si="38"/>
        <v>87.10000000000001</v>
      </c>
      <c r="AK24" s="10">
        <v>0.743</v>
      </c>
      <c r="AL24" s="10">
        <f t="shared" si="39"/>
        <v>82.1758</v>
      </c>
      <c r="AM24" s="10">
        <f t="shared" si="40"/>
        <v>84.10000000000001</v>
      </c>
      <c r="AN24" s="10">
        <v>0.653</v>
      </c>
      <c r="AO24" s="10">
        <f t="shared" si="2"/>
        <v>72.2218</v>
      </c>
      <c r="AP24" s="10">
        <f t="shared" si="3"/>
        <v>67.10000000000001</v>
      </c>
      <c r="AQ24" s="10">
        <v>0.706</v>
      </c>
      <c r="AR24" s="10">
        <f t="shared" si="41"/>
        <v>78.08359999999999</v>
      </c>
      <c r="AS24" s="10">
        <f t="shared" si="42"/>
        <v>75.10000000000001</v>
      </c>
      <c r="AT24" s="10">
        <v>0.696</v>
      </c>
      <c r="AU24" s="10">
        <f t="shared" si="4"/>
        <v>76.9776</v>
      </c>
      <c r="AV24" s="10">
        <f t="shared" si="5"/>
        <v>70.10000000000001</v>
      </c>
      <c r="AW24" s="10">
        <v>0.722</v>
      </c>
      <c r="AX24" s="10">
        <f t="shared" si="6"/>
        <v>79.85319999999999</v>
      </c>
      <c r="AY24" s="10">
        <f t="shared" si="7"/>
        <v>58.10000000000001</v>
      </c>
      <c r="AZ24" s="10">
        <v>0.684</v>
      </c>
      <c r="BA24" s="10">
        <f t="shared" si="8"/>
        <v>75.6504</v>
      </c>
      <c r="BB24" s="10">
        <f t="shared" si="9"/>
        <v>66.10000000000001</v>
      </c>
      <c r="BC24" s="10">
        <v>0.618</v>
      </c>
      <c r="BD24" s="10">
        <f t="shared" si="10"/>
        <v>68.35079999999999</v>
      </c>
      <c r="BE24" s="10">
        <f t="shared" si="11"/>
        <v>58.10000000000001</v>
      </c>
      <c r="BF24" s="10">
        <v>0.702</v>
      </c>
      <c r="BG24" s="10">
        <f t="shared" si="12"/>
        <v>77.6412</v>
      </c>
      <c r="BH24" s="10">
        <f t="shared" si="13"/>
        <v>53.10000000000001</v>
      </c>
      <c r="BI24" s="10">
        <v>0.583</v>
      </c>
      <c r="BJ24" s="10">
        <f t="shared" si="14"/>
        <v>64.4798</v>
      </c>
      <c r="BK24" s="10">
        <f t="shared" si="15"/>
        <v>59.10000000000001</v>
      </c>
      <c r="BL24" s="10">
        <v>0.477</v>
      </c>
      <c r="BM24" s="10">
        <f t="shared" si="16"/>
        <v>52.75619999999999</v>
      </c>
      <c r="BN24" s="10">
        <f t="shared" si="17"/>
        <v>49.10000000000001</v>
      </c>
    </row>
    <row r="25" spans="1:66" ht="9.75">
      <c r="A25" s="10" t="s">
        <v>92</v>
      </c>
      <c r="B25" s="10">
        <v>1.177</v>
      </c>
      <c r="C25" s="10">
        <f t="shared" si="18"/>
        <v>117.7</v>
      </c>
      <c r="D25" s="10">
        <v>0.354</v>
      </c>
      <c r="E25" s="10">
        <f t="shared" si="0"/>
        <v>39.15239999999999</v>
      </c>
      <c r="F25" s="10">
        <f t="shared" si="1"/>
        <v>52.3</v>
      </c>
      <c r="G25" s="10">
        <v>0.669</v>
      </c>
      <c r="H25" s="10">
        <f t="shared" si="19"/>
        <v>73.9914</v>
      </c>
      <c r="I25" s="10">
        <f t="shared" si="20"/>
        <v>122.3</v>
      </c>
      <c r="J25" s="10">
        <v>0.774</v>
      </c>
      <c r="K25" s="10">
        <f t="shared" si="21"/>
        <v>85.6044</v>
      </c>
      <c r="L25" s="10">
        <f t="shared" si="22"/>
        <v>160.3</v>
      </c>
      <c r="M25" s="10">
        <v>0.846</v>
      </c>
      <c r="N25" s="10">
        <f t="shared" si="23"/>
        <v>93.5676</v>
      </c>
      <c r="O25" s="10">
        <f t="shared" si="24"/>
        <v>125.3</v>
      </c>
      <c r="P25" s="10">
        <v>0.813</v>
      </c>
      <c r="Q25" s="10">
        <f t="shared" si="25"/>
        <v>89.91779999999999</v>
      </c>
      <c r="R25" s="10">
        <f t="shared" si="26"/>
        <v>132.3</v>
      </c>
      <c r="S25" s="10">
        <v>0.781</v>
      </c>
      <c r="T25" s="10">
        <f t="shared" si="27"/>
        <v>86.37859999999999</v>
      </c>
      <c r="U25" s="10">
        <f t="shared" si="28"/>
        <v>135.3</v>
      </c>
      <c r="V25" s="10">
        <v>0.787</v>
      </c>
      <c r="W25" s="10">
        <f t="shared" si="29"/>
        <v>87.0422</v>
      </c>
      <c r="X25" s="10">
        <f t="shared" si="30"/>
        <v>121.3</v>
      </c>
      <c r="Y25" s="10">
        <v>0.74</v>
      </c>
      <c r="Z25" s="10">
        <f t="shared" si="31"/>
        <v>81.844</v>
      </c>
      <c r="AA25" s="10">
        <f t="shared" si="32"/>
        <v>96.3</v>
      </c>
      <c r="AB25" s="10">
        <v>0.79</v>
      </c>
      <c r="AC25" s="10">
        <f t="shared" si="33"/>
        <v>87.374</v>
      </c>
      <c r="AD25" s="10">
        <f t="shared" si="34"/>
        <v>83.3</v>
      </c>
      <c r="AE25" s="10">
        <v>0.803</v>
      </c>
      <c r="AF25" s="10">
        <f t="shared" si="35"/>
        <v>88.8118</v>
      </c>
      <c r="AG25" s="10">
        <f t="shared" si="36"/>
        <v>71.3</v>
      </c>
      <c r="AH25" s="10">
        <v>0.75</v>
      </c>
      <c r="AI25" s="10">
        <f t="shared" si="37"/>
        <v>82.94999999999999</v>
      </c>
      <c r="AJ25" s="10">
        <f t="shared" si="38"/>
        <v>76.3</v>
      </c>
      <c r="AK25" s="10">
        <v>0.757</v>
      </c>
      <c r="AL25" s="10">
        <f t="shared" si="39"/>
        <v>83.7242</v>
      </c>
      <c r="AM25" s="10">
        <f t="shared" si="40"/>
        <v>73.3</v>
      </c>
      <c r="AN25" s="10">
        <v>0.627</v>
      </c>
      <c r="AO25" s="10">
        <f t="shared" si="2"/>
        <v>69.3462</v>
      </c>
      <c r="AP25" s="10">
        <f t="shared" si="3"/>
        <v>56.3</v>
      </c>
      <c r="AQ25" s="10">
        <v>0.674</v>
      </c>
      <c r="AR25" s="10">
        <f t="shared" si="41"/>
        <v>74.5444</v>
      </c>
      <c r="AS25" s="10">
        <f t="shared" si="42"/>
        <v>64.3</v>
      </c>
      <c r="AT25" s="10">
        <v>0.658</v>
      </c>
      <c r="AU25" s="10">
        <f t="shared" si="4"/>
        <v>72.7748</v>
      </c>
      <c r="AV25" s="10">
        <f t="shared" si="5"/>
        <v>59.3</v>
      </c>
      <c r="AW25" s="10">
        <v>0.703</v>
      </c>
      <c r="AX25" s="10">
        <f t="shared" si="6"/>
        <v>77.75179999999999</v>
      </c>
      <c r="AY25" s="10">
        <f t="shared" si="7"/>
        <v>47.3</v>
      </c>
      <c r="AZ25" s="10">
        <v>0.626</v>
      </c>
      <c r="BA25" s="10">
        <f t="shared" si="8"/>
        <v>69.23559999999999</v>
      </c>
      <c r="BB25" s="10">
        <f t="shared" si="9"/>
        <v>55.3</v>
      </c>
      <c r="BC25" s="10">
        <v>0.624</v>
      </c>
      <c r="BD25" s="10">
        <f t="shared" si="10"/>
        <v>69.0144</v>
      </c>
      <c r="BE25" s="10">
        <f t="shared" si="11"/>
        <v>47.3</v>
      </c>
      <c r="BF25" s="10">
        <v>0.687</v>
      </c>
      <c r="BG25" s="10">
        <f t="shared" si="12"/>
        <v>75.9822</v>
      </c>
      <c r="BH25" s="10">
        <f t="shared" si="13"/>
        <v>42.3</v>
      </c>
      <c r="BI25" s="10">
        <v>0.542</v>
      </c>
      <c r="BJ25" s="10">
        <f t="shared" si="14"/>
        <v>59.9452</v>
      </c>
      <c r="BK25" s="10">
        <f t="shared" si="15"/>
        <v>48.3</v>
      </c>
      <c r="BL25" s="10">
        <v>0.468</v>
      </c>
      <c r="BM25" s="10">
        <f t="shared" si="16"/>
        <v>51.7608</v>
      </c>
      <c r="BN25" s="10">
        <f t="shared" si="17"/>
        <v>38.3</v>
      </c>
    </row>
    <row r="26" spans="1:66" ht="9.75">
      <c r="A26" s="10" t="s">
        <v>93</v>
      </c>
      <c r="B26" s="10">
        <v>1.285</v>
      </c>
      <c r="C26" s="10">
        <f t="shared" si="18"/>
        <v>128.5</v>
      </c>
      <c r="D26" s="10">
        <v>0.275</v>
      </c>
      <c r="E26" s="10">
        <f t="shared" si="0"/>
        <v>30.415</v>
      </c>
      <c r="F26" s="10">
        <f t="shared" si="1"/>
        <v>41.5</v>
      </c>
      <c r="G26" s="10">
        <v>0.664</v>
      </c>
      <c r="H26" s="10">
        <f t="shared" si="19"/>
        <v>73.4384</v>
      </c>
      <c r="I26" s="10">
        <f t="shared" si="20"/>
        <v>111.5</v>
      </c>
      <c r="J26" s="10">
        <v>0.811</v>
      </c>
      <c r="K26" s="10">
        <f t="shared" si="21"/>
        <v>89.6966</v>
      </c>
      <c r="L26" s="10">
        <f t="shared" si="22"/>
        <v>149.5</v>
      </c>
      <c r="M26" s="10">
        <v>0.823</v>
      </c>
      <c r="N26" s="10">
        <f t="shared" si="23"/>
        <v>91.0238</v>
      </c>
      <c r="O26" s="10">
        <f t="shared" si="24"/>
        <v>114.5</v>
      </c>
      <c r="P26" s="10">
        <v>0.795</v>
      </c>
      <c r="Q26" s="10">
        <f t="shared" si="25"/>
        <v>87.927</v>
      </c>
      <c r="R26" s="10">
        <f t="shared" si="26"/>
        <v>121.5</v>
      </c>
      <c r="S26" s="10">
        <v>0.753</v>
      </c>
      <c r="T26" s="10">
        <f t="shared" si="27"/>
        <v>83.28179999999999</v>
      </c>
      <c r="U26" s="10">
        <f t="shared" si="28"/>
        <v>124.5</v>
      </c>
      <c r="V26" s="10">
        <v>0.775</v>
      </c>
      <c r="W26" s="10">
        <f t="shared" si="29"/>
        <v>85.715</v>
      </c>
      <c r="X26" s="10">
        <f t="shared" si="30"/>
        <v>110.5</v>
      </c>
      <c r="Y26" s="10">
        <v>0.686</v>
      </c>
      <c r="Z26" s="10">
        <f t="shared" si="31"/>
        <v>75.8716</v>
      </c>
      <c r="AA26" s="10">
        <f t="shared" si="32"/>
        <v>85.5</v>
      </c>
      <c r="AB26" s="10">
        <v>0.751</v>
      </c>
      <c r="AC26" s="10">
        <f t="shared" si="33"/>
        <v>83.0606</v>
      </c>
      <c r="AD26" s="10">
        <f t="shared" si="34"/>
        <v>72.5</v>
      </c>
      <c r="AE26" s="10">
        <v>0.773</v>
      </c>
      <c r="AF26" s="10">
        <f t="shared" si="35"/>
        <v>85.4938</v>
      </c>
      <c r="AG26" s="10">
        <f t="shared" si="36"/>
        <v>60.5</v>
      </c>
      <c r="AH26" s="10">
        <v>0.701</v>
      </c>
      <c r="AI26" s="10">
        <f t="shared" si="37"/>
        <v>77.53059999999999</v>
      </c>
      <c r="AJ26" s="10">
        <f t="shared" si="38"/>
        <v>65.5</v>
      </c>
      <c r="AK26" s="10">
        <v>0.698</v>
      </c>
      <c r="AL26" s="10">
        <f t="shared" si="39"/>
        <v>77.19879999999999</v>
      </c>
      <c r="AM26" s="10">
        <f t="shared" si="40"/>
        <v>62.5</v>
      </c>
      <c r="AN26" s="10">
        <v>0.591</v>
      </c>
      <c r="AO26" s="10">
        <f t="shared" si="2"/>
        <v>65.3646</v>
      </c>
      <c r="AP26" s="10">
        <f t="shared" si="3"/>
        <v>45.5</v>
      </c>
      <c r="AQ26" s="10">
        <v>0.627</v>
      </c>
      <c r="AR26" s="10">
        <f t="shared" si="41"/>
        <v>69.3462</v>
      </c>
      <c r="AS26" s="10">
        <f t="shared" si="42"/>
        <v>53.5</v>
      </c>
      <c r="AT26" s="10">
        <v>0.625</v>
      </c>
      <c r="AU26" s="10">
        <f t="shared" si="4"/>
        <v>69.125</v>
      </c>
      <c r="AV26" s="10">
        <f t="shared" si="5"/>
        <v>48.5</v>
      </c>
      <c r="AW26" s="10">
        <v>0.668</v>
      </c>
      <c r="AX26" s="10">
        <f t="shared" si="6"/>
        <v>73.8808</v>
      </c>
      <c r="AY26" s="10">
        <f t="shared" si="7"/>
        <v>36.5</v>
      </c>
      <c r="AZ26" s="10">
        <v>0.601</v>
      </c>
      <c r="BA26" s="10">
        <f t="shared" si="8"/>
        <v>66.47059999999999</v>
      </c>
      <c r="BB26" s="10">
        <f t="shared" si="9"/>
        <v>44.5</v>
      </c>
      <c r="BC26" s="10">
        <v>0.565</v>
      </c>
      <c r="BD26" s="10">
        <f t="shared" si="10"/>
        <v>62.48899999999999</v>
      </c>
      <c r="BE26" s="10">
        <f t="shared" si="11"/>
        <v>36.5</v>
      </c>
      <c r="BF26" s="10">
        <v>0.613</v>
      </c>
      <c r="BG26" s="10">
        <f t="shared" si="12"/>
        <v>67.7978</v>
      </c>
      <c r="BH26" s="10">
        <f t="shared" si="13"/>
        <v>31.5</v>
      </c>
      <c r="BI26" s="10">
        <v>0.481</v>
      </c>
      <c r="BJ26" s="10">
        <f t="shared" si="14"/>
        <v>53.19859999999999</v>
      </c>
      <c r="BK26" s="10">
        <f t="shared" si="15"/>
        <v>37.5</v>
      </c>
      <c r="BL26" s="10">
        <v>0.445</v>
      </c>
      <c r="BM26" s="10">
        <f t="shared" si="16"/>
        <v>49.217</v>
      </c>
      <c r="BN26" s="10">
        <f t="shared" si="17"/>
        <v>27.5</v>
      </c>
    </row>
    <row r="27" spans="1:66" ht="9.75">
      <c r="A27" s="10" t="s">
        <v>94</v>
      </c>
      <c r="B27" s="10">
        <v>1.394</v>
      </c>
      <c r="C27" s="10">
        <f t="shared" si="18"/>
        <v>139.39999999999998</v>
      </c>
      <c r="D27" s="10">
        <v>0.209</v>
      </c>
      <c r="E27" s="10">
        <f t="shared" si="0"/>
        <v>23.115399999999998</v>
      </c>
      <c r="F27" s="10">
        <f t="shared" si="1"/>
        <v>30.600000000000023</v>
      </c>
      <c r="G27" s="10">
        <v>0.595</v>
      </c>
      <c r="H27" s="10">
        <f t="shared" si="19"/>
        <v>65.80699999999999</v>
      </c>
      <c r="I27" s="10">
        <f t="shared" si="20"/>
        <v>100.60000000000002</v>
      </c>
      <c r="J27" s="10">
        <v>0.794</v>
      </c>
      <c r="K27" s="10">
        <f t="shared" si="21"/>
        <v>87.8164</v>
      </c>
      <c r="L27" s="10">
        <f t="shared" si="22"/>
        <v>138.60000000000002</v>
      </c>
      <c r="M27" s="10">
        <v>0.783</v>
      </c>
      <c r="N27" s="10">
        <f t="shared" si="23"/>
        <v>86.5998</v>
      </c>
      <c r="O27" s="10">
        <f t="shared" si="24"/>
        <v>103.60000000000002</v>
      </c>
      <c r="P27" s="10">
        <v>0.803</v>
      </c>
      <c r="Q27" s="10">
        <f t="shared" si="25"/>
        <v>88.8118</v>
      </c>
      <c r="R27" s="10">
        <f t="shared" si="26"/>
        <v>110.60000000000002</v>
      </c>
      <c r="S27" s="10">
        <v>0.779</v>
      </c>
      <c r="T27" s="10">
        <f t="shared" si="27"/>
        <v>86.1574</v>
      </c>
      <c r="U27" s="10">
        <f t="shared" si="28"/>
        <v>113.60000000000002</v>
      </c>
      <c r="V27" s="10">
        <v>0.71</v>
      </c>
      <c r="W27" s="10">
        <f t="shared" si="29"/>
        <v>78.526</v>
      </c>
      <c r="X27" s="10">
        <f t="shared" si="30"/>
        <v>99.60000000000002</v>
      </c>
      <c r="Y27" s="10">
        <v>0.674</v>
      </c>
      <c r="Z27" s="10">
        <f t="shared" si="31"/>
        <v>74.5444</v>
      </c>
      <c r="AA27" s="10">
        <f t="shared" si="32"/>
        <v>74.60000000000002</v>
      </c>
      <c r="AB27" s="10">
        <v>0.706</v>
      </c>
      <c r="AC27" s="10">
        <f t="shared" si="33"/>
        <v>78.08359999999999</v>
      </c>
      <c r="AD27" s="10">
        <f t="shared" si="34"/>
        <v>61.60000000000002</v>
      </c>
      <c r="AE27" s="10">
        <v>0.742</v>
      </c>
      <c r="AF27" s="10">
        <f t="shared" si="35"/>
        <v>82.06519999999999</v>
      </c>
      <c r="AG27" s="10">
        <f t="shared" si="36"/>
        <v>49.60000000000002</v>
      </c>
      <c r="AH27" s="10">
        <v>0.712</v>
      </c>
      <c r="AI27" s="10">
        <f t="shared" si="37"/>
        <v>78.74719999999999</v>
      </c>
      <c r="AJ27" s="10">
        <f t="shared" si="38"/>
        <v>54.60000000000002</v>
      </c>
      <c r="AK27" s="10">
        <v>0.679</v>
      </c>
      <c r="AL27" s="10">
        <f t="shared" si="39"/>
        <v>75.09740000000001</v>
      </c>
      <c r="AM27" s="10">
        <f t="shared" si="40"/>
        <v>51.60000000000002</v>
      </c>
      <c r="AN27" s="10">
        <v>0.561</v>
      </c>
      <c r="AO27" s="10">
        <f t="shared" si="2"/>
        <v>62.046600000000005</v>
      </c>
      <c r="AP27" s="10">
        <f t="shared" si="3"/>
        <v>34.60000000000002</v>
      </c>
      <c r="AQ27" s="10">
        <v>0.601</v>
      </c>
      <c r="AR27" s="10">
        <f t="shared" si="41"/>
        <v>66.47059999999999</v>
      </c>
      <c r="AS27" s="10">
        <f t="shared" si="42"/>
        <v>42.60000000000002</v>
      </c>
      <c r="AT27" s="10">
        <v>0.531</v>
      </c>
      <c r="AU27" s="10">
        <f t="shared" si="4"/>
        <v>58.7286</v>
      </c>
      <c r="AV27" s="10">
        <f t="shared" si="5"/>
        <v>37.60000000000002</v>
      </c>
      <c r="AW27" s="10">
        <v>0.614</v>
      </c>
      <c r="AX27" s="10">
        <f t="shared" si="6"/>
        <v>67.9084</v>
      </c>
      <c r="AY27" s="10">
        <f t="shared" si="7"/>
        <v>25.600000000000023</v>
      </c>
      <c r="AZ27" s="10">
        <v>0.568</v>
      </c>
      <c r="BA27" s="10">
        <f t="shared" si="8"/>
        <v>62.82079999999999</v>
      </c>
      <c r="BB27" s="10">
        <f t="shared" si="9"/>
        <v>33.60000000000002</v>
      </c>
      <c r="BC27" s="10">
        <v>0.566</v>
      </c>
      <c r="BD27" s="10">
        <f t="shared" si="10"/>
        <v>62.59959999999999</v>
      </c>
      <c r="BE27" s="10">
        <f t="shared" si="11"/>
        <v>25.600000000000023</v>
      </c>
      <c r="BF27" s="10">
        <v>0.554</v>
      </c>
      <c r="BG27" s="10">
        <f t="shared" si="12"/>
        <v>61.272400000000005</v>
      </c>
      <c r="BH27" s="10">
        <f t="shared" si="13"/>
        <v>20.600000000000023</v>
      </c>
      <c r="BI27" s="10">
        <v>0.482</v>
      </c>
      <c r="BJ27" s="10">
        <f t="shared" si="14"/>
        <v>53.3092</v>
      </c>
      <c r="BK27" s="10">
        <f t="shared" si="15"/>
        <v>26.600000000000023</v>
      </c>
      <c r="BL27" s="10">
        <v>0.417</v>
      </c>
      <c r="BM27" s="10">
        <f t="shared" si="16"/>
        <v>46.1202</v>
      </c>
      <c r="BN27" s="10">
        <f t="shared" si="17"/>
        <v>16.600000000000023</v>
      </c>
    </row>
    <row r="28" spans="1:66" ht="9.75">
      <c r="A28" s="10" t="s">
        <v>95</v>
      </c>
      <c r="B28" s="10">
        <v>1.502</v>
      </c>
      <c r="C28" s="10">
        <f t="shared" si="18"/>
        <v>150.2</v>
      </c>
      <c r="D28" s="10">
        <v>0.14</v>
      </c>
      <c r="E28" s="10">
        <f t="shared" si="0"/>
        <v>15.484</v>
      </c>
      <c r="F28" s="10">
        <f t="shared" si="1"/>
        <v>19.80000000000001</v>
      </c>
      <c r="G28" s="10">
        <v>0.613</v>
      </c>
      <c r="H28" s="10">
        <f t="shared" si="19"/>
        <v>67.7978</v>
      </c>
      <c r="I28" s="10">
        <f t="shared" si="20"/>
        <v>89.80000000000001</v>
      </c>
      <c r="J28" s="10">
        <v>0.772</v>
      </c>
      <c r="K28" s="10">
        <f t="shared" si="21"/>
        <v>85.3832</v>
      </c>
      <c r="L28" s="10">
        <f t="shared" si="22"/>
        <v>127.80000000000001</v>
      </c>
      <c r="M28" s="10">
        <v>0.765</v>
      </c>
      <c r="N28" s="10">
        <f t="shared" si="23"/>
        <v>84.609</v>
      </c>
      <c r="O28" s="10">
        <f t="shared" si="24"/>
        <v>92.80000000000001</v>
      </c>
      <c r="P28" s="10">
        <v>0.766</v>
      </c>
      <c r="Q28" s="10">
        <f t="shared" si="25"/>
        <v>84.7196</v>
      </c>
      <c r="R28" s="10">
        <f t="shared" si="26"/>
        <v>99.80000000000001</v>
      </c>
      <c r="S28" s="10">
        <v>0.759</v>
      </c>
      <c r="T28" s="10">
        <f t="shared" si="27"/>
        <v>83.94539999999999</v>
      </c>
      <c r="U28" s="10">
        <f t="shared" si="28"/>
        <v>102.80000000000001</v>
      </c>
      <c r="V28" s="10">
        <v>0.713</v>
      </c>
      <c r="W28" s="10">
        <f t="shared" si="29"/>
        <v>78.8578</v>
      </c>
      <c r="X28" s="10">
        <f t="shared" si="30"/>
        <v>88.80000000000001</v>
      </c>
      <c r="Y28" s="10">
        <v>0.635</v>
      </c>
      <c r="Z28" s="10">
        <f t="shared" si="31"/>
        <v>70.231</v>
      </c>
      <c r="AA28" s="10">
        <f t="shared" si="32"/>
        <v>63.80000000000001</v>
      </c>
      <c r="AB28" s="10">
        <v>0.613</v>
      </c>
      <c r="AC28" s="10">
        <f t="shared" si="33"/>
        <v>67.7978</v>
      </c>
      <c r="AD28" s="10">
        <f t="shared" si="34"/>
        <v>50.80000000000001</v>
      </c>
      <c r="AE28" s="10">
        <v>0.766</v>
      </c>
      <c r="AF28" s="10">
        <f t="shared" si="35"/>
        <v>84.7196</v>
      </c>
      <c r="AG28" s="10">
        <f t="shared" si="36"/>
        <v>38.80000000000001</v>
      </c>
      <c r="AH28" s="10">
        <v>0.667</v>
      </c>
      <c r="AI28" s="10">
        <f t="shared" si="37"/>
        <v>73.7702</v>
      </c>
      <c r="AJ28" s="10">
        <f t="shared" si="38"/>
        <v>43.80000000000001</v>
      </c>
      <c r="AK28" s="10">
        <v>0.6</v>
      </c>
      <c r="AL28" s="10">
        <f t="shared" si="39"/>
        <v>66.36</v>
      </c>
      <c r="AM28" s="10">
        <f t="shared" si="40"/>
        <v>40.80000000000001</v>
      </c>
      <c r="AN28" s="10">
        <v>0.535</v>
      </c>
      <c r="AO28" s="10">
        <f t="shared" si="2"/>
        <v>59.171</v>
      </c>
      <c r="AP28" s="10">
        <f t="shared" si="3"/>
        <v>23.80000000000001</v>
      </c>
      <c r="AQ28" s="10">
        <v>0.548</v>
      </c>
      <c r="AR28" s="10">
        <f t="shared" si="41"/>
        <v>60.6088</v>
      </c>
      <c r="AS28" s="10">
        <f t="shared" si="42"/>
        <v>31.80000000000001</v>
      </c>
      <c r="AT28" s="10">
        <v>0.441</v>
      </c>
      <c r="AU28" s="10">
        <f t="shared" si="4"/>
        <v>48.7746</v>
      </c>
      <c r="AV28" s="10">
        <f t="shared" si="5"/>
        <v>26.80000000000001</v>
      </c>
      <c r="AW28" s="10">
        <v>0.452</v>
      </c>
      <c r="AX28" s="10">
        <f t="shared" si="6"/>
        <v>49.9912</v>
      </c>
      <c r="AY28" s="10">
        <f t="shared" si="7"/>
        <v>14.800000000000011</v>
      </c>
      <c r="AZ28" s="10">
        <v>0.43</v>
      </c>
      <c r="BA28" s="10">
        <f t="shared" si="8"/>
        <v>47.558</v>
      </c>
      <c r="BB28" s="10">
        <f t="shared" si="9"/>
        <v>22.80000000000001</v>
      </c>
      <c r="BC28" s="10">
        <v>0.471</v>
      </c>
      <c r="BD28" s="10">
        <f t="shared" si="10"/>
        <v>52.0926</v>
      </c>
      <c r="BE28" s="10">
        <f t="shared" si="11"/>
        <v>14.800000000000011</v>
      </c>
      <c r="BF28" s="10">
        <v>0.325</v>
      </c>
      <c r="BG28" s="10">
        <f t="shared" si="12"/>
        <v>35.945</v>
      </c>
      <c r="BH28" s="10">
        <f t="shared" si="13"/>
        <v>9.800000000000011</v>
      </c>
      <c r="BI28" s="10">
        <v>0.463</v>
      </c>
      <c r="BJ28" s="10">
        <f t="shared" si="14"/>
        <v>51.2078</v>
      </c>
      <c r="BK28" s="10">
        <f t="shared" si="15"/>
        <v>15.800000000000011</v>
      </c>
      <c r="BL28" s="10"/>
      <c r="BM28" s="10"/>
      <c r="BN28" s="10"/>
    </row>
    <row r="29" spans="1:66" ht="9.75">
      <c r="A29" s="10" t="s">
        <v>96</v>
      </c>
      <c r="B29" s="10">
        <v>1.61</v>
      </c>
      <c r="C29" s="10">
        <f t="shared" si="18"/>
        <v>161</v>
      </c>
      <c r="D29" s="10"/>
      <c r="E29" s="10"/>
      <c r="F29" s="10"/>
      <c r="G29" s="10">
        <v>0.592</v>
      </c>
      <c r="H29" s="10">
        <f t="shared" si="19"/>
        <v>65.47519999999999</v>
      </c>
      <c r="I29" s="10">
        <f t="shared" si="20"/>
        <v>79</v>
      </c>
      <c r="J29" s="10">
        <v>0.719</v>
      </c>
      <c r="K29" s="10">
        <f t="shared" si="21"/>
        <v>79.5214</v>
      </c>
      <c r="L29" s="10">
        <f t="shared" si="22"/>
        <v>117</v>
      </c>
      <c r="M29" s="10">
        <v>0.796</v>
      </c>
      <c r="N29" s="10">
        <f t="shared" si="23"/>
        <v>88.0376</v>
      </c>
      <c r="O29" s="10">
        <f t="shared" si="24"/>
        <v>82</v>
      </c>
      <c r="P29" s="10">
        <v>0.777</v>
      </c>
      <c r="Q29" s="10">
        <f t="shared" si="25"/>
        <v>85.9362</v>
      </c>
      <c r="R29" s="10">
        <f t="shared" si="26"/>
        <v>89</v>
      </c>
      <c r="S29" s="10">
        <v>0.727</v>
      </c>
      <c r="T29" s="10">
        <f t="shared" si="27"/>
        <v>80.4062</v>
      </c>
      <c r="U29" s="10">
        <f t="shared" si="28"/>
        <v>92</v>
      </c>
      <c r="V29" s="10">
        <v>0.705</v>
      </c>
      <c r="W29" s="10">
        <f t="shared" si="29"/>
        <v>77.97299999999998</v>
      </c>
      <c r="X29" s="10">
        <f t="shared" si="30"/>
        <v>78</v>
      </c>
      <c r="Y29" s="10">
        <v>0.599</v>
      </c>
      <c r="Z29" s="10">
        <f t="shared" si="31"/>
        <v>66.2494</v>
      </c>
      <c r="AA29" s="10">
        <f t="shared" si="32"/>
        <v>53</v>
      </c>
      <c r="AB29" s="10">
        <v>0.53</v>
      </c>
      <c r="AC29" s="10">
        <f t="shared" si="33"/>
        <v>58.618</v>
      </c>
      <c r="AD29" s="10">
        <f t="shared" si="34"/>
        <v>40</v>
      </c>
      <c r="AE29" s="10">
        <v>0.712</v>
      </c>
      <c r="AF29" s="10">
        <f t="shared" si="35"/>
        <v>78.74719999999999</v>
      </c>
      <c r="AG29" s="10">
        <f t="shared" si="36"/>
        <v>28</v>
      </c>
      <c r="AH29" s="10">
        <v>0.62</v>
      </c>
      <c r="AI29" s="10">
        <f t="shared" si="37"/>
        <v>68.572</v>
      </c>
      <c r="AJ29" s="10">
        <f t="shared" si="38"/>
        <v>33</v>
      </c>
      <c r="AK29" s="10">
        <v>0.542</v>
      </c>
      <c r="AL29" s="10">
        <f t="shared" si="39"/>
        <v>59.9452</v>
      </c>
      <c r="AM29" s="10">
        <f t="shared" si="40"/>
        <v>30</v>
      </c>
      <c r="AN29" s="10">
        <v>0.445</v>
      </c>
      <c r="AO29" s="10">
        <f t="shared" si="2"/>
        <v>49.217</v>
      </c>
      <c r="AP29" s="10">
        <f t="shared" si="3"/>
        <v>13</v>
      </c>
      <c r="AQ29" s="10">
        <v>0.519</v>
      </c>
      <c r="AR29" s="10">
        <f t="shared" si="41"/>
        <v>57.4014</v>
      </c>
      <c r="AS29" s="10">
        <f t="shared" si="42"/>
        <v>21</v>
      </c>
      <c r="AT29" s="10"/>
      <c r="AU29" s="10"/>
      <c r="AV29" s="10"/>
      <c r="AW29" s="10"/>
      <c r="AX29" s="10"/>
      <c r="AY29" s="10"/>
      <c r="AZ29" s="10">
        <v>0.199</v>
      </c>
      <c r="BA29" s="10">
        <f t="shared" si="8"/>
        <v>22.0094</v>
      </c>
      <c r="BB29" s="10">
        <f t="shared" si="9"/>
        <v>12</v>
      </c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</row>
    <row r="30" spans="1:66" ht="9.75">
      <c r="A30" s="10" t="s">
        <v>97</v>
      </c>
      <c r="B30" s="10">
        <v>1.718</v>
      </c>
      <c r="C30" s="10">
        <f t="shared" si="18"/>
        <v>171.8</v>
      </c>
      <c r="D30" s="10"/>
      <c r="E30" s="10"/>
      <c r="F30" s="10"/>
      <c r="G30" s="10">
        <v>0.551</v>
      </c>
      <c r="H30" s="10">
        <f t="shared" si="19"/>
        <v>60.9406</v>
      </c>
      <c r="I30" s="10">
        <f t="shared" si="20"/>
        <v>68.19999999999999</v>
      </c>
      <c r="J30" s="10">
        <v>0.726</v>
      </c>
      <c r="K30" s="10">
        <f t="shared" si="21"/>
        <v>80.2956</v>
      </c>
      <c r="L30" s="10">
        <f t="shared" si="22"/>
        <v>106.19999999999999</v>
      </c>
      <c r="M30" s="10">
        <v>0.75</v>
      </c>
      <c r="N30" s="10">
        <f t="shared" si="23"/>
        <v>82.94999999999999</v>
      </c>
      <c r="O30" s="10">
        <f t="shared" si="24"/>
        <v>71.19999999999999</v>
      </c>
      <c r="P30" s="10">
        <v>0.777</v>
      </c>
      <c r="Q30" s="10">
        <f t="shared" si="25"/>
        <v>85.9362</v>
      </c>
      <c r="R30" s="10">
        <f t="shared" si="26"/>
        <v>78.19999999999999</v>
      </c>
      <c r="S30" s="10">
        <v>0.734</v>
      </c>
      <c r="T30" s="10">
        <f t="shared" si="27"/>
        <v>81.18039999999999</v>
      </c>
      <c r="U30" s="10">
        <f t="shared" si="28"/>
        <v>81.19999999999999</v>
      </c>
      <c r="V30" s="10">
        <v>0.682</v>
      </c>
      <c r="W30" s="10">
        <f t="shared" si="29"/>
        <v>75.42920000000001</v>
      </c>
      <c r="X30" s="10">
        <f t="shared" si="30"/>
        <v>67.19999999999999</v>
      </c>
      <c r="Y30" s="10">
        <v>0.548</v>
      </c>
      <c r="Z30" s="10">
        <f t="shared" si="31"/>
        <v>60.6088</v>
      </c>
      <c r="AA30" s="10">
        <f t="shared" si="32"/>
        <v>42.19999999999999</v>
      </c>
      <c r="AB30" s="10">
        <v>0.482</v>
      </c>
      <c r="AC30" s="10">
        <f t="shared" si="33"/>
        <v>53.3092</v>
      </c>
      <c r="AD30" s="10">
        <f t="shared" si="34"/>
        <v>29.19999999999999</v>
      </c>
      <c r="AE30" s="10">
        <v>0.392</v>
      </c>
      <c r="AF30" s="10">
        <f t="shared" si="35"/>
        <v>43.355199999999996</v>
      </c>
      <c r="AG30" s="10">
        <f t="shared" si="36"/>
        <v>17.19999999999999</v>
      </c>
      <c r="AH30" s="10">
        <v>0.58</v>
      </c>
      <c r="AI30" s="10">
        <f t="shared" si="37"/>
        <v>64.148</v>
      </c>
      <c r="AJ30" s="10">
        <f t="shared" si="38"/>
        <v>22.19999999999999</v>
      </c>
      <c r="AK30" s="10">
        <v>0.491</v>
      </c>
      <c r="AL30" s="10">
        <f t="shared" si="39"/>
        <v>54.30459999999999</v>
      </c>
      <c r="AM30" s="10">
        <f t="shared" si="40"/>
        <v>19.19999999999999</v>
      </c>
      <c r="AN30" s="10"/>
      <c r="AO30" s="10"/>
      <c r="AP30" s="10"/>
      <c r="AQ30" s="10">
        <v>0.297</v>
      </c>
      <c r="AR30" s="10">
        <f t="shared" si="41"/>
        <v>32.8482</v>
      </c>
      <c r="AS30" s="10">
        <f t="shared" si="42"/>
        <v>10.199999999999989</v>
      </c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</row>
    <row r="31" spans="1:66" ht="9.75">
      <c r="A31" s="10" t="s">
        <v>98</v>
      </c>
      <c r="B31" s="10">
        <v>1.827</v>
      </c>
      <c r="C31" s="10">
        <f t="shared" si="18"/>
        <v>182.7</v>
      </c>
      <c r="D31" s="10"/>
      <c r="E31" s="10"/>
      <c r="F31" s="10"/>
      <c r="G31" s="10">
        <v>0.512</v>
      </c>
      <c r="H31" s="10">
        <f t="shared" si="19"/>
        <v>56.627199999999995</v>
      </c>
      <c r="I31" s="10">
        <f t="shared" si="20"/>
        <v>57.30000000000001</v>
      </c>
      <c r="J31" s="10">
        <v>0.712</v>
      </c>
      <c r="K31" s="10">
        <f t="shared" si="21"/>
        <v>78.74719999999999</v>
      </c>
      <c r="L31" s="10">
        <f t="shared" si="22"/>
        <v>95.30000000000001</v>
      </c>
      <c r="M31" s="10">
        <v>0.731</v>
      </c>
      <c r="N31" s="10">
        <f t="shared" si="23"/>
        <v>80.84859999999999</v>
      </c>
      <c r="O31" s="10">
        <f t="shared" si="24"/>
        <v>60.30000000000001</v>
      </c>
      <c r="P31" s="10">
        <v>0.782</v>
      </c>
      <c r="Q31" s="10">
        <f t="shared" si="25"/>
        <v>86.4892</v>
      </c>
      <c r="R31" s="10">
        <f t="shared" si="26"/>
        <v>67.30000000000001</v>
      </c>
      <c r="S31" s="10">
        <v>0.736</v>
      </c>
      <c r="T31" s="10">
        <f t="shared" si="27"/>
        <v>81.40159999999999</v>
      </c>
      <c r="U31" s="10">
        <f t="shared" si="28"/>
        <v>70.30000000000001</v>
      </c>
      <c r="V31" s="10">
        <v>0.627</v>
      </c>
      <c r="W31" s="10">
        <f t="shared" si="29"/>
        <v>69.3462</v>
      </c>
      <c r="X31" s="10">
        <f t="shared" si="30"/>
        <v>56.30000000000001</v>
      </c>
      <c r="Y31" s="10">
        <v>0.531</v>
      </c>
      <c r="Z31" s="10">
        <f t="shared" si="31"/>
        <v>58.7286</v>
      </c>
      <c r="AA31" s="10">
        <f t="shared" si="32"/>
        <v>31.30000000000001</v>
      </c>
      <c r="AB31" s="10">
        <v>0.346</v>
      </c>
      <c r="AC31" s="10">
        <f t="shared" si="33"/>
        <v>38.267599999999995</v>
      </c>
      <c r="AD31" s="10">
        <f t="shared" si="34"/>
        <v>18.30000000000001</v>
      </c>
      <c r="AE31" s="10"/>
      <c r="AF31" s="10"/>
      <c r="AG31" s="10"/>
      <c r="AH31" s="10">
        <v>0.25</v>
      </c>
      <c r="AI31" s="10">
        <f t="shared" si="37"/>
        <v>27.65</v>
      </c>
      <c r="AJ31" s="10">
        <f t="shared" si="38"/>
        <v>11.300000000000011</v>
      </c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</row>
    <row r="32" spans="1:66" ht="9.75">
      <c r="A32" s="10" t="s">
        <v>99</v>
      </c>
      <c r="B32" s="10">
        <v>1.935</v>
      </c>
      <c r="C32" s="10">
        <f t="shared" si="18"/>
        <v>193.5</v>
      </c>
      <c r="D32" s="10"/>
      <c r="E32" s="10"/>
      <c r="F32" s="10"/>
      <c r="G32" s="10">
        <v>0.456</v>
      </c>
      <c r="H32" s="10">
        <f t="shared" si="19"/>
        <v>50.4336</v>
      </c>
      <c r="I32" s="10">
        <f t="shared" si="20"/>
        <v>46.5</v>
      </c>
      <c r="J32" s="10">
        <v>0.69</v>
      </c>
      <c r="K32" s="10">
        <f t="shared" si="21"/>
        <v>76.314</v>
      </c>
      <c r="L32" s="10">
        <f t="shared" si="22"/>
        <v>84.5</v>
      </c>
      <c r="M32" s="10">
        <v>0.725</v>
      </c>
      <c r="N32" s="10">
        <f t="shared" si="23"/>
        <v>80.18499999999999</v>
      </c>
      <c r="O32" s="10">
        <f t="shared" si="24"/>
        <v>49.5</v>
      </c>
      <c r="P32" s="10">
        <v>0.723</v>
      </c>
      <c r="Q32" s="10">
        <f t="shared" si="25"/>
        <v>79.96379999999999</v>
      </c>
      <c r="R32" s="10">
        <f t="shared" si="26"/>
        <v>56.5</v>
      </c>
      <c r="S32" s="10">
        <v>0.709</v>
      </c>
      <c r="T32" s="10">
        <f t="shared" si="27"/>
        <v>78.41539999999999</v>
      </c>
      <c r="U32" s="10">
        <f t="shared" si="28"/>
        <v>59.5</v>
      </c>
      <c r="V32" s="10">
        <v>0.576</v>
      </c>
      <c r="W32" s="10">
        <f t="shared" si="29"/>
        <v>63.70559999999999</v>
      </c>
      <c r="X32" s="10">
        <f t="shared" si="30"/>
        <v>45.5</v>
      </c>
      <c r="Y32" s="10">
        <v>0.456</v>
      </c>
      <c r="Z32" s="10">
        <f t="shared" si="31"/>
        <v>50.4336</v>
      </c>
      <c r="AA32" s="10">
        <f t="shared" si="32"/>
        <v>20.5</v>
      </c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</row>
    <row r="33" spans="1:66" ht="9.75">
      <c r="A33" s="10" t="s">
        <v>100</v>
      </c>
      <c r="B33" s="10">
        <v>2.043</v>
      </c>
      <c r="C33" s="10">
        <f t="shared" si="18"/>
        <v>204.3</v>
      </c>
      <c r="D33" s="10"/>
      <c r="E33" s="10"/>
      <c r="F33" s="10"/>
      <c r="G33" s="10">
        <v>0.362</v>
      </c>
      <c r="H33" s="10">
        <f t="shared" si="19"/>
        <v>40.0372</v>
      </c>
      <c r="I33" s="10">
        <f t="shared" si="20"/>
        <v>35.69999999999999</v>
      </c>
      <c r="J33" s="10">
        <v>0.67</v>
      </c>
      <c r="K33" s="10">
        <f t="shared" si="21"/>
        <v>74.102</v>
      </c>
      <c r="L33" s="10">
        <f t="shared" si="22"/>
        <v>73.69999999999999</v>
      </c>
      <c r="M33" s="10">
        <v>0.687</v>
      </c>
      <c r="N33" s="10">
        <f t="shared" si="23"/>
        <v>75.9822</v>
      </c>
      <c r="O33" s="10">
        <f t="shared" si="24"/>
        <v>38.69999999999999</v>
      </c>
      <c r="P33" s="10">
        <v>0.71</v>
      </c>
      <c r="Q33" s="10">
        <f t="shared" si="25"/>
        <v>78.526</v>
      </c>
      <c r="R33" s="10">
        <f t="shared" si="26"/>
        <v>45.69999999999999</v>
      </c>
      <c r="S33" s="10">
        <v>0.644</v>
      </c>
      <c r="T33" s="10">
        <f t="shared" si="27"/>
        <v>71.2264</v>
      </c>
      <c r="U33" s="10">
        <f t="shared" si="28"/>
        <v>48.69999999999999</v>
      </c>
      <c r="V33" s="10">
        <v>0.581</v>
      </c>
      <c r="W33" s="10">
        <f t="shared" si="29"/>
        <v>64.25859999999999</v>
      </c>
      <c r="X33" s="10">
        <f t="shared" si="30"/>
        <v>34.69999999999999</v>
      </c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</row>
    <row r="34" spans="1:66" ht="9.75">
      <c r="A34" s="10" t="s">
        <v>101</v>
      </c>
      <c r="B34" s="10">
        <v>2.152</v>
      </c>
      <c r="C34" s="10">
        <f t="shared" si="18"/>
        <v>215.20000000000002</v>
      </c>
      <c r="D34" s="10"/>
      <c r="E34" s="10"/>
      <c r="F34" s="10"/>
      <c r="G34" s="10">
        <v>0.246</v>
      </c>
      <c r="H34" s="10">
        <f t="shared" si="19"/>
        <v>27.2076</v>
      </c>
      <c r="I34" s="10">
        <f t="shared" si="20"/>
        <v>24.799999999999983</v>
      </c>
      <c r="J34" s="10">
        <v>0.626</v>
      </c>
      <c r="K34" s="10">
        <f t="shared" si="21"/>
        <v>69.23559999999999</v>
      </c>
      <c r="L34" s="10">
        <f t="shared" si="22"/>
        <v>62.79999999999998</v>
      </c>
      <c r="M34" s="10">
        <v>0.67</v>
      </c>
      <c r="N34" s="10">
        <f t="shared" si="23"/>
        <v>74.102</v>
      </c>
      <c r="O34" s="10">
        <f t="shared" si="24"/>
        <v>27.799999999999983</v>
      </c>
      <c r="P34" s="10">
        <v>0.663</v>
      </c>
      <c r="Q34" s="10">
        <f t="shared" si="25"/>
        <v>73.3278</v>
      </c>
      <c r="R34" s="10">
        <f t="shared" si="26"/>
        <v>34.79999999999998</v>
      </c>
      <c r="S34" s="10">
        <v>0.612</v>
      </c>
      <c r="T34" s="10">
        <f t="shared" si="27"/>
        <v>67.68719999999999</v>
      </c>
      <c r="U34" s="10">
        <f t="shared" si="28"/>
        <v>37.79999999999998</v>
      </c>
      <c r="V34" s="10">
        <v>0.502</v>
      </c>
      <c r="W34" s="10">
        <f t="shared" si="29"/>
        <v>55.5212</v>
      </c>
      <c r="X34" s="10">
        <f t="shared" si="30"/>
        <v>23.799999999999983</v>
      </c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</row>
    <row r="35" spans="1:66" ht="9.75">
      <c r="A35" s="10" t="s">
        <v>102</v>
      </c>
      <c r="B35" s="10">
        <v>2.26</v>
      </c>
      <c r="C35" s="10">
        <f t="shared" si="18"/>
        <v>225.99999999999997</v>
      </c>
      <c r="D35" s="10"/>
      <c r="E35" s="10"/>
      <c r="F35" s="10"/>
      <c r="G35" s="10">
        <v>0.173</v>
      </c>
      <c r="H35" s="10">
        <f t="shared" si="19"/>
        <v>19.133799999999997</v>
      </c>
      <c r="I35" s="10">
        <f t="shared" si="20"/>
        <v>14.000000000000028</v>
      </c>
      <c r="J35" s="10">
        <v>0.609</v>
      </c>
      <c r="K35" s="10">
        <f t="shared" si="21"/>
        <v>67.35539999999999</v>
      </c>
      <c r="L35" s="10">
        <f t="shared" si="22"/>
        <v>52.00000000000003</v>
      </c>
      <c r="M35" s="10">
        <v>0.549</v>
      </c>
      <c r="N35" s="10">
        <f t="shared" si="23"/>
        <v>60.7194</v>
      </c>
      <c r="O35" s="10">
        <f t="shared" si="24"/>
        <v>17.00000000000003</v>
      </c>
      <c r="P35" s="10">
        <v>0.609</v>
      </c>
      <c r="Q35" s="10">
        <f t="shared" si="25"/>
        <v>67.35539999999999</v>
      </c>
      <c r="R35" s="10">
        <f t="shared" si="26"/>
        <v>24.00000000000003</v>
      </c>
      <c r="S35" s="10">
        <v>0.514</v>
      </c>
      <c r="T35" s="10">
        <f t="shared" si="27"/>
        <v>56.8484</v>
      </c>
      <c r="U35" s="10">
        <f t="shared" si="28"/>
        <v>27.00000000000003</v>
      </c>
      <c r="V35" s="10">
        <v>0.257</v>
      </c>
      <c r="W35" s="10">
        <f t="shared" si="29"/>
        <v>28.4242</v>
      </c>
      <c r="X35" s="10">
        <f t="shared" si="30"/>
        <v>13.000000000000028</v>
      </c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</row>
    <row r="36" spans="1:66" ht="9.75">
      <c r="A36" s="10" t="s">
        <v>103</v>
      </c>
      <c r="B36" s="10">
        <v>2.368</v>
      </c>
      <c r="C36" s="10">
        <f t="shared" si="18"/>
        <v>236.79999999999998</v>
      </c>
      <c r="D36" s="10"/>
      <c r="E36" s="10"/>
      <c r="F36" s="10"/>
      <c r="G36" s="10">
        <v>0.159</v>
      </c>
      <c r="H36" s="10">
        <f t="shared" si="19"/>
        <v>17.5854</v>
      </c>
      <c r="I36" s="10">
        <f t="shared" si="20"/>
        <v>3.200000000000017</v>
      </c>
      <c r="J36" s="10">
        <v>0.572</v>
      </c>
      <c r="K36" s="10">
        <f t="shared" si="21"/>
        <v>63.26319999999999</v>
      </c>
      <c r="L36" s="10">
        <f t="shared" si="22"/>
        <v>41.20000000000002</v>
      </c>
      <c r="M36" s="10"/>
      <c r="N36" s="10"/>
      <c r="O36" s="10"/>
      <c r="P36" s="10">
        <v>0.359</v>
      </c>
      <c r="Q36" s="10">
        <f t="shared" si="25"/>
        <v>39.7054</v>
      </c>
      <c r="R36" s="10">
        <f t="shared" si="26"/>
        <v>13.200000000000017</v>
      </c>
      <c r="S36" s="10">
        <v>0.187</v>
      </c>
      <c r="T36" s="10">
        <f t="shared" si="27"/>
        <v>20.682199999999998</v>
      </c>
      <c r="U36" s="10">
        <f t="shared" si="28"/>
        <v>16.200000000000017</v>
      </c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</row>
    <row r="37" spans="1:66" ht="9.75">
      <c r="A37" s="10" t="s">
        <v>104</v>
      </c>
      <c r="B37" s="10">
        <v>2.477</v>
      </c>
      <c r="C37" s="10">
        <f t="shared" si="18"/>
        <v>247.7</v>
      </c>
      <c r="D37" s="10"/>
      <c r="E37" s="10"/>
      <c r="F37" s="10"/>
      <c r="G37" s="10"/>
      <c r="H37" s="10"/>
      <c r="I37" s="10"/>
      <c r="J37" s="10">
        <v>0.498</v>
      </c>
      <c r="K37" s="10">
        <f t="shared" si="21"/>
        <v>55.078799999999994</v>
      </c>
      <c r="L37" s="10">
        <f t="shared" si="22"/>
        <v>30.30000000000001</v>
      </c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</row>
    <row r="38" spans="1:66" ht="9.75">
      <c r="A38" s="10" t="s">
        <v>105</v>
      </c>
      <c r="B38" s="10">
        <v>2.585</v>
      </c>
      <c r="C38" s="10">
        <f t="shared" si="18"/>
        <v>258.5</v>
      </c>
      <c r="D38" s="10"/>
      <c r="E38" s="10"/>
      <c r="F38" s="10"/>
      <c r="G38" s="10"/>
      <c r="H38" s="10"/>
      <c r="I38" s="10"/>
      <c r="J38" s="10">
        <v>0.383</v>
      </c>
      <c r="K38" s="10">
        <f t="shared" si="21"/>
        <v>42.3598</v>
      </c>
      <c r="L38" s="10">
        <f t="shared" si="22"/>
        <v>19.5</v>
      </c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</row>
    <row r="39" spans="1:66" ht="9.75">
      <c r="A39" s="10" t="s">
        <v>106</v>
      </c>
      <c r="B39" s="10">
        <v>2.693</v>
      </c>
      <c r="C39" s="10">
        <f t="shared" si="18"/>
        <v>269.3</v>
      </c>
      <c r="D39" s="10"/>
      <c r="E39" s="10"/>
      <c r="F39" s="10"/>
      <c r="G39" s="10"/>
      <c r="H39" s="10"/>
      <c r="I39" s="10"/>
      <c r="J39" s="10">
        <v>0.219</v>
      </c>
      <c r="K39" s="10">
        <f t="shared" si="21"/>
        <v>24.2214</v>
      </c>
      <c r="L39" s="10">
        <f t="shared" si="22"/>
        <v>8.699999999999989</v>
      </c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</row>
    <row r="40" spans="1:66" ht="9.75">
      <c r="A40" s="10" t="s">
        <v>107</v>
      </c>
      <c r="B40" s="10">
        <v>2.801</v>
      </c>
      <c r="C40" s="10">
        <f t="shared" si="18"/>
        <v>280.1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</row>
    <row r="41" spans="1:66" ht="9.75">
      <c r="A41" s="10" t="s">
        <v>108</v>
      </c>
      <c r="B41" s="10">
        <v>2.91</v>
      </c>
      <c r="C41" s="10">
        <f t="shared" si="18"/>
        <v>291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</row>
    <row r="42" spans="1:66" ht="9.75">
      <c r="A42" s="10" t="s">
        <v>109</v>
      </c>
      <c r="B42" s="10">
        <v>3.018</v>
      </c>
      <c r="C42" s="10">
        <f t="shared" si="18"/>
        <v>301.79999999999995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</row>
    <row r="43" spans="1:66" ht="9.75">
      <c r="A43" s="10" t="s">
        <v>110</v>
      </c>
      <c r="B43" s="10">
        <v>3.126</v>
      </c>
      <c r="C43" s="10">
        <f t="shared" si="18"/>
        <v>312.59999999999997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</row>
    <row r="44" spans="1:66" ht="9.75">
      <c r="A44" s="10" t="s">
        <v>111</v>
      </c>
      <c r="B44" s="10">
        <v>3.235</v>
      </c>
      <c r="C44" s="10">
        <f t="shared" si="18"/>
        <v>323.5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</row>
    <row r="45" spans="1:66" ht="9.75">
      <c r="A45" s="10" t="s">
        <v>112</v>
      </c>
      <c r="B45" s="10">
        <v>3.343</v>
      </c>
      <c r="C45" s="10">
        <f t="shared" si="18"/>
        <v>334.3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</row>
    <row r="46" spans="2:27" ht="9.75">
      <c r="B46" s="19"/>
      <c r="C46" s="19"/>
      <c r="D46" s="19"/>
      <c r="E46" s="19"/>
      <c r="F46" s="19"/>
      <c r="G46" s="19"/>
      <c r="H46" s="19"/>
      <c r="J46" s="19"/>
      <c r="K46" s="19"/>
      <c r="L46" s="19"/>
      <c r="M46" s="19"/>
      <c r="N46" s="19"/>
      <c r="O46" s="19"/>
      <c r="P46" s="19"/>
      <c r="Q46" s="19"/>
      <c r="R46" s="20"/>
      <c r="S46" s="19"/>
      <c r="T46" s="19"/>
      <c r="U46" s="19"/>
      <c r="V46" s="19"/>
      <c r="W46" s="19"/>
      <c r="X46" s="19"/>
      <c r="Y46" s="19"/>
      <c r="Z46" s="19"/>
      <c r="AA46" s="19"/>
    </row>
    <row r="47" spans="2:66" ht="9.75">
      <c r="B47" s="19"/>
      <c r="C47" s="19"/>
      <c r="D47" s="25" t="s">
        <v>125</v>
      </c>
      <c r="E47" s="25" t="s">
        <v>128</v>
      </c>
      <c r="F47" s="25"/>
      <c r="G47" s="25" t="s">
        <v>125</v>
      </c>
      <c r="H47" s="25" t="s">
        <v>128</v>
      </c>
      <c r="I47" s="25"/>
      <c r="J47" s="25" t="s">
        <v>125</v>
      </c>
      <c r="K47" s="25" t="s">
        <v>128</v>
      </c>
      <c r="L47" s="25"/>
      <c r="M47" s="25" t="s">
        <v>125</v>
      </c>
      <c r="N47" s="25" t="s">
        <v>128</v>
      </c>
      <c r="O47" s="25"/>
      <c r="P47" s="25" t="s">
        <v>125</v>
      </c>
      <c r="Q47" s="25" t="s">
        <v>128</v>
      </c>
      <c r="R47" s="25"/>
      <c r="S47" s="25" t="s">
        <v>125</v>
      </c>
      <c r="T47" s="25" t="s">
        <v>128</v>
      </c>
      <c r="U47" s="25"/>
      <c r="V47" s="25" t="s">
        <v>125</v>
      </c>
      <c r="W47" s="25" t="s">
        <v>128</v>
      </c>
      <c r="X47" s="25"/>
      <c r="Y47" s="25" t="s">
        <v>125</v>
      </c>
      <c r="Z47" s="25" t="s">
        <v>128</v>
      </c>
      <c r="AA47" s="25"/>
      <c r="AB47" s="25" t="s">
        <v>125</v>
      </c>
      <c r="AC47" s="25" t="s">
        <v>128</v>
      </c>
      <c r="AD47" s="25"/>
      <c r="AE47" s="25" t="s">
        <v>125</v>
      </c>
      <c r="AF47" s="25" t="s">
        <v>128</v>
      </c>
      <c r="AG47" s="25"/>
      <c r="AH47" s="25" t="s">
        <v>125</v>
      </c>
      <c r="AI47" s="25" t="s">
        <v>128</v>
      </c>
      <c r="AJ47" s="25"/>
      <c r="AK47" s="25" t="s">
        <v>125</v>
      </c>
      <c r="AL47" s="25" t="s">
        <v>128</v>
      </c>
      <c r="AM47" s="25"/>
      <c r="AN47" s="25" t="s">
        <v>125</v>
      </c>
      <c r="AO47" s="25" t="s">
        <v>128</v>
      </c>
      <c r="AP47" s="25"/>
      <c r="AQ47" s="25" t="s">
        <v>125</v>
      </c>
      <c r="AR47" s="25" t="s">
        <v>128</v>
      </c>
      <c r="AS47" s="25"/>
      <c r="AT47" s="25" t="s">
        <v>125</v>
      </c>
      <c r="AU47" s="25" t="s">
        <v>128</v>
      </c>
      <c r="AV47" s="25"/>
      <c r="AW47" s="25" t="s">
        <v>125</v>
      </c>
      <c r="AX47" s="25" t="s">
        <v>128</v>
      </c>
      <c r="AY47" s="25"/>
      <c r="AZ47" s="25" t="s">
        <v>125</v>
      </c>
      <c r="BA47" s="25" t="s">
        <v>128</v>
      </c>
      <c r="BB47" s="25"/>
      <c r="BC47" s="25" t="s">
        <v>125</v>
      </c>
      <c r="BD47" s="25" t="s">
        <v>128</v>
      </c>
      <c r="BE47" s="25"/>
      <c r="BF47" s="25" t="s">
        <v>125</v>
      </c>
      <c r="BG47" s="25" t="s">
        <v>128</v>
      </c>
      <c r="BH47" s="25"/>
      <c r="BI47" s="25" t="s">
        <v>125</v>
      </c>
      <c r="BJ47" s="25" t="s">
        <v>128</v>
      </c>
      <c r="BK47" s="25"/>
      <c r="BL47" s="25" t="s">
        <v>125</v>
      </c>
      <c r="BM47" s="25" t="s">
        <v>128</v>
      </c>
      <c r="BN47" s="25"/>
    </row>
    <row r="48" spans="2:66" ht="9.75">
      <c r="B48" s="19"/>
      <c r="C48" s="33"/>
      <c r="D48" s="26">
        <f>AVERAGE(E20:E28)</f>
        <v>40.07406666666666</v>
      </c>
      <c r="E48" s="27">
        <v>97.5</v>
      </c>
      <c r="F48" s="25"/>
      <c r="G48" s="26">
        <f>AVERAGE(H20:H36)</f>
        <v>58.53342352941176</v>
      </c>
      <c r="H48" s="27">
        <v>184.2</v>
      </c>
      <c r="I48" s="25"/>
      <c r="J48" s="26">
        <f>AVERAGE(K20:K39)</f>
        <v>76.32506</v>
      </c>
      <c r="K48" s="27">
        <v>216.6</v>
      </c>
      <c r="L48" s="25"/>
      <c r="M48" s="26">
        <f>AVERAGE(N20:N35)</f>
        <v>86.0122375</v>
      </c>
      <c r="N48" s="27">
        <v>173.3</v>
      </c>
      <c r="O48" s="25"/>
      <c r="P48" s="26">
        <f>AVERAGE(Q20:Q36)</f>
        <v>83.11264705882354</v>
      </c>
      <c r="Q48" s="27">
        <v>184.2</v>
      </c>
      <c r="R48" s="25"/>
      <c r="S48" s="26">
        <f>AVERAGE(T20:T36)</f>
        <v>78.1616705882353</v>
      </c>
      <c r="T48" s="27">
        <v>184.2</v>
      </c>
      <c r="U48" s="25"/>
      <c r="V48" s="26">
        <f>AVERAGE(W20:W35)</f>
        <v>76.45224999999998</v>
      </c>
      <c r="W48" s="27">
        <v>173.3</v>
      </c>
      <c r="X48" s="25"/>
      <c r="Y48" s="26">
        <f>AVERAGE(Z20:Z32)</f>
        <v>75.51427692307692</v>
      </c>
      <c r="Z48" s="27">
        <v>140.8</v>
      </c>
      <c r="AA48" s="25"/>
      <c r="AB48" s="26">
        <f>AVERAGE(AC20:AC31)</f>
        <v>75.33703333333334</v>
      </c>
      <c r="AC48" s="27">
        <v>130</v>
      </c>
      <c r="AD48" s="25"/>
      <c r="AE48" s="26">
        <f>AVERAGE(AF20:AF30)</f>
        <v>82.66847272727271</v>
      </c>
      <c r="AF48" s="27">
        <v>119.2</v>
      </c>
      <c r="AG48" s="25"/>
      <c r="AH48" s="26">
        <f>AVERAGE(AI20:AI31)</f>
        <v>75.48450000000001</v>
      </c>
      <c r="AI48" s="27">
        <v>130</v>
      </c>
      <c r="AJ48" s="25"/>
      <c r="AK48" s="26">
        <f>AVERAGE(AL20:AL30)</f>
        <v>76.85694545454545</v>
      </c>
      <c r="AL48" s="27">
        <v>119.2</v>
      </c>
      <c r="AM48" s="25"/>
      <c r="AN48" s="26">
        <f>AVERAGE(AO20:AO29)</f>
        <v>70.45219999999999</v>
      </c>
      <c r="AO48" s="27">
        <v>108.3</v>
      </c>
      <c r="AP48" s="25"/>
      <c r="AQ48" s="26">
        <f>AVERAGE(AR20:AR30)</f>
        <v>70.08018181818181</v>
      </c>
      <c r="AR48" s="27">
        <v>119.2</v>
      </c>
      <c r="AS48" s="25"/>
      <c r="AT48" s="26">
        <f>AVERAGE(AU20:AU28)</f>
        <v>74.77788888888888</v>
      </c>
      <c r="AU48" s="27">
        <v>97.5</v>
      </c>
      <c r="AV48" s="25"/>
      <c r="AW48" s="26">
        <f>AVERAGE(AX20:AX28)</f>
        <v>76.03135555555556</v>
      </c>
      <c r="AX48" s="27">
        <v>97.5</v>
      </c>
      <c r="AY48" s="25"/>
      <c r="AZ48" s="26">
        <f>AVERAGE(BA20:BA29)</f>
        <v>66.39318</v>
      </c>
      <c r="BA48" s="27">
        <v>108.3</v>
      </c>
      <c r="BB48" s="25"/>
      <c r="BC48" s="26">
        <f>AVERAGE(BD20:BD28)</f>
        <v>68.49826666666665</v>
      </c>
      <c r="BD48" s="27">
        <v>97.5</v>
      </c>
      <c r="BE48" s="25"/>
      <c r="BF48" s="26">
        <f>AVERAGE(BG20:BG28)</f>
        <v>70.9068888888889</v>
      </c>
      <c r="BG48" s="27">
        <v>97.5</v>
      </c>
      <c r="BH48" s="25"/>
      <c r="BI48" s="26">
        <f>AVERAGE(BJ20:BJ28)</f>
        <v>60.24013333333332</v>
      </c>
      <c r="BJ48" s="27">
        <v>97.5</v>
      </c>
      <c r="BK48" s="25"/>
      <c r="BL48" s="26">
        <f>AVERAGE(BM20:BM27)</f>
        <v>50.640975</v>
      </c>
      <c r="BM48" s="27">
        <v>86.7</v>
      </c>
      <c r="BN48" s="25"/>
    </row>
    <row r="49" spans="2:66" ht="9.75">
      <c r="B49" s="19"/>
      <c r="C49" s="24"/>
      <c r="D49" s="28">
        <f>((D48*E48)+(D50*E50))/(E48+E50)</f>
        <v>43.78006475279106</v>
      </c>
      <c r="E49" s="29"/>
      <c r="F49" s="30"/>
      <c r="G49" s="28">
        <f>((G48*H48)+(G50*H50))/(H48+H50)</f>
        <v>60.677801346697656</v>
      </c>
      <c r="H49" s="29"/>
      <c r="I49" s="30"/>
      <c r="J49" s="28">
        <f>((J48*K48)+(J50*K50))/(K48+K50)</f>
        <v>79.39546773561298</v>
      </c>
      <c r="K49" s="29"/>
      <c r="L49" s="30"/>
      <c r="M49" s="28">
        <f>((M48*N48)+(M50*N50))/(N48+N50)</f>
        <v>87.99953081507932</v>
      </c>
      <c r="N49" s="29"/>
      <c r="O49" s="30"/>
      <c r="P49" s="28">
        <f>((P48*Q48)+(P50*Q50))/(Q48+Q50)</f>
        <v>85.83367066102979</v>
      </c>
      <c r="Q49" s="29"/>
      <c r="R49" s="30"/>
      <c r="S49" s="28">
        <f>((S48*T48)+(S50*T50))/(T48+T50)</f>
        <v>82.15545849035473</v>
      </c>
      <c r="T49" s="29"/>
      <c r="U49" s="30"/>
      <c r="V49" s="28">
        <f>((V48*W48)+(V50*W50))/(W48+W50)</f>
        <v>80.45407453254485</v>
      </c>
      <c r="W49" s="29"/>
      <c r="X49" s="30"/>
      <c r="Y49" s="28">
        <f>((Y48*Z48)+(Y50*Z50))/(Z48+Z50)</f>
        <v>80.73952054920322</v>
      </c>
      <c r="Z49" s="29"/>
      <c r="AA49" s="30"/>
      <c r="AB49" s="28">
        <f>((AB48*AC48)+(AB50*AC50))/(AC48+AC50)</f>
        <v>81.11631047619048</v>
      </c>
      <c r="AC49" s="29"/>
      <c r="AD49" s="30"/>
      <c r="AE49" s="28">
        <f>((AE48*AF48)+(AE50*AF50))/(AF48+AF50)</f>
        <v>86.81281776104528</v>
      </c>
      <c r="AF49" s="29"/>
      <c r="AG49" s="30"/>
      <c r="AH49" s="28">
        <f>((AH48*AI48)+(AH50*AI50))/(AI48+AI50)</f>
        <v>80.72807532467533</v>
      </c>
      <c r="AI49" s="29"/>
      <c r="AJ49" s="30"/>
      <c r="AK49" s="28">
        <f>((AK48*AL48)+(AK50*AL50))/(AL48+AL50)</f>
        <v>81.45422537924927</v>
      </c>
      <c r="AL49" s="29"/>
      <c r="AM49" s="30"/>
      <c r="AN49" s="28">
        <f>((AN48*AO48)+(AN50*AO50))/(AO48+AO50)</f>
        <v>75.64535424301724</v>
      </c>
      <c r="AO49" s="29"/>
      <c r="AP49" s="30"/>
      <c r="AQ49" s="28">
        <f>((AQ48*AR48)+(AQ50*AR50))/(AR48+AR50)</f>
        <v>75.65435688185141</v>
      </c>
      <c r="AR49" s="29"/>
      <c r="AS49" s="30"/>
      <c r="AT49" s="28">
        <f>((AT48*AU48)+(AT50*AU50))/(AU48+AU50)</f>
        <v>79.83161775651249</v>
      </c>
      <c r="AU49" s="29"/>
      <c r="AV49" s="30"/>
      <c r="AW49" s="28">
        <f>((AW48*AX48)+(AW50*AX50))/(AX48+AX50)</f>
        <v>80.42726241360978</v>
      </c>
      <c r="AX49" s="29"/>
      <c r="AY49" s="30"/>
      <c r="AZ49" s="28">
        <f>((AZ48*BA48)+(AZ50*BA50))/(BA48+BA50)</f>
        <v>72.2720277139299</v>
      </c>
      <c r="BA49" s="29"/>
      <c r="BB49" s="30"/>
      <c r="BC49" s="28">
        <f>((BC48*BD48)+(BC50*BD50))/(BD48+BD50)</f>
        <v>72.99574226475278</v>
      </c>
      <c r="BD49" s="29"/>
      <c r="BE49" s="30"/>
      <c r="BF49" s="28">
        <f>((BF48*BG48)+(BF50*BG50))/(BG48+BG50)</f>
        <v>74.88894311536417</v>
      </c>
      <c r="BG49" s="29"/>
      <c r="BH49" s="30"/>
      <c r="BI49" s="28">
        <f>((BI48*BJ48)+(BI50*BJ50))/(BJ48+BJ50)</f>
        <v>64.0470481658692</v>
      </c>
      <c r="BJ49" s="29"/>
      <c r="BK49" s="30"/>
      <c r="BL49" s="28">
        <f>((BL48*BM48)+(BL50*BM50))/(BM48+BM50)</f>
        <v>51.15298395630567</v>
      </c>
      <c r="BM49" s="29"/>
      <c r="BN49" s="30"/>
    </row>
    <row r="50" spans="2:66" ht="9.75">
      <c r="B50" s="19"/>
      <c r="C50" s="33"/>
      <c r="D50" s="31">
        <f>AVERAGE(E55:E65)</f>
        <v>51.809727272727265</v>
      </c>
      <c r="E50" s="32">
        <v>45</v>
      </c>
      <c r="F50" s="25"/>
      <c r="G50" s="31">
        <f>AVERAGE(H55:H65)</f>
        <v>69.45545454545453</v>
      </c>
      <c r="H50" s="32">
        <v>45</v>
      </c>
      <c r="I50" s="25"/>
      <c r="J50" s="31">
        <f>AVERAGE(K55:K65)</f>
        <v>94.17436363636362</v>
      </c>
      <c r="K50" s="32">
        <v>45</v>
      </c>
      <c r="L50" s="25"/>
      <c r="M50" s="31">
        <f>AVERAGE(N55:N65)</f>
        <v>95.65281818181819</v>
      </c>
      <c r="N50" s="32">
        <v>45</v>
      </c>
      <c r="O50" s="25"/>
      <c r="P50" s="31">
        <f>AVERAGE(Q55:Q65)</f>
        <v>96.97172727272728</v>
      </c>
      <c r="Q50" s="32">
        <v>45</v>
      </c>
      <c r="R50" s="25"/>
      <c r="S50" s="31">
        <f>AVERAGE(T55:T65)</f>
        <v>98.50336363636364</v>
      </c>
      <c r="T50" s="32">
        <v>45</v>
      </c>
      <c r="U50" s="25"/>
      <c r="V50" s="31">
        <f>AVERAGE(W55:W65)</f>
        <v>95.86554545454545</v>
      </c>
      <c r="W50" s="32">
        <v>45</v>
      </c>
      <c r="X50" s="25"/>
      <c r="Y50" s="31">
        <f>AVERAGE(Z55:Z65)</f>
        <v>97.08872727272727</v>
      </c>
      <c r="Z50" s="32">
        <v>45</v>
      </c>
      <c r="AA50" s="25"/>
      <c r="AB50" s="31">
        <f>AVERAGE(AC55:AC65)</f>
        <v>97.81199999999998</v>
      </c>
      <c r="AC50" s="32">
        <v>45</v>
      </c>
      <c r="AD50" s="25"/>
      <c r="AE50" s="31">
        <f>AVERAGE(AF55:AF65)</f>
        <v>97.79072727272727</v>
      </c>
      <c r="AF50" s="32">
        <v>45</v>
      </c>
      <c r="AG50" s="25"/>
      <c r="AH50" s="31">
        <f>AVERAGE(AI55:AI65)</f>
        <v>95.87618181818183</v>
      </c>
      <c r="AI50" s="32">
        <v>45</v>
      </c>
      <c r="AJ50" s="25"/>
      <c r="AK50" s="31">
        <f>AVERAGE(AL55:AL65)</f>
        <v>93.63190909090909</v>
      </c>
      <c r="AL50" s="32">
        <v>45</v>
      </c>
      <c r="AM50" s="25"/>
      <c r="AN50" s="31">
        <f>AVERAGE(AO55:AO65)</f>
        <v>88.14354545454545</v>
      </c>
      <c r="AO50" s="32">
        <v>45</v>
      </c>
      <c r="AP50" s="25"/>
      <c r="AQ50" s="31">
        <f>AVERAGE(AR55:AR65)</f>
        <v>90.41972727272727</v>
      </c>
      <c r="AR50" s="32">
        <v>45</v>
      </c>
      <c r="AS50" s="25"/>
      <c r="AT50" s="31">
        <f>AVERAGE(AU55:AU65)</f>
        <v>90.78136363636362</v>
      </c>
      <c r="AU50" s="32">
        <v>45</v>
      </c>
      <c r="AV50" s="25"/>
      <c r="AW50" s="31">
        <f>AVERAGE(AX55:AX65)</f>
        <v>89.95172727272727</v>
      </c>
      <c r="AX50" s="32">
        <v>45</v>
      </c>
      <c r="AY50" s="25"/>
      <c r="AZ50" s="31">
        <f>AVERAGE(BA55:BA65)</f>
        <v>86.42045454545453</v>
      </c>
      <c r="BA50" s="32">
        <v>45</v>
      </c>
      <c r="BB50" s="25"/>
      <c r="BC50" s="31">
        <f>AVERAGE(BD55:BD65)</f>
        <v>82.74027272727272</v>
      </c>
      <c r="BD50" s="32">
        <v>45</v>
      </c>
      <c r="BE50" s="25"/>
      <c r="BF50" s="31">
        <f>AVERAGE(BG55:BG65)</f>
        <v>83.51672727272727</v>
      </c>
      <c r="BG50" s="32">
        <v>45</v>
      </c>
      <c r="BH50" s="25"/>
      <c r="BI50" s="31">
        <f>AVERAGE(BJ55:BJ65)</f>
        <v>72.29536363636363</v>
      </c>
      <c r="BJ50" s="32">
        <v>45</v>
      </c>
      <c r="BK50" s="25"/>
      <c r="BL50" s="31">
        <f>AVERAGE(BM55:BM65)</f>
        <v>52.139454545454555</v>
      </c>
      <c r="BM50" s="32">
        <v>45</v>
      </c>
      <c r="BN50" s="25"/>
    </row>
    <row r="51" ht="10.5" thickBot="1"/>
    <row r="52" spans="2:66" ht="11.25" thickBot="1" thickTop="1">
      <c r="B52" s="10" t="s">
        <v>145</v>
      </c>
      <c r="C52" s="10"/>
      <c r="D52" s="57"/>
      <c r="E52" s="11">
        <v>1</v>
      </c>
      <c r="F52" s="12"/>
      <c r="G52" s="13"/>
      <c r="H52" s="11">
        <v>2</v>
      </c>
      <c r="I52" s="12"/>
      <c r="J52" s="13"/>
      <c r="K52" s="11">
        <v>3</v>
      </c>
      <c r="L52" s="12"/>
      <c r="M52" s="13"/>
      <c r="N52" s="14">
        <v>4</v>
      </c>
      <c r="O52" s="15"/>
      <c r="P52" s="16"/>
      <c r="Q52" s="11">
        <v>5</v>
      </c>
      <c r="R52" s="12"/>
      <c r="S52" s="13"/>
      <c r="T52" s="11">
        <v>6</v>
      </c>
      <c r="U52" s="12"/>
      <c r="V52" s="13"/>
      <c r="W52" s="11">
        <v>7</v>
      </c>
      <c r="X52" s="12"/>
      <c r="Y52" s="13"/>
      <c r="Z52" s="11">
        <v>8</v>
      </c>
      <c r="AA52" s="12"/>
      <c r="AB52" s="13"/>
      <c r="AC52" s="11">
        <v>9</v>
      </c>
      <c r="AD52" s="12"/>
      <c r="AE52" s="13"/>
      <c r="AF52" s="11">
        <v>10</v>
      </c>
      <c r="AG52" s="12"/>
      <c r="AH52" s="13"/>
      <c r="AI52" s="11">
        <v>11</v>
      </c>
      <c r="AJ52" s="12"/>
      <c r="AK52" s="13"/>
      <c r="AL52" s="11">
        <v>12</v>
      </c>
      <c r="AM52" s="12"/>
      <c r="AN52" s="13"/>
      <c r="AO52" s="11">
        <v>13</v>
      </c>
      <c r="AP52" s="12"/>
      <c r="AQ52" s="13"/>
      <c r="AR52" s="11">
        <v>14</v>
      </c>
      <c r="AS52" s="12"/>
      <c r="AT52" s="13"/>
      <c r="AU52" s="11">
        <v>15</v>
      </c>
      <c r="AV52" s="12"/>
      <c r="AW52" s="13"/>
      <c r="AX52" s="11">
        <v>16</v>
      </c>
      <c r="AY52" s="12"/>
      <c r="AZ52" s="13"/>
      <c r="BA52" s="11">
        <v>17</v>
      </c>
      <c r="BB52" s="12"/>
      <c r="BC52" s="13"/>
      <c r="BD52" s="11">
        <v>18</v>
      </c>
      <c r="BE52" s="12"/>
      <c r="BF52" s="13"/>
      <c r="BG52" s="11">
        <v>19</v>
      </c>
      <c r="BH52" s="12"/>
      <c r="BI52" s="13"/>
      <c r="BJ52" s="11">
        <v>20</v>
      </c>
      <c r="BK52" s="12"/>
      <c r="BL52" s="13"/>
      <c r="BM52" s="11">
        <v>21</v>
      </c>
      <c r="BN52" s="12"/>
    </row>
    <row r="53" spans="2:66" ht="10.5" thickTop="1">
      <c r="B53" s="10" t="s">
        <v>122</v>
      </c>
      <c r="C53" s="10" t="s">
        <v>144</v>
      </c>
      <c r="D53" s="59" t="s">
        <v>123</v>
      </c>
      <c r="E53" s="22" t="s">
        <v>124</v>
      </c>
      <c r="F53" s="23">
        <v>170</v>
      </c>
      <c r="G53" s="22" t="s">
        <v>123</v>
      </c>
      <c r="H53" s="22" t="s">
        <v>124</v>
      </c>
      <c r="I53" s="23">
        <v>240</v>
      </c>
      <c r="J53" s="22" t="s">
        <v>123</v>
      </c>
      <c r="K53" s="22" t="s">
        <v>124</v>
      </c>
      <c r="L53" s="23">
        <v>278</v>
      </c>
      <c r="M53" s="22" t="s">
        <v>123</v>
      </c>
      <c r="N53" s="22" t="s">
        <v>124</v>
      </c>
      <c r="O53" s="23">
        <v>243</v>
      </c>
      <c r="P53" s="22" t="s">
        <v>123</v>
      </c>
      <c r="Q53" s="22" t="s">
        <v>124</v>
      </c>
      <c r="R53" s="23">
        <v>250</v>
      </c>
      <c r="S53" s="22" t="s">
        <v>123</v>
      </c>
      <c r="T53" s="22" t="s">
        <v>124</v>
      </c>
      <c r="U53" s="23">
        <v>253</v>
      </c>
      <c r="V53" s="22" t="s">
        <v>123</v>
      </c>
      <c r="W53" s="22" t="s">
        <v>124</v>
      </c>
      <c r="X53" s="23">
        <v>239</v>
      </c>
      <c r="Y53" s="22" t="s">
        <v>123</v>
      </c>
      <c r="Z53" s="22" t="s">
        <v>124</v>
      </c>
      <c r="AA53" s="23">
        <v>214</v>
      </c>
      <c r="AB53" s="22" t="s">
        <v>123</v>
      </c>
      <c r="AC53" s="22" t="s">
        <v>124</v>
      </c>
      <c r="AD53" s="23">
        <v>201</v>
      </c>
      <c r="AE53" s="22" t="s">
        <v>123</v>
      </c>
      <c r="AF53" s="22" t="s">
        <v>124</v>
      </c>
      <c r="AG53" s="23">
        <v>189</v>
      </c>
      <c r="AH53" s="22" t="s">
        <v>123</v>
      </c>
      <c r="AI53" s="22" t="s">
        <v>124</v>
      </c>
      <c r="AJ53" s="23">
        <v>194</v>
      </c>
      <c r="AK53" s="22" t="s">
        <v>123</v>
      </c>
      <c r="AL53" s="22" t="s">
        <v>124</v>
      </c>
      <c r="AM53" s="23">
        <v>191</v>
      </c>
      <c r="AN53" s="22" t="s">
        <v>123</v>
      </c>
      <c r="AO53" s="22" t="s">
        <v>124</v>
      </c>
      <c r="AP53" s="23">
        <v>174</v>
      </c>
      <c r="AQ53" s="22" t="s">
        <v>123</v>
      </c>
      <c r="AR53" s="22" t="s">
        <v>124</v>
      </c>
      <c r="AS53" s="23">
        <v>182</v>
      </c>
      <c r="AT53" s="22" t="s">
        <v>123</v>
      </c>
      <c r="AU53" s="22" t="s">
        <v>124</v>
      </c>
      <c r="AV53" s="23">
        <v>177</v>
      </c>
      <c r="AW53" s="22" t="s">
        <v>123</v>
      </c>
      <c r="AX53" s="22" t="s">
        <v>124</v>
      </c>
      <c r="AY53" s="23">
        <v>165</v>
      </c>
      <c r="AZ53" s="22" t="s">
        <v>123</v>
      </c>
      <c r="BA53" s="22" t="s">
        <v>124</v>
      </c>
      <c r="BB53" s="23">
        <v>173</v>
      </c>
      <c r="BC53" s="22" t="s">
        <v>123</v>
      </c>
      <c r="BD53" s="22" t="s">
        <v>124</v>
      </c>
      <c r="BE53" s="23">
        <v>165</v>
      </c>
      <c r="BF53" s="22" t="s">
        <v>123</v>
      </c>
      <c r="BG53" s="22" t="s">
        <v>124</v>
      </c>
      <c r="BH53" s="23">
        <v>160</v>
      </c>
      <c r="BI53" s="22" t="s">
        <v>123</v>
      </c>
      <c r="BJ53" s="22" t="s">
        <v>124</v>
      </c>
      <c r="BK53" s="23">
        <v>166</v>
      </c>
      <c r="BL53" s="22" t="s">
        <v>123</v>
      </c>
      <c r="BM53" s="22" t="s">
        <v>124</v>
      </c>
      <c r="BN53" s="23">
        <v>156</v>
      </c>
    </row>
    <row r="54" spans="1:66" ht="9.75">
      <c r="A54" s="10" t="s">
        <v>83</v>
      </c>
      <c r="B54" s="10">
        <v>0.091</v>
      </c>
      <c r="C54" s="10">
        <f>B54*100</f>
        <v>9.1</v>
      </c>
      <c r="D54" s="10">
        <v>0.338</v>
      </c>
      <c r="E54" s="10">
        <f>D54*117</f>
        <v>39.546</v>
      </c>
      <c r="F54" s="10">
        <f>170-C54</f>
        <v>160.9</v>
      </c>
      <c r="G54" s="10">
        <v>0.498</v>
      </c>
      <c r="H54" s="10">
        <f>G54*117</f>
        <v>58.266</v>
      </c>
      <c r="I54" s="10">
        <f>240-C54</f>
        <v>230.9</v>
      </c>
      <c r="J54" s="10">
        <v>0.762</v>
      </c>
      <c r="K54" s="10">
        <f>J54*117</f>
        <v>89.154</v>
      </c>
      <c r="L54" s="10">
        <f>278-C54</f>
        <v>268.9</v>
      </c>
      <c r="M54" s="10">
        <v>0.794</v>
      </c>
      <c r="N54" s="10">
        <f>M54*117</f>
        <v>92.89800000000001</v>
      </c>
      <c r="O54" s="10">
        <f>243-C54</f>
        <v>233.9</v>
      </c>
      <c r="P54" s="10">
        <v>0.774</v>
      </c>
      <c r="Q54" s="10">
        <f>P54*117</f>
        <v>90.558</v>
      </c>
      <c r="R54" s="10">
        <f>250-C54</f>
        <v>240.9</v>
      </c>
      <c r="S54" s="10">
        <v>0.805</v>
      </c>
      <c r="T54" s="10">
        <f>S54*117</f>
        <v>94.185</v>
      </c>
      <c r="U54" s="10">
        <f>253-C54</f>
        <v>243.9</v>
      </c>
      <c r="V54" s="10">
        <v>0.791</v>
      </c>
      <c r="W54" s="10">
        <f>V54*117</f>
        <v>92.54700000000001</v>
      </c>
      <c r="X54" s="10">
        <f>239-C54</f>
        <v>229.9</v>
      </c>
      <c r="Y54" s="10">
        <v>0.793</v>
      </c>
      <c r="Z54" s="10">
        <f>Y54*117</f>
        <v>92.781</v>
      </c>
      <c r="AA54" s="10">
        <f>214-C54</f>
        <v>204.9</v>
      </c>
      <c r="AB54" s="10">
        <v>0.782</v>
      </c>
      <c r="AC54" s="10">
        <f>AB54*117</f>
        <v>91.494</v>
      </c>
      <c r="AD54" s="10">
        <f>201-C54</f>
        <v>191.9</v>
      </c>
      <c r="AE54" s="10">
        <v>0.83</v>
      </c>
      <c r="AF54" s="10">
        <f>AE54*117</f>
        <v>97.11</v>
      </c>
      <c r="AG54" s="10">
        <f>189-C54</f>
        <v>179.9</v>
      </c>
      <c r="AH54" s="10">
        <v>0.784</v>
      </c>
      <c r="AI54" s="10">
        <f>AH54*117</f>
        <v>91.72800000000001</v>
      </c>
      <c r="AJ54" s="10">
        <f>194-C54</f>
        <v>184.9</v>
      </c>
      <c r="AK54" s="10">
        <v>0.772</v>
      </c>
      <c r="AL54" s="10">
        <f>AK54*117</f>
        <v>90.324</v>
      </c>
      <c r="AM54" s="10">
        <f>191-C54</f>
        <v>181.9</v>
      </c>
      <c r="AN54" s="10">
        <v>0.739</v>
      </c>
      <c r="AO54" s="10">
        <f>AN54*117</f>
        <v>86.463</v>
      </c>
      <c r="AP54" s="10">
        <f>174-C54</f>
        <v>164.9</v>
      </c>
      <c r="AQ54" s="10">
        <v>0.761</v>
      </c>
      <c r="AR54" s="10">
        <f>AQ54*117</f>
        <v>89.037</v>
      </c>
      <c r="AS54" s="10">
        <f>182-C54</f>
        <v>172.9</v>
      </c>
      <c r="AT54" s="10">
        <v>0.751</v>
      </c>
      <c r="AU54" s="10">
        <f>AT54*117</f>
        <v>87.867</v>
      </c>
      <c r="AV54" s="10">
        <f>177-C54</f>
        <v>167.9</v>
      </c>
      <c r="AW54" s="10">
        <v>0.739</v>
      </c>
      <c r="AX54" s="10">
        <f>AW54*117</f>
        <v>86.463</v>
      </c>
      <c r="AY54" s="10">
        <f>165-C54</f>
        <v>155.9</v>
      </c>
      <c r="AZ54" s="10">
        <v>0.704</v>
      </c>
      <c r="BA54" s="10">
        <f>AZ54*117</f>
        <v>82.368</v>
      </c>
      <c r="BB54" s="10">
        <f>173-C54</f>
        <v>163.9</v>
      </c>
      <c r="BC54" s="10">
        <v>0.678</v>
      </c>
      <c r="BD54" s="10">
        <f>BC54*117</f>
        <v>79.32600000000001</v>
      </c>
      <c r="BE54" s="10">
        <f>165-C54</f>
        <v>155.9</v>
      </c>
      <c r="BF54" s="10">
        <v>0.647</v>
      </c>
      <c r="BG54" s="10">
        <f>BF54*117</f>
        <v>75.699</v>
      </c>
      <c r="BH54" s="10">
        <f>160-C54</f>
        <v>150.9</v>
      </c>
      <c r="BI54" s="10">
        <v>0.55</v>
      </c>
      <c r="BJ54" s="10">
        <f>BI54*117</f>
        <v>64.35000000000001</v>
      </c>
      <c r="BK54" s="10">
        <f>166-C54</f>
        <v>156.9</v>
      </c>
      <c r="BL54" s="10">
        <v>0.414</v>
      </c>
      <c r="BM54" s="10">
        <f>BL54*117</f>
        <v>48.437999999999995</v>
      </c>
      <c r="BN54" s="10">
        <f>156-C54</f>
        <v>146.9</v>
      </c>
    </row>
    <row r="55" spans="1:66" ht="9.75">
      <c r="A55" s="10" t="s">
        <v>84</v>
      </c>
      <c r="B55" s="10">
        <v>0.132</v>
      </c>
      <c r="C55" s="10">
        <f aca="true" t="shared" si="43" ref="C55:C83">B55*100</f>
        <v>13.200000000000001</v>
      </c>
      <c r="D55" s="10">
        <v>0.419</v>
      </c>
      <c r="E55" s="10">
        <f aca="true" t="shared" si="44" ref="E55:E83">D55*117</f>
        <v>49.022999999999996</v>
      </c>
      <c r="F55" s="10">
        <f aca="true" t="shared" si="45" ref="F55:F83">170-C55</f>
        <v>156.8</v>
      </c>
      <c r="G55" s="10">
        <v>0.562</v>
      </c>
      <c r="H55" s="10">
        <f aca="true" t="shared" si="46" ref="H55:H83">G55*117</f>
        <v>65.754</v>
      </c>
      <c r="I55" s="10">
        <f aca="true" t="shared" si="47" ref="I55:I83">240-C55</f>
        <v>226.8</v>
      </c>
      <c r="J55" s="10">
        <v>0.78</v>
      </c>
      <c r="K55" s="10">
        <f aca="true" t="shared" si="48" ref="K55:K83">J55*117</f>
        <v>91.26</v>
      </c>
      <c r="L55" s="10">
        <f aca="true" t="shared" si="49" ref="L55:L83">278-C55</f>
        <v>264.8</v>
      </c>
      <c r="M55" s="10">
        <v>0.787</v>
      </c>
      <c r="N55" s="10">
        <f aca="true" t="shared" si="50" ref="N55:N83">M55*117</f>
        <v>92.07900000000001</v>
      </c>
      <c r="O55" s="10">
        <f aca="true" t="shared" si="51" ref="O55:O83">243-C55</f>
        <v>229.8</v>
      </c>
      <c r="P55" s="10">
        <v>0.809</v>
      </c>
      <c r="Q55" s="10">
        <f aca="true" t="shared" si="52" ref="Q55:Q83">P55*117</f>
        <v>94.653</v>
      </c>
      <c r="R55" s="10">
        <f aca="true" t="shared" si="53" ref="R55:R83">250-C55</f>
        <v>236.8</v>
      </c>
      <c r="S55" s="10">
        <v>0.816</v>
      </c>
      <c r="T55" s="10">
        <f aca="true" t="shared" si="54" ref="T55:T83">S55*117</f>
        <v>95.472</v>
      </c>
      <c r="U55" s="10">
        <f aca="true" t="shared" si="55" ref="U55:U83">253-C55</f>
        <v>239.8</v>
      </c>
      <c r="V55" s="10">
        <v>0.809</v>
      </c>
      <c r="W55" s="10">
        <f aca="true" t="shared" si="56" ref="W55:W83">V55*117</f>
        <v>94.653</v>
      </c>
      <c r="X55" s="10">
        <f aca="true" t="shared" si="57" ref="X55:X83">239-C55</f>
        <v>225.8</v>
      </c>
      <c r="Y55" s="10">
        <v>0.825</v>
      </c>
      <c r="Z55" s="10">
        <f aca="true" t="shared" si="58" ref="Z55:Z83">Y55*117</f>
        <v>96.52499999999999</v>
      </c>
      <c r="AA55" s="10">
        <f aca="true" t="shared" si="59" ref="AA55:AA83">214-C55</f>
        <v>200.8</v>
      </c>
      <c r="AB55" s="10">
        <v>0.82</v>
      </c>
      <c r="AC55" s="10">
        <f aca="true" t="shared" si="60" ref="AC55:AC83">AB55*117</f>
        <v>95.94</v>
      </c>
      <c r="AD55" s="10">
        <f aca="true" t="shared" si="61" ref="AD55:AD83">201-C55</f>
        <v>187.8</v>
      </c>
      <c r="AE55" s="10">
        <v>0.845</v>
      </c>
      <c r="AF55" s="10">
        <f aca="true" t="shared" si="62" ref="AF55:AF83">AE55*117</f>
        <v>98.865</v>
      </c>
      <c r="AG55" s="10">
        <f aca="true" t="shared" si="63" ref="AG55:AG83">189-C55</f>
        <v>175.8</v>
      </c>
      <c r="AH55" s="10">
        <v>0.803</v>
      </c>
      <c r="AI55" s="10">
        <f aca="true" t="shared" si="64" ref="AI55:AI83">AH55*117</f>
        <v>93.95100000000001</v>
      </c>
      <c r="AJ55" s="10">
        <f aca="true" t="shared" si="65" ref="AJ55:AJ83">194-C55</f>
        <v>180.8</v>
      </c>
      <c r="AK55" s="10">
        <v>0.779</v>
      </c>
      <c r="AL55" s="10">
        <f aca="true" t="shared" si="66" ref="AL55:AL83">AK55*117</f>
        <v>91.143</v>
      </c>
      <c r="AM55" s="10">
        <f aca="true" t="shared" si="67" ref="AM55:AM83">191-C55</f>
        <v>177.8</v>
      </c>
      <c r="AN55" s="10">
        <v>0.77</v>
      </c>
      <c r="AO55" s="10">
        <f aca="true" t="shared" si="68" ref="AO55:AO83">AN55*117</f>
        <v>90.09</v>
      </c>
      <c r="AP55" s="10">
        <f aca="true" t="shared" si="69" ref="AP55:AP83">174-C55</f>
        <v>160.8</v>
      </c>
      <c r="AQ55" s="10">
        <v>0.774</v>
      </c>
      <c r="AR55" s="10">
        <f aca="true" t="shared" si="70" ref="AR55:AR83">AQ55*117</f>
        <v>90.558</v>
      </c>
      <c r="AS55" s="10">
        <f aca="true" t="shared" si="71" ref="AS55:AS83">182-C55</f>
        <v>168.8</v>
      </c>
      <c r="AT55" s="10">
        <v>0.759</v>
      </c>
      <c r="AU55" s="10">
        <f aca="true" t="shared" si="72" ref="AU55:AU83">AT55*117</f>
        <v>88.803</v>
      </c>
      <c r="AV55" s="10">
        <f aca="true" t="shared" si="73" ref="AV55:AV83">177-C55</f>
        <v>163.8</v>
      </c>
      <c r="AW55" s="10">
        <v>0.773</v>
      </c>
      <c r="AX55" s="10">
        <f aca="true" t="shared" si="74" ref="AX55:AX83">AW55*117</f>
        <v>90.441</v>
      </c>
      <c r="AY55" s="10">
        <f aca="true" t="shared" si="75" ref="AY55:AY83">165-C55</f>
        <v>151.8</v>
      </c>
      <c r="AZ55" s="10">
        <v>0.731</v>
      </c>
      <c r="BA55" s="10">
        <f aca="true" t="shared" si="76" ref="BA55:BA83">AZ55*117</f>
        <v>85.527</v>
      </c>
      <c r="BB55" s="10">
        <f aca="true" t="shared" si="77" ref="BB55:BB83">173-C55</f>
        <v>159.8</v>
      </c>
      <c r="BC55" s="10">
        <v>0.704</v>
      </c>
      <c r="BD55" s="10">
        <f aca="true" t="shared" si="78" ref="BD55:BD83">BC55*117</f>
        <v>82.368</v>
      </c>
      <c r="BE55" s="10">
        <f aca="true" t="shared" si="79" ref="BE55:BE83">165-C55</f>
        <v>151.8</v>
      </c>
      <c r="BF55" s="10">
        <v>0.666</v>
      </c>
      <c r="BG55" s="10">
        <f aca="true" t="shared" si="80" ref="BG55:BG83">BF55*117</f>
        <v>77.92200000000001</v>
      </c>
      <c r="BH55" s="10">
        <f aca="true" t="shared" si="81" ref="BH55:BH83">160-C55</f>
        <v>146.8</v>
      </c>
      <c r="BI55" s="10">
        <v>0.562</v>
      </c>
      <c r="BJ55" s="10">
        <f aca="true" t="shared" si="82" ref="BJ55:BJ83">BI55*117</f>
        <v>65.754</v>
      </c>
      <c r="BK55" s="10">
        <f aca="true" t="shared" si="83" ref="BK55:BK83">166-C55</f>
        <v>152.8</v>
      </c>
      <c r="BL55" s="10">
        <v>0.451</v>
      </c>
      <c r="BM55" s="10">
        <f aca="true" t="shared" si="84" ref="BM55:BM83">BL55*117</f>
        <v>52.767</v>
      </c>
      <c r="BN55" s="10">
        <f aca="true" t="shared" si="85" ref="BN55:BN83">156-C55</f>
        <v>142.8</v>
      </c>
    </row>
    <row r="56" spans="1:66" ht="9.75">
      <c r="A56" s="10" t="s">
        <v>85</v>
      </c>
      <c r="B56" s="10">
        <v>0.173</v>
      </c>
      <c r="C56" s="10">
        <f t="shared" si="43"/>
        <v>17.299999999999997</v>
      </c>
      <c r="D56" s="10">
        <v>0.43</v>
      </c>
      <c r="E56" s="10">
        <f t="shared" si="44"/>
        <v>50.31</v>
      </c>
      <c r="F56" s="10">
        <f t="shared" si="45"/>
        <v>152.7</v>
      </c>
      <c r="G56" s="10">
        <v>0.582</v>
      </c>
      <c r="H56" s="10">
        <f t="shared" si="46"/>
        <v>68.094</v>
      </c>
      <c r="I56" s="10">
        <f t="shared" si="47"/>
        <v>222.7</v>
      </c>
      <c r="J56" s="10">
        <v>0.798</v>
      </c>
      <c r="K56" s="10">
        <f t="shared" si="48"/>
        <v>93.366</v>
      </c>
      <c r="L56" s="10">
        <f t="shared" si="49"/>
        <v>260.7</v>
      </c>
      <c r="M56" s="10">
        <v>0.797</v>
      </c>
      <c r="N56" s="10">
        <f t="shared" si="50"/>
        <v>93.24900000000001</v>
      </c>
      <c r="O56" s="10">
        <f t="shared" si="51"/>
        <v>225.7</v>
      </c>
      <c r="P56" s="10">
        <v>0.819</v>
      </c>
      <c r="Q56" s="10">
        <f t="shared" si="52"/>
        <v>95.823</v>
      </c>
      <c r="R56" s="10">
        <f t="shared" si="53"/>
        <v>232.7</v>
      </c>
      <c r="S56" s="10">
        <v>0.849</v>
      </c>
      <c r="T56" s="10">
        <f t="shared" si="54"/>
        <v>99.333</v>
      </c>
      <c r="U56" s="10">
        <f t="shared" si="55"/>
        <v>235.7</v>
      </c>
      <c r="V56" s="10">
        <v>0.828</v>
      </c>
      <c r="W56" s="10">
        <f t="shared" si="56"/>
        <v>96.87599999999999</v>
      </c>
      <c r="X56" s="10">
        <f t="shared" si="57"/>
        <v>221.7</v>
      </c>
      <c r="Y56" s="10">
        <v>0.823</v>
      </c>
      <c r="Z56" s="10">
        <f t="shared" si="58"/>
        <v>96.291</v>
      </c>
      <c r="AA56" s="10">
        <f t="shared" si="59"/>
        <v>196.7</v>
      </c>
      <c r="AB56" s="10">
        <v>0.848</v>
      </c>
      <c r="AC56" s="10">
        <f t="shared" si="60"/>
        <v>99.216</v>
      </c>
      <c r="AD56" s="10">
        <f t="shared" si="61"/>
        <v>183.7</v>
      </c>
      <c r="AE56" s="10">
        <v>0.851</v>
      </c>
      <c r="AF56" s="10">
        <f t="shared" si="62"/>
        <v>99.567</v>
      </c>
      <c r="AG56" s="10">
        <f t="shared" si="63"/>
        <v>171.7</v>
      </c>
      <c r="AH56" s="10">
        <v>0.811</v>
      </c>
      <c r="AI56" s="10">
        <f t="shared" si="64"/>
        <v>94.887</v>
      </c>
      <c r="AJ56" s="10">
        <f t="shared" si="65"/>
        <v>176.7</v>
      </c>
      <c r="AK56" s="10">
        <v>0.803</v>
      </c>
      <c r="AL56" s="10">
        <f t="shared" si="66"/>
        <v>93.95100000000001</v>
      </c>
      <c r="AM56" s="10">
        <f t="shared" si="67"/>
        <v>173.7</v>
      </c>
      <c r="AN56" s="10">
        <v>0.763</v>
      </c>
      <c r="AO56" s="10">
        <f t="shared" si="68"/>
        <v>89.271</v>
      </c>
      <c r="AP56" s="10">
        <f t="shared" si="69"/>
        <v>156.7</v>
      </c>
      <c r="AQ56" s="10">
        <v>0.798</v>
      </c>
      <c r="AR56" s="10">
        <f t="shared" si="70"/>
        <v>93.366</v>
      </c>
      <c r="AS56" s="10">
        <f t="shared" si="71"/>
        <v>164.7</v>
      </c>
      <c r="AT56" s="10">
        <v>0.785</v>
      </c>
      <c r="AU56" s="10">
        <f t="shared" si="72"/>
        <v>91.845</v>
      </c>
      <c r="AV56" s="10">
        <f t="shared" si="73"/>
        <v>159.7</v>
      </c>
      <c r="AW56" s="10">
        <v>0.772</v>
      </c>
      <c r="AX56" s="10">
        <f t="shared" si="74"/>
        <v>90.324</v>
      </c>
      <c r="AY56" s="10">
        <f t="shared" si="75"/>
        <v>147.7</v>
      </c>
      <c r="AZ56" s="10">
        <v>0.763</v>
      </c>
      <c r="BA56" s="10">
        <f t="shared" si="76"/>
        <v>89.271</v>
      </c>
      <c r="BB56" s="10">
        <f t="shared" si="77"/>
        <v>155.7</v>
      </c>
      <c r="BC56" s="10">
        <v>0.714</v>
      </c>
      <c r="BD56" s="10">
        <f t="shared" si="78"/>
        <v>83.538</v>
      </c>
      <c r="BE56" s="10">
        <f t="shared" si="79"/>
        <v>147.7</v>
      </c>
      <c r="BF56" s="10">
        <v>0.695</v>
      </c>
      <c r="BG56" s="10">
        <f t="shared" si="80"/>
        <v>81.315</v>
      </c>
      <c r="BH56" s="10">
        <f t="shared" si="81"/>
        <v>142.7</v>
      </c>
      <c r="BI56" s="10">
        <v>0.604</v>
      </c>
      <c r="BJ56" s="10">
        <f t="shared" si="82"/>
        <v>70.66799999999999</v>
      </c>
      <c r="BK56" s="10">
        <f t="shared" si="83"/>
        <v>148.7</v>
      </c>
      <c r="BL56" s="10">
        <v>0.429</v>
      </c>
      <c r="BM56" s="10">
        <f t="shared" si="84"/>
        <v>50.193</v>
      </c>
      <c r="BN56" s="10">
        <f t="shared" si="85"/>
        <v>138.7</v>
      </c>
    </row>
    <row r="57" spans="1:66" ht="9.75">
      <c r="A57" s="10" t="s">
        <v>86</v>
      </c>
      <c r="B57" s="10">
        <v>0.214</v>
      </c>
      <c r="C57" s="10">
        <f t="shared" si="43"/>
        <v>21.4</v>
      </c>
      <c r="D57" s="10">
        <v>0.419</v>
      </c>
      <c r="E57" s="10">
        <f t="shared" si="44"/>
        <v>49.022999999999996</v>
      </c>
      <c r="F57" s="10">
        <f t="shared" si="45"/>
        <v>148.6</v>
      </c>
      <c r="G57" s="10">
        <v>0.564</v>
      </c>
      <c r="H57" s="10">
        <f t="shared" si="46"/>
        <v>65.988</v>
      </c>
      <c r="I57" s="10">
        <f t="shared" si="47"/>
        <v>218.6</v>
      </c>
      <c r="J57" s="10">
        <v>0.801</v>
      </c>
      <c r="K57" s="10">
        <f t="shared" si="48"/>
        <v>93.717</v>
      </c>
      <c r="L57" s="10">
        <f t="shared" si="49"/>
        <v>256.6</v>
      </c>
      <c r="M57" s="10">
        <v>0.832</v>
      </c>
      <c r="N57" s="10">
        <f t="shared" si="50"/>
        <v>97.344</v>
      </c>
      <c r="O57" s="10">
        <f t="shared" si="51"/>
        <v>221.6</v>
      </c>
      <c r="P57" s="10">
        <v>0.829</v>
      </c>
      <c r="Q57" s="10">
        <f t="shared" si="52"/>
        <v>96.993</v>
      </c>
      <c r="R57" s="10">
        <f t="shared" si="53"/>
        <v>228.6</v>
      </c>
      <c r="S57" s="10">
        <v>0.867</v>
      </c>
      <c r="T57" s="10">
        <f t="shared" si="54"/>
        <v>101.439</v>
      </c>
      <c r="U57" s="10">
        <f t="shared" si="55"/>
        <v>231.6</v>
      </c>
      <c r="V57" s="10">
        <v>0.812</v>
      </c>
      <c r="W57" s="10">
        <f t="shared" si="56"/>
        <v>95.004</v>
      </c>
      <c r="X57" s="10">
        <f t="shared" si="57"/>
        <v>217.6</v>
      </c>
      <c r="Y57" s="10">
        <v>0.83</v>
      </c>
      <c r="Z57" s="10">
        <f t="shared" si="58"/>
        <v>97.11</v>
      </c>
      <c r="AA57" s="10">
        <f t="shared" si="59"/>
        <v>192.6</v>
      </c>
      <c r="AB57" s="10">
        <v>0.849</v>
      </c>
      <c r="AC57" s="10">
        <f t="shared" si="60"/>
        <v>99.333</v>
      </c>
      <c r="AD57" s="10">
        <f t="shared" si="61"/>
        <v>179.6</v>
      </c>
      <c r="AE57" s="10">
        <v>0.853</v>
      </c>
      <c r="AF57" s="10">
        <f t="shared" si="62"/>
        <v>99.801</v>
      </c>
      <c r="AG57" s="10">
        <f t="shared" si="63"/>
        <v>167.6</v>
      </c>
      <c r="AH57" s="10">
        <v>0.819</v>
      </c>
      <c r="AI57" s="10">
        <f t="shared" si="64"/>
        <v>95.823</v>
      </c>
      <c r="AJ57" s="10">
        <f t="shared" si="65"/>
        <v>172.6</v>
      </c>
      <c r="AK57" s="10">
        <v>0.823</v>
      </c>
      <c r="AL57" s="10">
        <f t="shared" si="66"/>
        <v>96.291</v>
      </c>
      <c r="AM57" s="10">
        <f t="shared" si="67"/>
        <v>169.6</v>
      </c>
      <c r="AN57" s="10">
        <v>0.765</v>
      </c>
      <c r="AO57" s="10">
        <f t="shared" si="68"/>
        <v>89.505</v>
      </c>
      <c r="AP57" s="10">
        <f t="shared" si="69"/>
        <v>152.6</v>
      </c>
      <c r="AQ57" s="10">
        <v>0.782</v>
      </c>
      <c r="AR57" s="10">
        <f t="shared" si="70"/>
        <v>91.494</v>
      </c>
      <c r="AS57" s="10">
        <f t="shared" si="71"/>
        <v>160.6</v>
      </c>
      <c r="AT57" s="10">
        <v>0.78</v>
      </c>
      <c r="AU57" s="10">
        <f t="shared" si="72"/>
        <v>91.26</v>
      </c>
      <c r="AV57" s="10">
        <f t="shared" si="73"/>
        <v>155.6</v>
      </c>
      <c r="AW57" s="10">
        <v>0.784</v>
      </c>
      <c r="AX57" s="10">
        <f t="shared" si="74"/>
        <v>91.72800000000001</v>
      </c>
      <c r="AY57" s="10">
        <f t="shared" si="75"/>
        <v>143.6</v>
      </c>
      <c r="AZ57" s="10">
        <v>0.743</v>
      </c>
      <c r="BA57" s="10">
        <f t="shared" si="76"/>
        <v>86.931</v>
      </c>
      <c r="BB57" s="10">
        <f t="shared" si="77"/>
        <v>151.6</v>
      </c>
      <c r="BC57" s="10">
        <v>0.72</v>
      </c>
      <c r="BD57" s="10">
        <f t="shared" si="78"/>
        <v>84.24</v>
      </c>
      <c r="BE57" s="10">
        <f t="shared" si="79"/>
        <v>143.6</v>
      </c>
      <c r="BF57" s="10">
        <v>0.714</v>
      </c>
      <c r="BG57" s="10">
        <f t="shared" si="80"/>
        <v>83.538</v>
      </c>
      <c r="BH57" s="10">
        <f t="shared" si="81"/>
        <v>138.6</v>
      </c>
      <c r="BI57" s="10">
        <v>0.616</v>
      </c>
      <c r="BJ57" s="10">
        <f t="shared" si="82"/>
        <v>72.072</v>
      </c>
      <c r="BK57" s="10">
        <f t="shared" si="83"/>
        <v>144.6</v>
      </c>
      <c r="BL57" s="10">
        <v>0.449</v>
      </c>
      <c r="BM57" s="10">
        <f t="shared" si="84"/>
        <v>52.533</v>
      </c>
      <c r="BN57" s="10">
        <f t="shared" si="85"/>
        <v>134.6</v>
      </c>
    </row>
    <row r="58" spans="1:66" ht="9.75">
      <c r="A58" s="10" t="s">
        <v>87</v>
      </c>
      <c r="B58" s="10">
        <v>0.255</v>
      </c>
      <c r="C58" s="10">
        <f t="shared" si="43"/>
        <v>25.5</v>
      </c>
      <c r="D58" s="10">
        <v>0.433</v>
      </c>
      <c r="E58" s="10">
        <f t="shared" si="44"/>
        <v>50.661</v>
      </c>
      <c r="F58" s="10">
        <f t="shared" si="45"/>
        <v>144.5</v>
      </c>
      <c r="G58" s="10">
        <v>0.586</v>
      </c>
      <c r="H58" s="10">
        <f t="shared" si="46"/>
        <v>68.562</v>
      </c>
      <c r="I58" s="10">
        <f t="shared" si="47"/>
        <v>214.5</v>
      </c>
      <c r="J58" s="10">
        <v>0.814</v>
      </c>
      <c r="K58" s="10">
        <f t="shared" si="48"/>
        <v>95.238</v>
      </c>
      <c r="L58" s="10">
        <f t="shared" si="49"/>
        <v>252.5</v>
      </c>
      <c r="M58" s="10">
        <v>0.815</v>
      </c>
      <c r="N58" s="10">
        <f t="shared" si="50"/>
        <v>95.35499999999999</v>
      </c>
      <c r="O58" s="10">
        <f t="shared" si="51"/>
        <v>217.5</v>
      </c>
      <c r="P58" s="10">
        <v>0.832</v>
      </c>
      <c r="Q58" s="10">
        <f t="shared" si="52"/>
        <v>97.344</v>
      </c>
      <c r="R58" s="10">
        <f t="shared" si="53"/>
        <v>224.5</v>
      </c>
      <c r="S58" s="10">
        <v>0.836</v>
      </c>
      <c r="T58" s="10">
        <f t="shared" si="54"/>
        <v>97.812</v>
      </c>
      <c r="U58" s="10">
        <f t="shared" si="55"/>
        <v>227.5</v>
      </c>
      <c r="V58" s="10">
        <v>0.811</v>
      </c>
      <c r="W58" s="10">
        <f t="shared" si="56"/>
        <v>94.887</v>
      </c>
      <c r="X58" s="10">
        <f t="shared" si="57"/>
        <v>213.5</v>
      </c>
      <c r="Y58" s="10">
        <v>0.83</v>
      </c>
      <c r="Z58" s="10">
        <f t="shared" si="58"/>
        <v>97.11</v>
      </c>
      <c r="AA58" s="10">
        <f t="shared" si="59"/>
        <v>188.5</v>
      </c>
      <c r="AB58" s="10">
        <v>0.853</v>
      </c>
      <c r="AC58" s="10">
        <f t="shared" si="60"/>
        <v>99.801</v>
      </c>
      <c r="AD58" s="10">
        <f t="shared" si="61"/>
        <v>175.5</v>
      </c>
      <c r="AE58" s="10">
        <v>0.87</v>
      </c>
      <c r="AF58" s="10">
        <f t="shared" si="62"/>
        <v>101.79</v>
      </c>
      <c r="AG58" s="10">
        <f t="shared" si="63"/>
        <v>163.5</v>
      </c>
      <c r="AH58" s="10">
        <v>0.832</v>
      </c>
      <c r="AI58" s="10">
        <f t="shared" si="64"/>
        <v>97.344</v>
      </c>
      <c r="AJ58" s="10">
        <f t="shared" si="65"/>
        <v>168.5</v>
      </c>
      <c r="AK58" s="10">
        <v>0.782</v>
      </c>
      <c r="AL58" s="10">
        <f t="shared" si="66"/>
        <v>91.494</v>
      </c>
      <c r="AM58" s="10">
        <f t="shared" si="67"/>
        <v>165.5</v>
      </c>
      <c r="AN58" s="10">
        <v>0.746</v>
      </c>
      <c r="AO58" s="10">
        <f t="shared" si="68"/>
        <v>87.282</v>
      </c>
      <c r="AP58" s="10">
        <f t="shared" si="69"/>
        <v>148.5</v>
      </c>
      <c r="AQ58" s="10">
        <v>0.776</v>
      </c>
      <c r="AR58" s="10">
        <f t="shared" si="70"/>
        <v>90.792</v>
      </c>
      <c r="AS58" s="10">
        <f t="shared" si="71"/>
        <v>156.5</v>
      </c>
      <c r="AT58" s="10">
        <v>0.786</v>
      </c>
      <c r="AU58" s="10">
        <f t="shared" si="72"/>
        <v>91.962</v>
      </c>
      <c r="AV58" s="10">
        <f t="shared" si="73"/>
        <v>151.5</v>
      </c>
      <c r="AW58" s="10">
        <v>0.767</v>
      </c>
      <c r="AX58" s="10">
        <f t="shared" si="74"/>
        <v>89.739</v>
      </c>
      <c r="AY58" s="10">
        <f t="shared" si="75"/>
        <v>139.5</v>
      </c>
      <c r="AZ58" s="10">
        <v>0.747</v>
      </c>
      <c r="BA58" s="10">
        <f t="shared" si="76"/>
        <v>87.399</v>
      </c>
      <c r="BB58" s="10">
        <f t="shared" si="77"/>
        <v>147.5</v>
      </c>
      <c r="BC58" s="10">
        <v>0.725</v>
      </c>
      <c r="BD58" s="10">
        <f t="shared" si="78"/>
        <v>84.825</v>
      </c>
      <c r="BE58" s="10">
        <f t="shared" si="79"/>
        <v>139.5</v>
      </c>
      <c r="BF58" s="10">
        <v>0.731</v>
      </c>
      <c r="BG58" s="10">
        <f t="shared" si="80"/>
        <v>85.527</v>
      </c>
      <c r="BH58" s="10">
        <f t="shared" si="81"/>
        <v>134.5</v>
      </c>
      <c r="BI58" s="10">
        <v>0.615</v>
      </c>
      <c r="BJ58" s="10">
        <f t="shared" si="82"/>
        <v>71.955</v>
      </c>
      <c r="BK58" s="10">
        <f t="shared" si="83"/>
        <v>140.5</v>
      </c>
      <c r="BL58" s="10">
        <v>0.452</v>
      </c>
      <c r="BM58" s="10">
        <f t="shared" si="84"/>
        <v>52.884</v>
      </c>
      <c r="BN58" s="10">
        <f t="shared" si="85"/>
        <v>130.5</v>
      </c>
    </row>
    <row r="59" spans="1:66" ht="9.75">
      <c r="A59" s="10" t="s">
        <v>88</v>
      </c>
      <c r="B59" s="10">
        <v>0.296</v>
      </c>
      <c r="C59" s="10">
        <f t="shared" si="43"/>
        <v>29.599999999999998</v>
      </c>
      <c r="D59" s="10">
        <v>0.447</v>
      </c>
      <c r="E59" s="10">
        <f t="shared" si="44"/>
        <v>52.299</v>
      </c>
      <c r="F59" s="10">
        <f t="shared" si="45"/>
        <v>140.4</v>
      </c>
      <c r="G59" s="10">
        <v>0.599</v>
      </c>
      <c r="H59" s="10">
        <f t="shared" si="46"/>
        <v>70.083</v>
      </c>
      <c r="I59" s="10">
        <f t="shared" si="47"/>
        <v>210.4</v>
      </c>
      <c r="J59" s="10">
        <v>0.796</v>
      </c>
      <c r="K59" s="10">
        <f t="shared" si="48"/>
        <v>93.132</v>
      </c>
      <c r="L59" s="10">
        <f t="shared" si="49"/>
        <v>248.4</v>
      </c>
      <c r="M59" s="10">
        <v>0.814</v>
      </c>
      <c r="N59" s="10">
        <f t="shared" si="50"/>
        <v>95.238</v>
      </c>
      <c r="O59" s="10">
        <f t="shared" si="51"/>
        <v>213.4</v>
      </c>
      <c r="P59" s="10">
        <v>0.835</v>
      </c>
      <c r="Q59" s="10">
        <f t="shared" si="52"/>
        <v>97.695</v>
      </c>
      <c r="R59" s="10">
        <f t="shared" si="53"/>
        <v>220.4</v>
      </c>
      <c r="S59" s="10">
        <v>0.84</v>
      </c>
      <c r="T59" s="10">
        <f t="shared" si="54"/>
        <v>98.28</v>
      </c>
      <c r="U59" s="10">
        <f t="shared" si="55"/>
        <v>223.4</v>
      </c>
      <c r="V59" s="10">
        <v>0.843</v>
      </c>
      <c r="W59" s="10">
        <f t="shared" si="56"/>
        <v>98.631</v>
      </c>
      <c r="X59" s="10">
        <f t="shared" si="57"/>
        <v>209.4</v>
      </c>
      <c r="Y59" s="10">
        <v>0.813</v>
      </c>
      <c r="Z59" s="10">
        <f t="shared" si="58"/>
        <v>95.121</v>
      </c>
      <c r="AA59" s="10">
        <f t="shared" si="59"/>
        <v>184.4</v>
      </c>
      <c r="AB59" s="10">
        <v>0.834</v>
      </c>
      <c r="AC59" s="10">
        <f t="shared" si="60"/>
        <v>97.57799999999999</v>
      </c>
      <c r="AD59" s="10">
        <f t="shared" si="61"/>
        <v>171.4</v>
      </c>
      <c r="AE59" s="10">
        <v>0.864</v>
      </c>
      <c r="AF59" s="10">
        <f t="shared" si="62"/>
        <v>101.088</v>
      </c>
      <c r="AG59" s="10">
        <f t="shared" si="63"/>
        <v>159.4</v>
      </c>
      <c r="AH59" s="10">
        <v>0.83</v>
      </c>
      <c r="AI59" s="10">
        <f t="shared" si="64"/>
        <v>97.11</v>
      </c>
      <c r="AJ59" s="10">
        <f t="shared" si="65"/>
        <v>164.4</v>
      </c>
      <c r="AK59" s="10">
        <v>0.79</v>
      </c>
      <c r="AL59" s="10">
        <f t="shared" si="66"/>
        <v>92.43</v>
      </c>
      <c r="AM59" s="10">
        <f t="shared" si="67"/>
        <v>161.4</v>
      </c>
      <c r="AN59" s="10">
        <v>0.772</v>
      </c>
      <c r="AO59" s="10">
        <f t="shared" si="68"/>
        <v>90.324</v>
      </c>
      <c r="AP59" s="10">
        <f t="shared" si="69"/>
        <v>144.4</v>
      </c>
      <c r="AQ59" s="10">
        <v>0.787</v>
      </c>
      <c r="AR59" s="10">
        <f t="shared" si="70"/>
        <v>92.07900000000001</v>
      </c>
      <c r="AS59" s="10">
        <f t="shared" si="71"/>
        <v>152.4</v>
      </c>
      <c r="AT59" s="10">
        <v>0.793</v>
      </c>
      <c r="AU59" s="10">
        <f t="shared" si="72"/>
        <v>92.781</v>
      </c>
      <c r="AV59" s="10">
        <f t="shared" si="73"/>
        <v>147.4</v>
      </c>
      <c r="AW59" s="10">
        <v>0.785</v>
      </c>
      <c r="AX59" s="10">
        <f t="shared" si="74"/>
        <v>91.845</v>
      </c>
      <c r="AY59" s="10">
        <f t="shared" si="75"/>
        <v>135.4</v>
      </c>
      <c r="AZ59" s="10">
        <v>0.718</v>
      </c>
      <c r="BA59" s="10">
        <f t="shared" si="76"/>
        <v>84.006</v>
      </c>
      <c r="BB59" s="10">
        <f t="shared" si="77"/>
        <v>143.4</v>
      </c>
      <c r="BC59" s="10">
        <v>0.715</v>
      </c>
      <c r="BD59" s="10">
        <f t="shared" si="78"/>
        <v>83.655</v>
      </c>
      <c r="BE59" s="10">
        <f t="shared" si="79"/>
        <v>135.4</v>
      </c>
      <c r="BF59" s="10">
        <v>0.707</v>
      </c>
      <c r="BG59" s="10">
        <f t="shared" si="80"/>
        <v>82.719</v>
      </c>
      <c r="BH59" s="10">
        <f t="shared" si="81"/>
        <v>130.4</v>
      </c>
      <c r="BI59" s="10">
        <v>0.637</v>
      </c>
      <c r="BJ59" s="10">
        <f t="shared" si="82"/>
        <v>74.529</v>
      </c>
      <c r="BK59" s="10">
        <f t="shared" si="83"/>
        <v>136.4</v>
      </c>
      <c r="BL59" s="10">
        <v>0.441</v>
      </c>
      <c r="BM59" s="10">
        <f t="shared" si="84"/>
        <v>51.597</v>
      </c>
      <c r="BN59" s="10">
        <f t="shared" si="85"/>
        <v>126.4</v>
      </c>
    </row>
    <row r="60" spans="1:66" ht="9.75">
      <c r="A60" s="10" t="s">
        <v>89</v>
      </c>
      <c r="B60" s="10">
        <v>0.336</v>
      </c>
      <c r="C60" s="10">
        <f t="shared" si="43"/>
        <v>33.6</v>
      </c>
      <c r="D60" s="10">
        <v>0.464</v>
      </c>
      <c r="E60" s="10">
        <f t="shared" si="44"/>
        <v>54.288000000000004</v>
      </c>
      <c r="F60" s="10">
        <f t="shared" si="45"/>
        <v>136.4</v>
      </c>
      <c r="G60" s="10">
        <v>0.602</v>
      </c>
      <c r="H60" s="10">
        <f t="shared" si="46"/>
        <v>70.434</v>
      </c>
      <c r="I60" s="10">
        <f t="shared" si="47"/>
        <v>206.4</v>
      </c>
      <c r="J60" s="10">
        <v>0.809</v>
      </c>
      <c r="K60" s="10">
        <f t="shared" si="48"/>
        <v>94.653</v>
      </c>
      <c r="L60" s="10">
        <f t="shared" si="49"/>
        <v>244.4</v>
      </c>
      <c r="M60" s="10">
        <v>0.831</v>
      </c>
      <c r="N60" s="10">
        <f t="shared" si="50"/>
        <v>97.22699999999999</v>
      </c>
      <c r="O60" s="10">
        <f t="shared" si="51"/>
        <v>209.4</v>
      </c>
      <c r="P60" s="10">
        <v>0.84</v>
      </c>
      <c r="Q60" s="10">
        <f t="shared" si="52"/>
        <v>98.28</v>
      </c>
      <c r="R60" s="10">
        <f t="shared" si="53"/>
        <v>216.4</v>
      </c>
      <c r="S60" s="10">
        <v>0.872</v>
      </c>
      <c r="T60" s="10">
        <f t="shared" si="54"/>
        <v>102.024</v>
      </c>
      <c r="U60" s="10">
        <f t="shared" si="55"/>
        <v>219.4</v>
      </c>
      <c r="V60" s="10">
        <v>0.84</v>
      </c>
      <c r="W60" s="10">
        <f t="shared" si="56"/>
        <v>98.28</v>
      </c>
      <c r="X60" s="10">
        <f t="shared" si="57"/>
        <v>205.4</v>
      </c>
      <c r="Y60" s="10">
        <v>0.828</v>
      </c>
      <c r="Z60" s="10">
        <f t="shared" si="58"/>
        <v>96.87599999999999</v>
      </c>
      <c r="AA60" s="10">
        <f t="shared" si="59"/>
        <v>180.4</v>
      </c>
      <c r="AB60" s="10">
        <v>0.812</v>
      </c>
      <c r="AC60" s="10">
        <f t="shared" si="60"/>
        <v>95.004</v>
      </c>
      <c r="AD60" s="10">
        <f t="shared" si="61"/>
        <v>167.4</v>
      </c>
      <c r="AE60" s="10">
        <v>0.846</v>
      </c>
      <c r="AF60" s="10">
        <f t="shared" si="62"/>
        <v>98.982</v>
      </c>
      <c r="AG60" s="10">
        <f t="shared" si="63"/>
        <v>155.4</v>
      </c>
      <c r="AH60" s="10">
        <v>0.847</v>
      </c>
      <c r="AI60" s="10">
        <f t="shared" si="64"/>
        <v>99.099</v>
      </c>
      <c r="AJ60" s="10">
        <f t="shared" si="65"/>
        <v>160.4</v>
      </c>
      <c r="AK60" s="10">
        <v>0.803</v>
      </c>
      <c r="AL60" s="10">
        <f t="shared" si="66"/>
        <v>93.95100000000001</v>
      </c>
      <c r="AM60" s="10">
        <f t="shared" si="67"/>
        <v>157.4</v>
      </c>
      <c r="AN60" s="10">
        <v>0.763</v>
      </c>
      <c r="AO60" s="10">
        <f t="shared" si="68"/>
        <v>89.271</v>
      </c>
      <c r="AP60" s="10">
        <f t="shared" si="69"/>
        <v>140.4</v>
      </c>
      <c r="AQ60" s="10">
        <v>0.75</v>
      </c>
      <c r="AR60" s="10">
        <f t="shared" si="70"/>
        <v>87.75</v>
      </c>
      <c r="AS60" s="10">
        <f t="shared" si="71"/>
        <v>148.4</v>
      </c>
      <c r="AT60" s="10">
        <v>0.776</v>
      </c>
      <c r="AU60" s="10">
        <f t="shared" si="72"/>
        <v>90.792</v>
      </c>
      <c r="AV60" s="10">
        <f t="shared" si="73"/>
        <v>143.4</v>
      </c>
      <c r="AW60" s="10">
        <v>0.778</v>
      </c>
      <c r="AX60" s="10">
        <f t="shared" si="74"/>
        <v>91.026</v>
      </c>
      <c r="AY60" s="10">
        <f t="shared" si="75"/>
        <v>131.4</v>
      </c>
      <c r="AZ60" s="10">
        <v>0.745</v>
      </c>
      <c r="BA60" s="10">
        <f t="shared" si="76"/>
        <v>87.165</v>
      </c>
      <c r="BB60" s="10">
        <f t="shared" si="77"/>
        <v>139.4</v>
      </c>
      <c r="BC60" s="10">
        <v>0.712</v>
      </c>
      <c r="BD60" s="10">
        <f t="shared" si="78"/>
        <v>83.304</v>
      </c>
      <c r="BE60" s="10">
        <f t="shared" si="79"/>
        <v>131.4</v>
      </c>
      <c r="BF60" s="10">
        <v>0.724</v>
      </c>
      <c r="BG60" s="10">
        <f t="shared" si="80"/>
        <v>84.708</v>
      </c>
      <c r="BH60" s="10">
        <f t="shared" si="81"/>
        <v>126.4</v>
      </c>
      <c r="BI60" s="10">
        <v>0.629</v>
      </c>
      <c r="BJ60" s="10">
        <f t="shared" si="82"/>
        <v>73.593</v>
      </c>
      <c r="BK60" s="10">
        <f t="shared" si="83"/>
        <v>132.4</v>
      </c>
      <c r="BL60" s="10">
        <v>0.453</v>
      </c>
      <c r="BM60" s="10">
        <f t="shared" si="84"/>
        <v>53.001000000000005</v>
      </c>
      <c r="BN60" s="10">
        <f t="shared" si="85"/>
        <v>122.4</v>
      </c>
    </row>
    <row r="61" spans="1:66" ht="9.75">
      <c r="A61" s="10" t="s">
        <v>90</v>
      </c>
      <c r="B61" s="10">
        <v>0.377</v>
      </c>
      <c r="C61" s="10">
        <f t="shared" si="43"/>
        <v>37.7</v>
      </c>
      <c r="D61" s="10">
        <v>0.459</v>
      </c>
      <c r="E61" s="10">
        <f t="shared" si="44"/>
        <v>53.703</v>
      </c>
      <c r="F61" s="10">
        <f t="shared" si="45"/>
        <v>132.3</v>
      </c>
      <c r="G61" s="10">
        <v>0.585</v>
      </c>
      <c r="H61" s="10">
        <f t="shared" si="46"/>
        <v>68.445</v>
      </c>
      <c r="I61" s="10">
        <f t="shared" si="47"/>
        <v>202.3</v>
      </c>
      <c r="J61" s="10">
        <v>0.813</v>
      </c>
      <c r="K61" s="10">
        <f t="shared" si="48"/>
        <v>95.121</v>
      </c>
      <c r="L61" s="10">
        <f t="shared" si="49"/>
        <v>240.3</v>
      </c>
      <c r="M61" s="10">
        <v>0.839</v>
      </c>
      <c r="N61" s="10">
        <f t="shared" si="50"/>
        <v>98.163</v>
      </c>
      <c r="O61" s="10">
        <f t="shared" si="51"/>
        <v>205.3</v>
      </c>
      <c r="P61" s="10">
        <v>0.842</v>
      </c>
      <c r="Q61" s="10">
        <f t="shared" si="52"/>
        <v>98.514</v>
      </c>
      <c r="R61" s="10">
        <f t="shared" si="53"/>
        <v>212.3</v>
      </c>
      <c r="S61" s="10">
        <v>0.84</v>
      </c>
      <c r="T61" s="10">
        <f t="shared" si="54"/>
        <v>98.28</v>
      </c>
      <c r="U61" s="10">
        <f t="shared" si="55"/>
        <v>215.3</v>
      </c>
      <c r="V61" s="10">
        <v>0.82</v>
      </c>
      <c r="W61" s="10">
        <f t="shared" si="56"/>
        <v>95.94</v>
      </c>
      <c r="X61" s="10">
        <f t="shared" si="57"/>
        <v>201.3</v>
      </c>
      <c r="Y61" s="10">
        <v>0.827</v>
      </c>
      <c r="Z61" s="10">
        <f t="shared" si="58"/>
        <v>96.759</v>
      </c>
      <c r="AA61" s="10">
        <f t="shared" si="59"/>
        <v>176.3</v>
      </c>
      <c r="AB61" s="10">
        <v>0.851</v>
      </c>
      <c r="AC61" s="10">
        <f t="shared" si="60"/>
        <v>99.567</v>
      </c>
      <c r="AD61" s="10">
        <f t="shared" si="61"/>
        <v>163.3</v>
      </c>
      <c r="AE61" s="10">
        <v>0.795</v>
      </c>
      <c r="AF61" s="10">
        <f t="shared" si="62"/>
        <v>93.015</v>
      </c>
      <c r="AG61" s="10">
        <f t="shared" si="63"/>
        <v>151.3</v>
      </c>
      <c r="AH61" s="10">
        <v>0.81</v>
      </c>
      <c r="AI61" s="10">
        <f t="shared" si="64"/>
        <v>94.77000000000001</v>
      </c>
      <c r="AJ61" s="10">
        <f t="shared" si="65"/>
        <v>156.3</v>
      </c>
      <c r="AK61" s="10">
        <v>0.803</v>
      </c>
      <c r="AL61" s="10">
        <f t="shared" si="66"/>
        <v>93.95100000000001</v>
      </c>
      <c r="AM61" s="10">
        <f t="shared" si="67"/>
        <v>153.3</v>
      </c>
      <c r="AN61" s="10">
        <v>0.745</v>
      </c>
      <c r="AO61" s="10">
        <f t="shared" si="68"/>
        <v>87.165</v>
      </c>
      <c r="AP61" s="10">
        <f t="shared" si="69"/>
        <v>136.3</v>
      </c>
      <c r="AQ61" s="10">
        <v>0.801</v>
      </c>
      <c r="AR61" s="10">
        <f t="shared" si="70"/>
        <v>93.717</v>
      </c>
      <c r="AS61" s="10">
        <f t="shared" si="71"/>
        <v>144.3</v>
      </c>
      <c r="AT61" s="10">
        <v>0.762</v>
      </c>
      <c r="AU61" s="10">
        <f t="shared" si="72"/>
        <v>89.154</v>
      </c>
      <c r="AV61" s="10">
        <f t="shared" si="73"/>
        <v>139.3</v>
      </c>
      <c r="AW61" s="10">
        <v>0.764</v>
      </c>
      <c r="AX61" s="10">
        <f t="shared" si="74"/>
        <v>89.388</v>
      </c>
      <c r="AY61" s="10">
        <f t="shared" si="75"/>
        <v>127.3</v>
      </c>
      <c r="AZ61" s="10">
        <v>0.736</v>
      </c>
      <c r="BA61" s="10">
        <f t="shared" si="76"/>
        <v>86.112</v>
      </c>
      <c r="BB61" s="10">
        <f t="shared" si="77"/>
        <v>135.3</v>
      </c>
      <c r="BC61" s="10">
        <v>0.717</v>
      </c>
      <c r="BD61" s="10">
        <f t="shared" si="78"/>
        <v>83.889</v>
      </c>
      <c r="BE61" s="10">
        <f t="shared" si="79"/>
        <v>127.3</v>
      </c>
      <c r="BF61" s="10">
        <v>0.743</v>
      </c>
      <c r="BG61" s="10">
        <f t="shared" si="80"/>
        <v>86.931</v>
      </c>
      <c r="BH61" s="10">
        <f t="shared" si="81"/>
        <v>122.3</v>
      </c>
      <c r="BI61" s="10">
        <v>0.631</v>
      </c>
      <c r="BJ61" s="10">
        <f t="shared" si="82"/>
        <v>73.827</v>
      </c>
      <c r="BK61" s="10">
        <f t="shared" si="83"/>
        <v>128.3</v>
      </c>
      <c r="BL61" s="10">
        <v>0.448</v>
      </c>
      <c r="BM61" s="10">
        <f t="shared" si="84"/>
        <v>52.416000000000004</v>
      </c>
      <c r="BN61" s="10">
        <f t="shared" si="85"/>
        <v>118.3</v>
      </c>
    </row>
    <row r="62" spans="1:66" ht="9.75">
      <c r="A62" s="10" t="s">
        <v>91</v>
      </c>
      <c r="B62" s="10">
        <v>0.418</v>
      </c>
      <c r="C62" s="10">
        <f t="shared" si="43"/>
        <v>41.8</v>
      </c>
      <c r="D62" s="10">
        <v>0.453</v>
      </c>
      <c r="E62" s="10">
        <f t="shared" si="44"/>
        <v>53.001000000000005</v>
      </c>
      <c r="F62" s="10">
        <f t="shared" si="45"/>
        <v>128.2</v>
      </c>
      <c r="G62" s="10">
        <v>0.604</v>
      </c>
      <c r="H62" s="10">
        <f t="shared" si="46"/>
        <v>70.66799999999999</v>
      </c>
      <c r="I62" s="10">
        <f t="shared" si="47"/>
        <v>198.2</v>
      </c>
      <c r="J62" s="10">
        <v>0.801</v>
      </c>
      <c r="K62" s="10">
        <f t="shared" si="48"/>
        <v>93.717</v>
      </c>
      <c r="L62" s="10">
        <f t="shared" si="49"/>
        <v>236.2</v>
      </c>
      <c r="M62" s="10">
        <v>0.828</v>
      </c>
      <c r="N62" s="10">
        <f t="shared" si="50"/>
        <v>96.87599999999999</v>
      </c>
      <c r="O62" s="10">
        <f t="shared" si="51"/>
        <v>201.2</v>
      </c>
      <c r="P62" s="10">
        <v>0.835</v>
      </c>
      <c r="Q62" s="10">
        <f t="shared" si="52"/>
        <v>97.695</v>
      </c>
      <c r="R62" s="10">
        <f t="shared" si="53"/>
        <v>208.2</v>
      </c>
      <c r="S62" s="10">
        <v>0.83</v>
      </c>
      <c r="T62" s="10">
        <f t="shared" si="54"/>
        <v>97.11</v>
      </c>
      <c r="U62" s="10">
        <f t="shared" si="55"/>
        <v>211.2</v>
      </c>
      <c r="V62" s="10">
        <v>0.815</v>
      </c>
      <c r="W62" s="10">
        <f t="shared" si="56"/>
        <v>95.35499999999999</v>
      </c>
      <c r="X62" s="10">
        <f t="shared" si="57"/>
        <v>197.2</v>
      </c>
      <c r="Y62" s="10">
        <v>0.863</v>
      </c>
      <c r="Z62" s="10">
        <f t="shared" si="58"/>
        <v>100.971</v>
      </c>
      <c r="AA62" s="10">
        <f t="shared" si="59"/>
        <v>172.2</v>
      </c>
      <c r="AB62" s="10">
        <v>0.832</v>
      </c>
      <c r="AC62" s="10">
        <f t="shared" si="60"/>
        <v>97.344</v>
      </c>
      <c r="AD62" s="10">
        <f t="shared" si="61"/>
        <v>159.2</v>
      </c>
      <c r="AE62" s="10">
        <v>0.834</v>
      </c>
      <c r="AF62" s="10">
        <f t="shared" si="62"/>
        <v>97.57799999999999</v>
      </c>
      <c r="AG62" s="10">
        <f t="shared" si="63"/>
        <v>147.2</v>
      </c>
      <c r="AH62" s="10">
        <v>0.808</v>
      </c>
      <c r="AI62" s="10">
        <f t="shared" si="64"/>
        <v>94.536</v>
      </c>
      <c r="AJ62" s="10">
        <f t="shared" si="65"/>
        <v>152.2</v>
      </c>
      <c r="AK62" s="10">
        <v>0.791</v>
      </c>
      <c r="AL62" s="10">
        <f t="shared" si="66"/>
        <v>92.54700000000001</v>
      </c>
      <c r="AM62" s="10">
        <f t="shared" si="67"/>
        <v>149.2</v>
      </c>
      <c r="AN62" s="10">
        <v>0.777</v>
      </c>
      <c r="AO62" s="10">
        <f t="shared" si="68"/>
        <v>90.909</v>
      </c>
      <c r="AP62" s="10">
        <f t="shared" si="69"/>
        <v>132.2</v>
      </c>
      <c r="AQ62" s="10">
        <v>0.762</v>
      </c>
      <c r="AR62" s="10">
        <f t="shared" si="70"/>
        <v>89.154</v>
      </c>
      <c r="AS62" s="10">
        <f t="shared" si="71"/>
        <v>140.2</v>
      </c>
      <c r="AT62" s="10">
        <v>0.781</v>
      </c>
      <c r="AU62" s="10">
        <f t="shared" si="72"/>
        <v>91.37700000000001</v>
      </c>
      <c r="AV62" s="10">
        <f t="shared" si="73"/>
        <v>135.2</v>
      </c>
      <c r="AW62" s="10">
        <v>0.756</v>
      </c>
      <c r="AX62" s="10">
        <f t="shared" si="74"/>
        <v>88.452</v>
      </c>
      <c r="AY62" s="10">
        <f t="shared" si="75"/>
        <v>123.2</v>
      </c>
      <c r="AZ62" s="10">
        <v>0.729</v>
      </c>
      <c r="BA62" s="10">
        <f t="shared" si="76"/>
        <v>85.29299999999999</v>
      </c>
      <c r="BB62" s="10">
        <f t="shared" si="77"/>
        <v>131.2</v>
      </c>
      <c r="BC62" s="10">
        <v>0.689</v>
      </c>
      <c r="BD62" s="10">
        <f t="shared" si="78"/>
        <v>80.613</v>
      </c>
      <c r="BE62" s="10">
        <f t="shared" si="79"/>
        <v>123.2</v>
      </c>
      <c r="BF62" s="10">
        <v>0.751</v>
      </c>
      <c r="BG62" s="10">
        <f t="shared" si="80"/>
        <v>87.867</v>
      </c>
      <c r="BH62" s="10">
        <f t="shared" si="81"/>
        <v>118.2</v>
      </c>
      <c r="BI62" s="10">
        <v>0.625</v>
      </c>
      <c r="BJ62" s="10">
        <f t="shared" si="82"/>
        <v>73.125</v>
      </c>
      <c r="BK62" s="10">
        <f t="shared" si="83"/>
        <v>124.2</v>
      </c>
      <c r="BL62" s="10">
        <v>0.45</v>
      </c>
      <c r="BM62" s="10">
        <f t="shared" si="84"/>
        <v>52.65</v>
      </c>
      <c r="BN62" s="10">
        <f t="shared" si="85"/>
        <v>114.2</v>
      </c>
    </row>
    <row r="63" spans="1:66" ht="9.75">
      <c r="A63" s="10" t="s">
        <v>92</v>
      </c>
      <c r="B63" s="10">
        <v>0.459</v>
      </c>
      <c r="C63" s="10">
        <f t="shared" si="43"/>
        <v>45.9</v>
      </c>
      <c r="D63" s="10">
        <v>0.484</v>
      </c>
      <c r="E63" s="10">
        <f t="shared" si="44"/>
        <v>56.628</v>
      </c>
      <c r="F63" s="10">
        <f t="shared" si="45"/>
        <v>124.1</v>
      </c>
      <c r="G63" s="10">
        <v>0.626</v>
      </c>
      <c r="H63" s="10">
        <f t="shared" si="46"/>
        <v>73.242</v>
      </c>
      <c r="I63" s="10">
        <f t="shared" si="47"/>
        <v>194.1</v>
      </c>
      <c r="J63" s="10">
        <v>0.817</v>
      </c>
      <c r="K63" s="10">
        <f t="shared" si="48"/>
        <v>95.589</v>
      </c>
      <c r="L63" s="10">
        <f t="shared" si="49"/>
        <v>232.1</v>
      </c>
      <c r="M63" s="10">
        <v>0.82</v>
      </c>
      <c r="N63" s="10">
        <f t="shared" si="50"/>
        <v>95.94</v>
      </c>
      <c r="O63" s="10">
        <f t="shared" si="51"/>
        <v>197.1</v>
      </c>
      <c r="P63" s="10">
        <v>0.835</v>
      </c>
      <c r="Q63" s="10">
        <f t="shared" si="52"/>
        <v>97.695</v>
      </c>
      <c r="R63" s="10">
        <f t="shared" si="53"/>
        <v>204.1</v>
      </c>
      <c r="S63" s="10">
        <v>0.84</v>
      </c>
      <c r="T63" s="10">
        <f t="shared" si="54"/>
        <v>98.28</v>
      </c>
      <c r="U63" s="10">
        <f t="shared" si="55"/>
        <v>207.1</v>
      </c>
      <c r="V63" s="10">
        <v>0.816</v>
      </c>
      <c r="W63" s="10">
        <f t="shared" si="56"/>
        <v>95.472</v>
      </c>
      <c r="X63" s="10">
        <f t="shared" si="57"/>
        <v>193.1</v>
      </c>
      <c r="Y63" s="10">
        <v>0.826</v>
      </c>
      <c r="Z63" s="10">
        <f t="shared" si="58"/>
        <v>96.642</v>
      </c>
      <c r="AA63" s="10">
        <f t="shared" si="59"/>
        <v>168.1</v>
      </c>
      <c r="AB63" s="10">
        <v>0.834</v>
      </c>
      <c r="AC63" s="10">
        <f t="shared" si="60"/>
        <v>97.57799999999999</v>
      </c>
      <c r="AD63" s="10">
        <f t="shared" si="61"/>
        <v>155.1</v>
      </c>
      <c r="AE63" s="10">
        <v>0.794</v>
      </c>
      <c r="AF63" s="10">
        <f t="shared" si="62"/>
        <v>92.89800000000001</v>
      </c>
      <c r="AG63" s="10">
        <f t="shared" si="63"/>
        <v>143.1</v>
      </c>
      <c r="AH63" s="10">
        <v>0.82</v>
      </c>
      <c r="AI63" s="10">
        <f t="shared" si="64"/>
        <v>95.94</v>
      </c>
      <c r="AJ63" s="10">
        <f t="shared" si="65"/>
        <v>148.1</v>
      </c>
      <c r="AK63" s="10">
        <v>0.813</v>
      </c>
      <c r="AL63" s="10">
        <f t="shared" si="66"/>
        <v>95.121</v>
      </c>
      <c r="AM63" s="10">
        <f t="shared" si="67"/>
        <v>145.1</v>
      </c>
      <c r="AN63" s="10">
        <v>0.744</v>
      </c>
      <c r="AO63" s="10">
        <f t="shared" si="68"/>
        <v>87.048</v>
      </c>
      <c r="AP63" s="10">
        <f t="shared" si="69"/>
        <v>128.1</v>
      </c>
      <c r="AQ63" s="10">
        <v>0.766</v>
      </c>
      <c r="AR63" s="10">
        <f t="shared" si="70"/>
        <v>89.622</v>
      </c>
      <c r="AS63" s="10">
        <f t="shared" si="71"/>
        <v>136.1</v>
      </c>
      <c r="AT63" s="10">
        <v>0.773</v>
      </c>
      <c r="AU63" s="10">
        <f t="shared" si="72"/>
        <v>90.441</v>
      </c>
      <c r="AV63" s="10">
        <f t="shared" si="73"/>
        <v>131.1</v>
      </c>
      <c r="AW63" s="10">
        <v>0.757</v>
      </c>
      <c r="AX63" s="10">
        <f t="shared" si="74"/>
        <v>88.569</v>
      </c>
      <c r="AY63" s="10">
        <f t="shared" si="75"/>
        <v>119.1</v>
      </c>
      <c r="AZ63" s="10">
        <v>0.747</v>
      </c>
      <c r="BA63" s="10">
        <f t="shared" si="76"/>
        <v>87.399</v>
      </c>
      <c r="BB63" s="10">
        <f t="shared" si="77"/>
        <v>127.1</v>
      </c>
      <c r="BC63" s="10">
        <v>0.707</v>
      </c>
      <c r="BD63" s="10">
        <f t="shared" si="78"/>
        <v>82.719</v>
      </c>
      <c r="BE63" s="10">
        <f t="shared" si="79"/>
        <v>119.1</v>
      </c>
      <c r="BF63" s="10">
        <v>0.704</v>
      </c>
      <c r="BG63" s="10">
        <f t="shared" si="80"/>
        <v>82.368</v>
      </c>
      <c r="BH63" s="10">
        <f t="shared" si="81"/>
        <v>114.1</v>
      </c>
      <c r="BI63" s="10">
        <v>0.619</v>
      </c>
      <c r="BJ63" s="10">
        <f t="shared" si="82"/>
        <v>72.423</v>
      </c>
      <c r="BK63" s="10">
        <f t="shared" si="83"/>
        <v>120.1</v>
      </c>
      <c r="BL63" s="10">
        <v>0.434</v>
      </c>
      <c r="BM63" s="10">
        <f t="shared" si="84"/>
        <v>50.778</v>
      </c>
      <c r="BN63" s="10">
        <f t="shared" si="85"/>
        <v>110.1</v>
      </c>
    </row>
    <row r="64" spans="1:66" ht="9.75">
      <c r="A64" s="10" t="s">
        <v>93</v>
      </c>
      <c r="B64" s="10">
        <v>0.5</v>
      </c>
      <c r="C64" s="10">
        <f t="shared" si="43"/>
        <v>50</v>
      </c>
      <c r="D64" s="10">
        <v>0.433</v>
      </c>
      <c r="E64" s="10">
        <f t="shared" si="44"/>
        <v>50.661</v>
      </c>
      <c r="F64" s="10">
        <f t="shared" si="45"/>
        <v>120</v>
      </c>
      <c r="G64" s="10">
        <v>0.613</v>
      </c>
      <c r="H64" s="10">
        <f t="shared" si="46"/>
        <v>71.721</v>
      </c>
      <c r="I64" s="10">
        <f t="shared" si="47"/>
        <v>190</v>
      </c>
      <c r="J64" s="10">
        <v>0.814</v>
      </c>
      <c r="K64" s="10">
        <f t="shared" si="48"/>
        <v>95.238</v>
      </c>
      <c r="L64" s="10">
        <f t="shared" si="49"/>
        <v>228</v>
      </c>
      <c r="M64" s="10">
        <v>0.818</v>
      </c>
      <c r="N64" s="10">
        <f t="shared" si="50"/>
        <v>95.70599999999999</v>
      </c>
      <c r="O64" s="10">
        <f t="shared" si="51"/>
        <v>193</v>
      </c>
      <c r="P64" s="10">
        <v>0.824</v>
      </c>
      <c r="Q64" s="10">
        <f t="shared" si="52"/>
        <v>96.408</v>
      </c>
      <c r="R64" s="10">
        <f t="shared" si="53"/>
        <v>200</v>
      </c>
      <c r="S64" s="10">
        <v>0.836</v>
      </c>
      <c r="T64" s="10">
        <f t="shared" si="54"/>
        <v>97.812</v>
      </c>
      <c r="U64" s="10">
        <f t="shared" si="55"/>
        <v>203</v>
      </c>
      <c r="V64" s="10">
        <v>0.822</v>
      </c>
      <c r="W64" s="10">
        <f t="shared" si="56"/>
        <v>96.17399999999999</v>
      </c>
      <c r="X64" s="10">
        <f t="shared" si="57"/>
        <v>189</v>
      </c>
      <c r="Y64" s="10">
        <v>0.829</v>
      </c>
      <c r="Z64" s="10">
        <f t="shared" si="58"/>
        <v>96.993</v>
      </c>
      <c r="AA64" s="10">
        <f t="shared" si="59"/>
        <v>164</v>
      </c>
      <c r="AB64" s="10">
        <v>0.839</v>
      </c>
      <c r="AC64" s="10">
        <f t="shared" si="60"/>
        <v>98.163</v>
      </c>
      <c r="AD64" s="10">
        <f t="shared" si="61"/>
        <v>151</v>
      </c>
      <c r="AE64" s="10">
        <v>0.828</v>
      </c>
      <c r="AF64" s="10">
        <f t="shared" si="62"/>
        <v>96.87599999999999</v>
      </c>
      <c r="AG64" s="10">
        <f t="shared" si="63"/>
        <v>139</v>
      </c>
      <c r="AH64" s="10">
        <v>0.832</v>
      </c>
      <c r="AI64" s="10">
        <f t="shared" si="64"/>
        <v>97.344</v>
      </c>
      <c r="AJ64" s="10">
        <f t="shared" si="65"/>
        <v>144</v>
      </c>
      <c r="AK64" s="10">
        <v>0.809</v>
      </c>
      <c r="AL64" s="10">
        <f t="shared" si="66"/>
        <v>94.653</v>
      </c>
      <c r="AM64" s="10">
        <f t="shared" si="67"/>
        <v>141</v>
      </c>
      <c r="AN64" s="10">
        <v>0.727</v>
      </c>
      <c r="AO64" s="10">
        <f t="shared" si="68"/>
        <v>85.059</v>
      </c>
      <c r="AP64" s="10">
        <f t="shared" si="69"/>
        <v>124</v>
      </c>
      <c r="AQ64" s="10">
        <v>0.764</v>
      </c>
      <c r="AR64" s="10">
        <f t="shared" si="70"/>
        <v>89.388</v>
      </c>
      <c r="AS64" s="10">
        <f t="shared" si="71"/>
        <v>132</v>
      </c>
      <c r="AT64" s="10">
        <v>0.78</v>
      </c>
      <c r="AU64" s="10">
        <f t="shared" si="72"/>
        <v>91.26</v>
      </c>
      <c r="AV64" s="10">
        <f t="shared" si="73"/>
        <v>127</v>
      </c>
      <c r="AW64" s="10">
        <v>0.757</v>
      </c>
      <c r="AX64" s="10">
        <f t="shared" si="74"/>
        <v>88.569</v>
      </c>
      <c r="AY64" s="10">
        <f t="shared" si="75"/>
        <v>115</v>
      </c>
      <c r="AZ64" s="10">
        <v>0.739</v>
      </c>
      <c r="BA64" s="10">
        <f t="shared" si="76"/>
        <v>86.463</v>
      </c>
      <c r="BB64" s="10">
        <f t="shared" si="77"/>
        <v>123</v>
      </c>
      <c r="BC64" s="10">
        <v>0.686</v>
      </c>
      <c r="BD64" s="10">
        <f t="shared" si="78"/>
        <v>80.262</v>
      </c>
      <c r="BE64" s="10">
        <f t="shared" si="79"/>
        <v>115</v>
      </c>
      <c r="BF64" s="10">
        <v>0.702</v>
      </c>
      <c r="BG64" s="10">
        <f t="shared" si="80"/>
        <v>82.134</v>
      </c>
      <c r="BH64" s="10">
        <f t="shared" si="81"/>
        <v>110</v>
      </c>
      <c r="BI64" s="10">
        <v>0.624</v>
      </c>
      <c r="BJ64" s="10">
        <f t="shared" si="82"/>
        <v>73.008</v>
      </c>
      <c r="BK64" s="10">
        <f t="shared" si="83"/>
        <v>116</v>
      </c>
      <c r="BL64" s="10">
        <v>0.447</v>
      </c>
      <c r="BM64" s="10">
        <f t="shared" si="84"/>
        <v>52.299</v>
      </c>
      <c r="BN64" s="10">
        <f t="shared" si="85"/>
        <v>106</v>
      </c>
    </row>
    <row r="65" spans="1:66" ht="9.75">
      <c r="A65" s="10" t="s">
        <v>94</v>
      </c>
      <c r="B65" s="10">
        <v>0.541</v>
      </c>
      <c r="C65" s="10">
        <f t="shared" si="43"/>
        <v>54.1</v>
      </c>
      <c r="D65" s="10">
        <v>0.43</v>
      </c>
      <c r="E65" s="10">
        <f t="shared" si="44"/>
        <v>50.31</v>
      </c>
      <c r="F65" s="10">
        <f t="shared" si="45"/>
        <v>115.9</v>
      </c>
      <c r="G65" s="10">
        <v>0.607</v>
      </c>
      <c r="H65" s="10">
        <f t="shared" si="46"/>
        <v>71.01899999999999</v>
      </c>
      <c r="I65" s="10">
        <f t="shared" si="47"/>
        <v>185.9</v>
      </c>
      <c r="J65" s="10">
        <v>0.811</v>
      </c>
      <c r="K65" s="10">
        <f t="shared" si="48"/>
        <v>94.887</v>
      </c>
      <c r="L65" s="10">
        <f t="shared" si="49"/>
        <v>223.9</v>
      </c>
      <c r="M65" s="10">
        <v>0.812</v>
      </c>
      <c r="N65" s="10">
        <f t="shared" si="50"/>
        <v>95.004</v>
      </c>
      <c r="O65" s="10">
        <f t="shared" si="51"/>
        <v>188.9</v>
      </c>
      <c r="P65" s="10">
        <v>0.817</v>
      </c>
      <c r="Q65" s="10">
        <f t="shared" si="52"/>
        <v>95.589</v>
      </c>
      <c r="R65" s="10">
        <f t="shared" si="53"/>
        <v>195.9</v>
      </c>
      <c r="S65" s="10">
        <v>0.835</v>
      </c>
      <c r="T65" s="10">
        <f t="shared" si="54"/>
        <v>97.695</v>
      </c>
      <c r="U65" s="10">
        <f t="shared" si="55"/>
        <v>198.9</v>
      </c>
      <c r="V65" s="10">
        <v>0.797</v>
      </c>
      <c r="W65" s="10">
        <f t="shared" si="56"/>
        <v>93.24900000000001</v>
      </c>
      <c r="X65" s="10">
        <f t="shared" si="57"/>
        <v>184.9</v>
      </c>
      <c r="Y65" s="10">
        <v>0.834</v>
      </c>
      <c r="Z65" s="10">
        <f t="shared" si="58"/>
        <v>97.57799999999999</v>
      </c>
      <c r="AA65" s="10">
        <f t="shared" si="59"/>
        <v>159.9</v>
      </c>
      <c r="AB65" s="10">
        <v>0.824</v>
      </c>
      <c r="AC65" s="10">
        <f t="shared" si="60"/>
        <v>96.408</v>
      </c>
      <c r="AD65" s="10">
        <f t="shared" si="61"/>
        <v>146.9</v>
      </c>
      <c r="AE65" s="10">
        <v>0.814</v>
      </c>
      <c r="AF65" s="10">
        <f t="shared" si="62"/>
        <v>95.238</v>
      </c>
      <c r="AG65" s="10">
        <f t="shared" si="63"/>
        <v>134.9</v>
      </c>
      <c r="AH65" s="10">
        <v>0.802</v>
      </c>
      <c r="AI65" s="10">
        <f t="shared" si="64"/>
        <v>93.834</v>
      </c>
      <c r="AJ65" s="10">
        <f t="shared" si="65"/>
        <v>139.9</v>
      </c>
      <c r="AK65" s="10">
        <v>0.807</v>
      </c>
      <c r="AL65" s="10">
        <f t="shared" si="66"/>
        <v>94.41900000000001</v>
      </c>
      <c r="AM65" s="10">
        <f t="shared" si="67"/>
        <v>136.9</v>
      </c>
      <c r="AN65" s="10">
        <v>0.715</v>
      </c>
      <c r="AO65" s="10">
        <f t="shared" si="68"/>
        <v>83.655</v>
      </c>
      <c r="AP65" s="10">
        <f t="shared" si="69"/>
        <v>119.9</v>
      </c>
      <c r="AQ65" s="10">
        <v>0.741</v>
      </c>
      <c r="AR65" s="10">
        <f t="shared" si="70"/>
        <v>86.697</v>
      </c>
      <c r="AS65" s="10">
        <f t="shared" si="71"/>
        <v>127.9</v>
      </c>
      <c r="AT65" s="10">
        <v>0.76</v>
      </c>
      <c r="AU65" s="10">
        <f t="shared" si="72"/>
        <v>88.92</v>
      </c>
      <c r="AV65" s="10">
        <f t="shared" si="73"/>
        <v>122.9</v>
      </c>
      <c r="AW65" s="10">
        <v>0.764</v>
      </c>
      <c r="AX65" s="10">
        <f t="shared" si="74"/>
        <v>89.388</v>
      </c>
      <c r="AY65" s="10">
        <f t="shared" si="75"/>
        <v>110.9</v>
      </c>
      <c r="AZ65" s="10">
        <v>0.727</v>
      </c>
      <c r="BA65" s="10">
        <f t="shared" si="76"/>
        <v>85.059</v>
      </c>
      <c r="BB65" s="10">
        <f t="shared" si="77"/>
        <v>118.9</v>
      </c>
      <c r="BC65" s="10">
        <v>0.69</v>
      </c>
      <c r="BD65" s="10">
        <f t="shared" si="78"/>
        <v>80.72999999999999</v>
      </c>
      <c r="BE65" s="10">
        <f t="shared" si="79"/>
        <v>110.9</v>
      </c>
      <c r="BF65" s="10">
        <v>0.715</v>
      </c>
      <c r="BG65" s="10">
        <f t="shared" si="80"/>
        <v>83.655</v>
      </c>
      <c r="BH65" s="10">
        <f t="shared" si="81"/>
        <v>105.9</v>
      </c>
      <c r="BI65" s="10">
        <v>0.635</v>
      </c>
      <c r="BJ65" s="10">
        <f t="shared" si="82"/>
        <v>74.295</v>
      </c>
      <c r="BK65" s="10">
        <f t="shared" si="83"/>
        <v>111.9</v>
      </c>
      <c r="BL65" s="10">
        <v>0.448</v>
      </c>
      <c r="BM65" s="10">
        <f t="shared" si="84"/>
        <v>52.416000000000004</v>
      </c>
      <c r="BN65" s="10">
        <f t="shared" si="85"/>
        <v>101.9</v>
      </c>
    </row>
    <row r="66" spans="1:66" ht="9.75">
      <c r="A66" s="10" t="s">
        <v>95</v>
      </c>
      <c r="B66" s="10">
        <v>0.582</v>
      </c>
      <c r="C66" s="10">
        <f t="shared" si="43"/>
        <v>58.199999999999996</v>
      </c>
      <c r="D66" s="10">
        <v>0.383</v>
      </c>
      <c r="E66" s="10">
        <f t="shared" si="44"/>
        <v>44.811</v>
      </c>
      <c r="F66" s="10">
        <f t="shared" si="45"/>
        <v>111.80000000000001</v>
      </c>
      <c r="G66" s="10">
        <v>0.629</v>
      </c>
      <c r="H66" s="10">
        <f t="shared" si="46"/>
        <v>73.593</v>
      </c>
      <c r="I66" s="10">
        <f t="shared" si="47"/>
        <v>181.8</v>
      </c>
      <c r="J66" s="10">
        <v>0.811</v>
      </c>
      <c r="K66" s="10">
        <f t="shared" si="48"/>
        <v>94.887</v>
      </c>
      <c r="L66" s="10">
        <f t="shared" si="49"/>
        <v>219.8</v>
      </c>
      <c r="M66" s="10">
        <v>0.792</v>
      </c>
      <c r="N66" s="10">
        <f t="shared" si="50"/>
        <v>92.664</v>
      </c>
      <c r="O66" s="10">
        <f t="shared" si="51"/>
        <v>184.8</v>
      </c>
      <c r="P66" s="10">
        <v>0.813</v>
      </c>
      <c r="Q66" s="10">
        <f t="shared" si="52"/>
        <v>95.121</v>
      </c>
      <c r="R66" s="10">
        <f t="shared" si="53"/>
        <v>191.8</v>
      </c>
      <c r="S66" s="10">
        <v>0.823</v>
      </c>
      <c r="T66" s="10">
        <f t="shared" si="54"/>
        <v>96.291</v>
      </c>
      <c r="U66" s="10">
        <f t="shared" si="55"/>
        <v>194.8</v>
      </c>
      <c r="V66" s="10">
        <v>0.786</v>
      </c>
      <c r="W66" s="10">
        <f t="shared" si="56"/>
        <v>91.962</v>
      </c>
      <c r="X66" s="10">
        <f t="shared" si="57"/>
        <v>180.8</v>
      </c>
      <c r="Y66" s="10">
        <v>0.813</v>
      </c>
      <c r="Z66" s="10">
        <f t="shared" si="58"/>
        <v>95.121</v>
      </c>
      <c r="AA66" s="10">
        <f t="shared" si="59"/>
        <v>155.8</v>
      </c>
      <c r="AB66" s="10">
        <v>0.807</v>
      </c>
      <c r="AC66" s="10">
        <f t="shared" si="60"/>
        <v>94.41900000000001</v>
      </c>
      <c r="AD66" s="10">
        <f t="shared" si="61"/>
        <v>142.8</v>
      </c>
      <c r="AE66" s="10">
        <v>0.802</v>
      </c>
      <c r="AF66" s="10">
        <f t="shared" si="62"/>
        <v>93.834</v>
      </c>
      <c r="AG66" s="10">
        <f t="shared" si="63"/>
        <v>130.8</v>
      </c>
      <c r="AH66" s="10">
        <v>0.797</v>
      </c>
      <c r="AI66" s="10">
        <f t="shared" si="64"/>
        <v>93.24900000000001</v>
      </c>
      <c r="AJ66" s="10">
        <f t="shared" si="65"/>
        <v>135.8</v>
      </c>
      <c r="AK66" s="10">
        <v>0.81</v>
      </c>
      <c r="AL66" s="10">
        <f t="shared" si="66"/>
        <v>94.77000000000001</v>
      </c>
      <c r="AM66" s="10">
        <f t="shared" si="67"/>
        <v>132.8</v>
      </c>
      <c r="AN66" s="10">
        <v>0.739</v>
      </c>
      <c r="AO66" s="10">
        <f t="shared" si="68"/>
        <v>86.463</v>
      </c>
      <c r="AP66" s="10">
        <f t="shared" si="69"/>
        <v>115.80000000000001</v>
      </c>
      <c r="AQ66" s="10">
        <v>0.735</v>
      </c>
      <c r="AR66" s="10">
        <f t="shared" si="70"/>
        <v>85.995</v>
      </c>
      <c r="AS66" s="10">
        <f t="shared" si="71"/>
        <v>123.80000000000001</v>
      </c>
      <c r="AT66" s="10">
        <v>0.78</v>
      </c>
      <c r="AU66" s="10">
        <f t="shared" si="72"/>
        <v>91.26</v>
      </c>
      <c r="AV66" s="10">
        <f t="shared" si="73"/>
        <v>118.80000000000001</v>
      </c>
      <c r="AW66" s="10">
        <v>0.755</v>
      </c>
      <c r="AX66" s="10">
        <f t="shared" si="74"/>
        <v>88.335</v>
      </c>
      <c r="AY66" s="10">
        <f t="shared" si="75"/>
        <v>106.80000000000001</v>
      </c>
      <c r="AZ66" s="10">
        <v>0.763</v>
      </c>
      <c r="BA66" s="10">
        <f t="shared" si="76"/>
        <v>89.271</v>
      </c>
      <c r="BB66" s="10">
        <f t="shared" si="77"/>
        <v>114.80000000000001</v>
      </c>
      <c r="BC66" s="10">
        <v>0.69</v>
      </c>
      <c r="BD66" s="10">
        <f t="shared" si="78"/>
        <v>80.72999999999999</v>
      </c>
      <c r="BE66" s="10">
        <f t="shared" si="79"/>
        <v>106.80000000000001</v>
      </c>
      <c r="BF66" s="10">
        <v>0.71</v>
      </c>
      <c r="BG66" s="10">
        <f t="shared" si="80"/>
        <v>83.07</v>
      </c>
      <c r="BH66" s="10">
        <f t="shared" si="81"/>
        <v>101.80000000000001</v>
      </c>
      <c r="BI66" s="10">
        <v>0.646</v>
      </c>
      <c r="BJ66" s="10">
        <f t="shared" si="82"/>
        <v>75.58200000000001</v>
      </c>
      <c r="BK66" s="10">
        <f t="shared" si="83"/>
        <v>107.80000000000001</v>
      </c>
      <c r="BL66" s="10">
        <v>0.437</v>
      </c>
      <c r="BM66" s="10">
        <f t="shared" si="84"/>
        <v>51.129</v>
      </c>
      <c r="BN66" s="10">
        <f t="shared" si="85"/>
        <v>97.80000000000001</v>
      </c>
    </row>
    <row r="67" spans="1:66" ht="9.75">
      <c r="A67" s="10" t="s">
        <v>96</v>
      </c>
      <c r="B67" s="10">
        <v>0.623</v>
      </c>
      <c r="C67" s="10">
        <f t="shared" si="43"/>
        <v>62.3</v>
      </c>
      <c r="D67" s="10">
        <v>0.362</v>
      </c>
      <c r="E67" s="10">
        <f t="shared" si="44"/>
        <v>42.354</v>
      </c>
      <c r="F67" s="10">
        <f t="shared" si="45"/>
        <v>107.7</v>
      </c>
      <c r="G67" s="10">
        <v>0.646</v>
      </c>
      <c r="H67" s="10">
        <f t="shared" si="46"/>
        <v>75.58200000000001</v>
      </c>
      <c r="I67" s="10">
        <f t="shared" si="47"/>
        <v>177.7</v>
      </c>
      <c r="J67" s="10">
        <v>0.796</v>
      </c>
      <c r="K67" s="10">
        <f t="shared" si="48"/>
        <v>93.132</v>
      </c>
      <c r="L67" s="10">
        <f t="shared" si="49"/>
        <v>215.7</v>
      </c>
      <c r="M67" s="10">
        <v>0.8</v>
      </c>
      <c r="N67" s="10">
        <f t="shared" si="50"/>
        <v>93.60000000000001</v>
      </c>
      <c r="O67" s="10">
        <f t="shared" si="51"/>
        <v>180.7</v>
      </c>
      <c r="P67" s="10">
        <v>0.812</v>
      </c>
      <c r="Q67" s="10">
        <f t="shared" si="52"/>
        <v>95.004</v>
      </c>
      <c r="R67" s="10">
        <f t="shared" si="53"/>
        <v>187.7</v>
      </c>
      <c r="S67" s="10">
        <v>0.812</v>
      </c>
      <c r="T67" s="10">
        <f t="shared" si="54"/>
        <v>95.004</v>
      </c>
      <c r="U67" s="10">
        <f t="shared" si="55"/>
        <v>190.7</v>
      </c>
      <c r="V67" s="10">
        <v>0.801</v>
      </c>
      <c r="W67" s="10">
        <f t="shared" si="56"/>
        <v>93.717</v>
      </c>
      <c r="X67" s="10">
        <f t="shared" si="57"/>
        <v>176.7</v>
      </c>
      <c r="Y67" s="10">
        <v>0.807</v>
      </c>
      <c r="Z67" s="10">
        <f t="shared" si="58"/>
        <v>94.41900000000001</v>
      </c>
      <c r="AA67" s="10">
        <f t="shared" si="59"/>
        <v>151.7</v>
      </c>
      <c r="AB67" s="10">
        <v>0.813</v>
      </c>
      <c r="AC67" s="10">
        <f t="shared" si="60"/>
        <v>95.121</v>
      </c>
      <c r="AD67" s="10">
        <f t="shared" si="61"/>
        <v>138.7</v>
      </c>
      <c r="AE67" s="10">
        <v>0.777</v>
      </c>
      <c r="AF67" s="10">
        <f t="shared" si="62"/>
        <v>90.909</v>
      </c>
      <c r="AG67" s="10">
        <f t="shared" si="63"/>
        <v>126.7</v>
      </c>
      <c r="AH67" s="10">
        <v>0.789</v>
      </c>
      <c r="AI67" s="10">
        <f t="shared" si="64"/>
        <v>92.313</v>
      </c>
      <c r="AJ67" s="10">
        <f t="shared" si="65"/>
        <v>131.7</v>
      </c>
      <c r="AK67" s="10">
        <v>0.786</v>
      </c>
      <c r="AL67" s="10">
        <f t="shared" si="66"/>
        <v>91.962</v>
      </c>
      <c r="AM67" s="10">
        <f t="shared" si="67"/>
        <v>128.7</v>
      </c>
      <c r="AN67" s="10">
        <v>0.719</v>
      </c>
      <c r="AO67" s="10">
        <f t="shared" si="68"/>
        <v>84.12299999999999</v>
      </c>
      <c r="AP67" s="10">
        <f t="shared" si="69"/>
        <v>111.7</v>
      </c>
      <c r="AQ67" s="10">
        <v>0.743</v>
      </c>
      <c r="AR67" s="10">
        <f t="shared" si="70"/>
        <v>86.931</v>
      </c>
      <c r="AS67" s="10">
        <f t="shared" si="71"/>
        <v>119.7</v>
      </c>
      <c r="AT67" s="10">
        <v>0.765</v>
      </c>
      <c r="AU67" s="10">
        <f t="shared" si="72"/>
        <v>89.505</v>
      </c>
      <c r="AV67" s="10">
        <f t="shared" si="73"/>
        <v>114.7</v>
      </c>
      <c r="AW67" s="10">
        <v>0.742</v>
      </c>
      <c r="AX67" s="10">
        <f t="shared" si="74"/>
        <v>86.814</v>
      </c>
      <c r="AY67" s="10">
        <f t="shared" si="75"/>
        <v>102.7</v>
      </c>
      <c r="AZ67" s="10">
        <v>0.746</v>
      </c>
      <c r="BA67" s="10">
        <f t="shared" si="76"/>
        <v>87.282</v>
      </c>
      <c r="BB67" s="10">
        <f t="shared" si="77"/>
        <v>110.7</v>
      </c>
      <c r="BC67" s="10">
        <v>0.695</v>
      </c>
      <c r="BD67" s="10">
        <f t="shared" si="78"/>
        <v>81.315</v>
      </c>
      <c r="BE67" s="10">
        <f t="shared" si="79"/>
        <v>102.7</v>
      </c>
      <c r="BF67" s="10">
        <v>0.702</v>
      </c>
      <c r="BG67" s="10">
        <f t="shared" si="80"/>
        <v>82.134</v>
      </c>
      <c r="BH67" s="10">
        <f t="shared" si="81"/>
        <v>97.7</v>
      </c>
      <c r="BI67" s="10">
        <v>0.614</v>
      </c>
      <c r="BJ67" s="10">
        <f t="shared" si="82"/>
        <v>71.838</v>
      </c>
      <c r="BK67" s="10">
        <f t="shared" si="83"/>
        <v>103.7</v>
      </c>
      <c r="BL67" s="10">
        <v>0.424</v>
      </c>
      <c r="BM67" s="10">
        <f t="shared" si="84"/>
        <v>49.608</v>
      </c>
      <c r="BN67" s="10">
        <f t="shared" si="85"/>
        <v>93.7</v>
      </c>
    </row>
    <row r="68" spans="1:66" ht="9.75">
      <c r="A68" s="10" t="s">
        <v>97</v>
      </c>
      <c r="B68" s="10">
        <v>0.663</v>
      </c>
      <c r="C68" s="10">
        <f t="shared" si="43"/>
        <v>66.3</v>
      </c>
      <c r="D68" s="10">
        <v>0.388</v>
      </c>
      <c r="E68" s="10">
        <f t="shared" si="44"/>
        <v>45.396</v>
      </c>
      <c r="F68" s="10">
        <f t="shared" si="45"/>
        <v>103.7</v>
      </c>
      <c r="G68" s="10">
        <v>0.648</v>
      </c>
      <c r="H68" s="10">
        <f t="shared" si="46"/>
        <v>75.816</v>
      </c>
      <c r="I68" s="10">
        <f t="shared" si="47"/>
        <v>173.7</v>
      </c>
      <c r="J68" s="10">
        <v>0.811</v>
      </c>
      <c r="K68" s="10">
        <f t="shared" si="48"/>
        <v>94.887</v>
      </c>
      <c r="L68" s="10">
        <f t="shared" si="49"/>
        <v>211.7</v>
      </c>
      <c r="M68" s="10">
        <v>0.802</v>
      </c>
      <c r="N68" s="10">
        <f t="shared" si="50"/>
        <v>93.834</v>
      </c>
      <c r="O68" s="10">
        <f t="shared" si="51"/>
        <v>176.7</v>
      </c>
      <c r="P68" s="10">
        <v>0.823</v>
      </c>
      <c r="Q68" s="10">
        <f t="shared" si="52"/>
        <v>96.291</v>
      </c>
      <c r="R68" s="10">
        <f t="shared" si="53"/>
        <v>183.7</v>
      </c>
      <c r="S68" s="10">
        <v>0.843</v>
      </c>
      <c r="T68" s="10">
        <f t="shared" si="54"/>
        <v>98.631</v>
      </c>
      <c r="U68" s="10">
        <f t="shared" si="55"/>
        <v>186.7</v>
      </c>
      <c r="V68" s="10">
        <v>0.775</v>
      </c>
      <c r="W68" s="10">
        <f t="shared" si="56"/>
        <v>90.675</v>
      </c>
      <c r="X68" s="10">
        <f t="shared" si="57"/>
        <v>172.7</v>
      </c>
      <c r="Y68" s="10">
        <v>0.79</v>
      </c>
      <c r="Z68" s="10">
        <f t="shared" si="58"/>
        <v>92.43</v>
      </c>
      <c r="AA68" s="10">
        <f t="shared" si="59"/>
        <v>147.7</v>
      </c>
      <c r="AB68" s="10">
        <v>0.824</v>
      </c>
      <c r="AC68" s="10">
        <f t="shared" si="60"/>
        <v>96.408</v>
      </c>
      <c r="AD68" s="10">
        <f t="shared" si="61"/>
        <v>134.7</v>
      </c>
      <c r="AE68" s="10">
        <v>0.801</v>
      </c>
      <c r="AF68" s="10">
        <f t="shared" si="62"/>
        <v>93.717</v>
      </c>
      <c r="AG68" s="10">
        <f t="shared" si="63"/>
        <v>122.7</v>
      </c>
      <c r="AH68" s="10">
        <v>0.792</v>
      </c>
      <c r="AI68" s="10">
        <f t="shared" si="64"/>
        <v>92.664</v>
      </c>
      <c r="AJ68" s="10">
        <f t="shared" si="65"/>
        <v>127.7</v>
      </c>
      <c r="AK68" s="10">
        <v>0.773</v>
      </c>
      <c r="AL68" s="10">
        <f t="shared" si="66"/>
        <v>90.441</v>
      </c>
      <c r="AM68" s="10">
        <f t="shared" si="67"/>
        <v>124.7</v>
      </c>
      <c r="AN68" s="10">
        <v>0.729</v>
      </c>
      <c r="AO68" s="10">
        <f t="shared" si="68"/>
        <v>85.29299999999999</v>
      </c>
      <c r="AP68" s="10">
        <f t="shared" si="69"/>
        <v>107.7</v>
      </c>
      <c r="AQ68" s="10">
        <v>0.746</v>
      </c>
      <c r="AR68" s="10">
        <f t="shared" si="70"/>
        <v>87.282</v>
      </c>
      <c r="AS68" s="10">
        <f t="shared" si="71"/>
        <v>115.7</v>
      </c>
      <c r="AT68" s="10">
        <v>0.748</v>
      </c>
      <c r="AU68" s="10">
        <f t="shared" si="72"/>
        <v>87.516</v>
      </c>
      <c r="AV68" s="10">
        <f t="shared" si="73"/>
        <v>110.7</v>
      </c>
      <c r="AW68" s="10">
        <v>0.752</v>
      </c>
      <c r="AX68" s="10">
        <f t="shared" si="74"/>
        <v>87.984</v>
      </c>
      <c r="AY68" s="10">
        <f t="shared" si="75"/>
        <v>98.7</v>
      </c>
      <c r="AZ68" s="10">
        <v>0.733</v>
      </c>
      <c r="BA68" s="10">
        <f t="shared" si="76"/>
        <v>85.761</v>
      </c>
      <c r="BB68" s="10">
        <f t="shared" si="77"/>
        <v>106.7</v>
      </c>
      <c r="BC68" s="10">
        <v>0.678</v>
      </c>
      <c r="BD68" s="10">
        <f t="shared" si="78"/>
        <v>79.32600000000001</v>
      </c>
      <c r="BE68" s="10">
        <f t="shared" si="79"/>
        <v>98.7</v>
      </c>
      <c r="BF68" s="10">
        <v>0.722</v>
      </c>
      <c r="BG68" s="10">
        <f t="shared" si="80"/>
        <v>84.474</v>
      </c>
      <c r="BH68" s="10">
        <f t="shared" si="81"/>
        <v>93.7</v>
      </c>
      <c r="BI68" s="10">
        <v>0.599</v>
      </c>
      <c r="BJ68" s="10">
        <f t="shared" si="82"/>
        <v>70.083</v>
      </c>
      <c r="BK68" s="10">
        <f t="shared" si="83"/>
        <v>99.7</v>
      </c>
      <c r="BL68" s="10">
        <v>0.42</v>
      </c>
      <c r="BM68" s="10">
        <f t="shared" si="84"/>
        <v>49.14</v>
      </c>
      <c r="BN68" s="10">
        <f t="shared" si="85"/>
        <v>89.7</v>
      </c>
    </row>
    <row r="69" spans="1:66" ht="9.75">
      <c r="A69" s="10" t="s">
        <v>98</v>
      </c>
      <c r="B69" s="10">
        <v>0.704</v>
      </c>
      <c r="C69" s="10">
        <f t="shared" si="43"/>
        <v>70.39999999999999</v>
      </c>
      <c r="D69" s="10">
        <v>0.379</v>
      </c>
      <c r="E69" s="10">
        <f t="shared" si="44"/>
        <v>44.343</v>
      </c>
      <c r="F69" s="10">
        <f t="shared" si="45"/>
        <v>99.60000000000001</v>
      </c>
      <c r="G69" s="10">
        <v>0.634</v>
      </c>
      <c r="H69" s="10">
        <f t="shared" si="46"/>
        <v>74.178</v>
      </c>
      <c r="I69" s="10">
        <f t="shared" si="47"/>
        <v>169.60000000000002</v>
      </c>
      <c r="J69" s="10">
        <v>0.784</v>
      </c>
      <c r="K69" s="10">
        <f t="shared" si="48"/>
        <v>91.72800000000001</v>
      </c>
      <c r="L69" s="10">
        <f t="shared" si="49"/>
        <v>207.60000000000002</v>
      </c>
      <c r="M69" s="10">
        <v>0.779</v>
      </c>
      <c r="N69" s="10">
        <f t="shared" si="50"/>
        <v>91.143</v>
      </c>
      <c r="O69" s="10">
        <f t="shared" si="51"/>
        <v>172.60000000000002</v>
      </c>
      <c r="P69" s="10">
        <v>0.817</v>
      </c>
      <c r="Q69" s="10">
        <f t="shared" si="52"/>
        <v>95.589</v>
      </c>
      <c r="R69" s="10">
        <f t="shared" si="53"/>
        <v>179.60000000000002</v>
      </c>
      <c r="S69" s="10">
        <v>0.816</v>
      </c>
      <c r="T69" s="10">
        <f t="shared" si="54"/>
        <v>95.472</v>
      </c>
      <c r="U69" s="10">
        <f t="shared" si="55"/>
        <v>182.60000000000002</v>
      </c>
      <c r="V69" s="10">
        <v>0.794</v>
      </c>
      <c r="W69" s="10">
        <f t="shared" si="56"/>
        <v>92.89800000000001</v>
      </c>
      <c r="X69" s="10">
        <f t="shared" si="57"/>
        <v>168.60000000000002</v>
      </c>
      <c r="Y69" s="10">
        <v>0.786</v>
      </c>
      <c r="Z69" s="10">
        <f t="shared" si="58"/>
        <v>91.962</v>
      </c>
      <c r="AA69" s="10">
        <f t="shared" si="59"/>
        <v>143.60000000000002</v>
      </c>
      <c r="AB69" s="10">
        <v>0.792</v>
      </c>
      <c r="AC69" s="10">
        <f t="shared" si="60"/>
        <v>92.664</v>
      </c>
      <c r="AD69" s="10">
        <f t="shared" si="61"/>
        <v>130.60000000000002</v>
      </c>
      <c r="AE69" s="10">
        <v>0.792</v>
      </c>
      <c r="AF69" s="10">
        <f t="shared" si="62"/>
        <v>92.664</v>
      </c>
      <c r="AG69" s="10">
        <f t="shared" si="63"/>
        <v>118.60000000000001</v>
      </c>
      <c r="AH69" s="10">
        <v>0.789</v>
      </c>
      <c r="AI69" s="10">
        <f t="shared" si="64"/>
        <v>92.313</v>
      </c>
      <c r="AJ69" s="10">
        <f t="shared" si="65"/>
        <v>123.60000000000001</v>
      </c>
      <c r="AK69" s="10">
        <v>0.793</v>
      </c>
      <c r="AL69" s="10">
        <f t="shared" si="66"/>
        <v>92.781</v>
      </c>
      <c r="AM69" s="10">
        <f t="shared" si="67"/>
        <v>120.60000000000001</v>
      </c>
      <c r="AN69" s="10">
        <v>0.706</v>
      </c>
      <c r="AO69" s="10">
        <f t="shared" si="68"/>
        <v>82.60199999999999</v>
      </c>
      <c r="AP69" s="10">
        <f t="shared" si="69"/>
        <v>103.60000000000001</v>
      </c>
      <c r="AQ69" s="10">
        <v>0.719</v>
      </c>
      <c r="AR69" s="10">
        <f t="shared" si="70"/>
        <v>84.12299999999999</v>
      </c>
      <c r="AS69" s="10">
        <f t="shared" si="71"/>
        <v>111.60000000000001</v>
      </c>
      <c r="AT69" s="10">
        <v>0.769</v>
      </c>
      <c r="AU69" s="10">
        <f t="shared" si="72"/>
        <v>89.973</v>
      </c>
      <c r="AV69" s="10">
        <f t="shared" si="73"/>
        <v>106.60000000000001</v>
      </c>
      <c r="AW69" s="10">
        <v>0.753</v>
      </c>
      <c r="AX69" s="10">
        <f t="shared" si="74"/>
        <v>88.101</v>
      </c>
      <c r="AY69" s="10">
        <f t="shared" si="75"/>
        <v>94.60000000000001</v>
      </c>
      <c r="AZ69" s="10">
        <v>0.73</v>
      </c>
      <c r="BA69" s="10">
        <f t="shared" si="76"/>
        <v>85.41</v>
      </c>
      <c r="BB69" s="10">
        <f t="shared" si="77"/>
        <v>102.60000000000001</v>
      </c>
      <c r="BC69" s="10">
        <v>0.661</v>
      </c>
      <c r="BD69" s="10">
        <f t="shared" si="78"/>
        <v>77.337</v>
      </c>
      <c r="BE69" s="10">
        <f t="shared" si="79"/>
        <v>94.60000000000001</v>
      </c>
      <c r="BF69" s="10">
        <v>0.689</v>
      </c>
      <c r="BG69" s="10">
        <f t="shared" si="80"/>
        <v>80.613</v>
      </c>
      <c r="BH69" s="10">
        <f t="shared" si="81"/>
        <v>89.60000000000001</v>
      </c>
      <c r="BI69" s="10">
        <v>0.611</v>
      </c>
      <c r="BJ69" s="10">
        <f t="shared" si="82"/>
        <v>71.487</v>
      </c>
      <c r="BK69" s="10">
        <f t="shared" si="83"/>
        <v>95.60000000000001</v>
      </c>
      <c r="BL69" s="10">
        <v>0.421</v>
      </c>
      <c r="BM69" s="10">
        <f t="shared" si="84"/>
        <v>49.257</v>
      </c>
      <c r="BN69" s="10">
        <f t="shared" si="85"/>
        <v>85.60000000000001</v>
      </c>
    </row>
    <row r="70" spans="1:66" ht="9.75">
      <c r="A70" s="10" t="s">
        <v>99</v>
      </c>
      <c r="B70" s="10">
        <v>0.745</v>
      </c>
      <c r="C70" s="10">
        <f t="shared" si="43"/>
        <v>74.5</v>
      </c>
      <c r="D70" s="10">
        <v>0.375</v>
      </c>
      <c r="E70" s="10">
        <f t="shared" si="44"/>
        <v>43.875</v>
      </c>
      <c r="F70" s="10">
        <f t="shared" si="45"/>
        <v>95.5</v>
      </c>
      <c r="G70" s="10">
        <v>0.629</v>
      </c>
      <c r="H70" s="10">
        <f t="shared" si="46"/>
        <v>73.593</v>
      </c>
      <c r="I70" s="10">
        <f t="shared" si="47"/>
        <v>165.5</v>
      </c>
      <c r="J70" s="10">
        <v>0.796</v>
      </c>
      <c r="K70" s="10">
        <f t="shared" si="48"/>
        <v>93.132</v>
      </c>
      <c r="L70" s="10">
        <f t="shared" si="49"/>
        <v>203.5</v>
      </c>
      <c r="M70" s="10">
        <v>0.811</v>
      </c>
      <c r="N70" s="10">
        <f t="shared" si="50"/>
        <v>94.887</v>
      </c>
      <c r="O70" s="10">
        <f t="shared" si="51"/>
        <v>168.5</v>
      </c>
      <c r="P70" s="10">
        <v>0.796</v>
      </c>
      <c r="Q70" s="10">
        <f t="shared" si="52"/>
        <v>93.132</v>
      </c>
      <c r="R70" s="10">
        <f t="shared" si="53"/>
        <v>175.5</v>
      </c>
      <c r="S70" s="10">
        <v>0.811</v>
      </c>
      <c r="T70" s="10">
        <f t="shared" si="54"/>
        <v>94.887</v>
      </c>
      <c r="U70" s="10">
        <f t="shared" si="55"/>
        <v>178.5</v>
      </c>
      <c r="V70" s="10">
        <v>0.781</v>
      </c>
      <c r="W70" s="10">
        <f t="shared" si="56"/>
        <v>91.37700000000001</v>
      </c>
      <c r="X70" s="10">
        <f t="shared" si="57"/>
        <v>164.5</v>
      </c>
      <c r="Y70" s="10">
        <v>0.807</v>
      </c>
      <c r="Z70" s="10">
        <f t="shared" si="58"/>
        <v>94.41900000000001</v>
      </c>
      <c r="AA70" s="10">
        <f t="shared" si="59"/>
        <v>139.5</v>
      </c>
      <c r="AB70" s="10">
        <v>0.768</v>
      </c>
      <c r="AC70" s="10">
        <f t="shared" si="60"/>
        <v>89.85600000000001</v>
      </c>
      <c r="AD70" s="10">
        <f t="shared" si="61"/>
        <v>126.5</v>
      </c>
      <c r="AE70" s="10">
        <v>0.79</v>
      </c>
      <c r="AF70" s="10">
        <f t="shared" si="62"/>
        <v>92.43</v>
      </c>
      <c r="AG70" s="10">
        <f t="shared" si="63"/>
        <v>114.5</v>
      </c>
      <c r="AH70" s="10">
        <v>0.799</v>
      </c>
      <c r="AI70" s="10">
        <f t="shared" si="64"/>
        <v>93.483</v>
      </c>
      <c r="AJ70" s="10">
        <f t="shared" si="65"/>
        <v>119.5</v>
      </c>
      <c r="AK70" s="10">
        <v>0.766</v>
      </c>
      <c r="AL70" s="10">
        <f t="shared" si="66"/>
        <v>89.622</v>
      </c>
      <c r="AM70" s="10">
        <f t="shared" si="67"/>
        <v>116.5</v>
      </c>
      <c r="AN70" s="10">
        <v>0.698</v>
      </c>
      <c r="AO70" s="10">
        <f t="shared" si="68"/>
        <v>81.666</v>
      </c>
      <c r="AP70" s="10">
        <f t="shared" si="69"/>
        <v>99.5</v>
      </c>
      <c r="AQ70" s="10">
        <v>0.703</v>
      </c>
      <c r="AR70" s="10">
        <f t="shared" si="70"/>
        <v>82.25099999999999</v>
      </c>
      <c r="AS70" s="10">
        <f t="shared" si="71"/>
        <v>107.5</v>
      </c>
      <c r="AT70" s="10">
        <v>0.765</v>
      </c>
      <c r="AU70" s="10">
        <f t="shared" si="72"/>
        <v>89.505</v>
      </c>
      <c r="AV70" s="10">
        <f t="shared" si="73"/>
        <v>102.5</v>
      </c>
      <c r="AW70" s="10">
        <v>0.739</v>
      </c>
      <c r="AX70" s="10">
        <f t="shared" si="74"/>
        <v>86.463</v>
      </c>
      <c r="AY70" s="10">
        <f t="shared" si="75"/>
        <v>90.5</v>
      </c>
      <c r="AZ70" s="10">
        <v>0.709</v>
      </c>
      <c r="BA70" s="10">
        <f t="shared" si="76"/>
        <v>82.95299999999999</v>
      </c>
      <c r="BB70" s="10">
        <f t="shared" si="77"/>
        <v>98.5</v>
      </c>
      <c r="BC70" s="10">
        <v>0.682</v>
      </c>
      <c r="BD70" s="10">
        <f t="shared" si="78"/>
        <v>79.79400000000001</v>
      </c>
      <c r="BE70" s="10">
        <f t="shared" si="79"/>
        <v>90.5</v>
      </c>
      <c r="BF70" s="10">
        <v>0.7</v>
      </c>
      <c r="BG70" s="10">
        <f t="shared" si="80"/>
        <v>81.89999999999999</v>
      </c>
      <c r="BH70" s="10">
        <f t="shared" si="81"/>
        <v>85.5</v>
      </c>
      <c r="BI70" s="10">
        <v>0.6</v>
      </c>
      <c r="BJ70" s="10">
        <f t="shared" si="82"/>
        <v>70.2</v>
      </c>
      <c r="BK70" s="10">
        <f t="shared" si="83"/>
        <v>91.5</v>
      </c>
      <c r="BL70" s="10">
        <v>0.433</v>
      </c>
      <c r="BM70" s="10">
        <f t="shared" si="84"/>
        <v>50.661</v>
      </c>
      <c r="BN70" s="10">
        <f t="shared" si="85"/>
        <v>81.5</v>
      </c>
    </row>
    <row r="71" spans="1:66" ht="9.75">
      <c r="A71" s="10" t="s">
        <v>100</v>
      </c>
      <c r="B71" s="10">
        <v>0.786</v>
      </c>
      <c r="C71" s="10">
        <f t="shared" si="43"/>
        <v>78.60000000000001</v>
      </c>
      <c r="D71" s="10">
        <v>0.383</v>
      </c>
      <c r="E71" s="10">
        <f t="shared" si="44"/>
        <v>44.811</v>
      </c>
      <c r="F71" s="10">
        <f t="shared" si="45"/>
        <v>91.39999999999999</v>
      </c>
      <c r="G71" s="10">
        <v>0.671</v>
      </c>
      <c r="H71" s="10">
        <f t="shared" si="46"/>
        <v>78.507</v>
      </c>
      <c r="I71" s="10">
        <f t="shared" si="47"/>
        <v>161.39999999999998</v>
      </c>
      <c r="J71" s="10">
        <v>0.791</v>
      </c>
      <c r="K71" s="10">
        <f t="shared" si="48"/>
        <v>92.54700000000001</v>
      </c>
      <c r="L71" s="10">
        <f t="shared" si="49"/>
        <v>199.39999999999998</v>
      </c>
      <c r="M71" s="10">
        <v>0.822</v>
      </c>
      <c r="N71" s="10">
        <f t="shared" si="50"/>
        <v>96.17399999999999</v>
      </c>
      <c r="O71" s="10">
        <f t="shared" si="51"/>
        <v>164.39999999999998</v>
      </c>
      <c r="P71" s="10">
        <v>0.794</v>
      </c>
      <c r="Q71" s="10">
        <f t="shared" si="52"/>
        <v>92.89800000000001</v>
      </c>
      <c r="R71" s="10">
        <f t="shared" si="53"/>
        <v>171.39999999999998</v>
      </c>
      <c r="S71" s="10">
        <v>0.805</v>
      </c>
      <c r="T71" s="10">
        <f t="shared" si="54"/>
        <v>94.185</v>
      </c>
      <c r="U71" s="10">
        <f t="shared" si="55"/>
        <v>174.39999999999998</v>
      </c>
      <c r="V71" s="10">
        <v>0.779</v>
      </c>
      <c r="W71" s="10">
        <f t="shared" si="56"/>
        <v>91.143</v>
      </c>
      <c r="X71" s="10">
        <f t="shared" si="57"/>
        <v>160.39999999999998</v>
      </c>
      <c r="Y71" s="10">
        <v>0.79</v>
      </c>
      <c r="Z71" s="10">
        <f t="shared" si="58"/>
        <v>92.43</v>
      </c>
      <c r="AA71" s="10">
        <f t="shared" si="59"/>
        <v>135.39999999999998</v>
      </c>
      <c r="AB71" s="10">
        <v>0.795</v>
      </c>
      <c r="AC71" s="10">
        <f t="shared" si="60"/>
        <v>93.015</v>
      </c>
      <c r="AD71" s="10">
        <f t="shared" si="61"/>
        <v>122.39999999999999</v>
      </c>
      <c r="AE71" s="10">
        <v>0.763</v>
      </c>
      <c r="AF71" s="10">
        <f t="shared" si="62"/>
        <v>89.271</v>
      </c>
      <c r="AG71" s="10">
        <f t="shared" si="63"/>
        <v>110.39999999999999</v>
      </c>
      <c r="AH71" s="10">
        <v>0.784</v>
      </c>
      <c r="AI71" s="10">
        <f t="shared" si="64"/>
        <v>91.72800000000001</v>
      </c>
      <c r="AJ71" s="10">
        <f t="shared" si="65"/>
        <v>115.39999999999999</v>
      </c>
      <c r="AK71" s="10">
        <v>0.781</v>
      </c>
      <c r="AL71" s="10">
        <f t="shared" si="66"/>
        <v>91.37700000000001</v>
      </c>
      <c r="AM71" s="10">
        <f t="shared" si="67"/>
        <v>112.39999999999999</v>
      </c>
      <c r="AN71" s="10">
        <v>0.7</v>
      </c>
      <c r="AO71" s="10">
        <f t="shared" si="68"/>
        <v>81.89999999999999</v>
      </c>
      <c r="AP71" s="10">
        <f t="shared" si="69"/>
        <v>95.39999999999999</v>
      </c>
      <c r="AQ71" s="10">
        <v>0.712</v>
      </c>
      <c r="AR71" s="10">
        <f t="shared" si="70"/>
        <v>83.304</v>
      </c>
      <c r="AS71" s="10">
        <f t="shared" si="71"/>
        <v>103.39999999999999</v>
      </c>
      <c r="AT71" s="10">
        <v>0.748</v>
      </c>
      <c r="AU71" s="10">
        <f t="shared" si="72"/>
        <v>87.516</v>
      </c>
      <c r="AV71" s="10">
        <f t="shared" si="73"/>
        <v>98.39999999999999</v>
      </c>
      <c r="AW71" s="10">
        <v>0.713</v>
      </c>
      <c r="AX71" s="10">
        <f t="shared" si="74"/>
        <v>83.42099999999999</v>
      </c>
      <c r="AY71" s="10">
        <f t="shared" si="75"/>
        <v>86.39999999999999</v>
      </c>
      <c r="AZ71" s="10">
        <v>0.723</v>
      </c>
      <c r="BA71" s="10">
        <f t="shared" si="76"/>
        <v>84.591</v>
      </c>
      <c r="BB71" s="10">
        <f t="shared" si="77"/>
        <v>94.39999999999999</v>
      </c>
      <c r="BC71" s="10">
        <v>0.642</v>
      </c>
      <c r="BD71" s="10">
        <f t="shared" si="78"/>
        <v>75.114</v>
      </c>
      <c r="BE71" s="10">
        <f t="shared" si="79"/>
        <v>86.39999999999999</v>
      </c>
      <c r="BF71" s="10">
        <v>0.716</v>
      </c>
      <c r="BG71" s="10">
        <f t="shared" si="80"/>
        <v>83.77199999999999</v>
      </c>
      <c r="BH71" s="10">
        <f t="shared" si="81"/>
        <v>81.39999999999999</v>
      </c>
      <c r="BI71" s="10">
        <v>0.585</v>
      </c>
      <c r="BJ71" s="10">
        <f t="shared" si="82"/>
        <v>68.445</v>
      </c>
      <c r="BK71" s="10">
        <f t="shared" si="83"/>
        <v>87.39999999999999</v>
      </c>
      <c r="BL71" s="10">
        <v>0.425</v>
      </c>
      <c r="BM71" s="10">
        <f t="shared" si="84"/>
        <v>49.725</v>
      </c>
      <c r="BN71" s="10">
        <f t="shared" si="85"/>
        <v>77.39999999999999</v>
      </c>
    </row>
    <row r="72" spans="1:66" ht="9.75">
      <c r="A72" s="10" t="s">
        <v>101</v>
      </c>
      <c r="B72" s="10">
        <v>0.827</v>
      </c>
      <c r="C72" s="10">
        <f t="shared" si="43"/>
        <v>82.69999999999999</v>
      </c>
      <c r="D72" s="10">
        <v>0.371</v>
      </c>
      <c r="E72" s="10">
        <f t="shared" si="44"/>
        <v>43.407</v>
      </c>
      <c r="F72" s="10">
        <f t="shared" si="45"/>
        <v>87.30000000000001</v>
      </c>
      <c r="G72" s="10">
        <v>0.648</v>
      </c>
      <c r="H72" s="10">
        <f t="shared" si="46"/>
        <v>75.816</v>
      </c>
      <c r="I72" s="10">
        <f t="shared" si="47"/>
        <v>157.3</v>
      </c>
      <c r="J72" s="10">
        <v>0.786</v>
      </c>
      <c r="K72" s="10">
        <f t="shared" si="48"/>
        <v>91.962</v>
      </c>
      <c r="L72" s="10">
        <f t="shared" si="49"/>
        <v>195.3</v>
      </c>
      <c r="M72" s="10">
        <v>0.785</v>
      </c>
      <c r="N72" s="10">
        <f t="shared" si="50"/>
        <v>91.845</v>
      </c>
      <c r="O72" s="10">
        <f t="shared" si="51"/>
        <v>160.3</v>
      </c>
      <c r="P72" s="10">
        <v>0.782</v>
      </c>
      <c r="Q72" s="10">
        <f t="shared" si="52"/>
        <v>91.494</v>
      </c>
      <c r="R72" s="10">
        <f t="shared" si="53"/>
        <v>167.3</v>
      </c>
      <c r="S72" s="10">
        <v>0.798</v>
      </c>
      <c r="T72" s="10">
        <f t="shared" si="54"/>
        <v>93.366</v>
      </c>
      <c r="U72" s="10">
        <f t="shared" si="55"/>
        <v>170.3</v>
      </c>
      <c r="V72" s="10">
        <v>0.779</v>
      </c>
      <c r="W72" s="10">
        <f t="shared" si="56"/>
        <v>91.143</v>
      </c>
      <c r="X72" s="10">
        <f t="shared" si="57"/>
        <v>156.3</v>
      </c>
      <c r="Y72" s="10">
        <v>0.78</v>
      </c>
      <c r="Z72" s="10">
        <f t="shared" si="58"/>
        <v>91.26</v>
      </c>
      <c r="AA72" s="10">
        <f t="shared" si="59"/>
        <v>131.3</v>
      </c>
      <c r="AB72" s="10">
        <v>0.79</v>
      </c>
      <c r="AC72" s="10">
        <f t="shared" si="60"/>
        <v>92.43</v>
      </c>
      <c r="AD72" s="10">
        <f t="shared" si="61"/>
        <v>118.30000000000001</v>
      </c>
      <c r="AE72" s="10">
        <v>0.75</v>
      </c>
      <c r="AF72" s="10">
        <f t="shared" si="62"/>
        <v>87.75</v>
      </c>
      <c r="AG72" s="10">
        <f t="shared" si="63"/>
        <v>106.30000000000001</v>
      </c>
      <c r="AH72" s="10">
        <v>0.761</v>
      </c>
      <c r="AI72" s="10">
        <f t="shared" si="64"/>
        <v>89.037</v>
      </c>
      <c r="AJ72" s="10">
        <f t="shared" si="65"/>
        <v>111.30000000000001</v>
      </c>
      <c r="AK72" s="10">
        <v>0.76</v>
      </c>
      <c r="AL72" s="10">
        <f t="shared" si="66"/>
        <v>88.92</v>
      </c>
      <c r="AM72" s="10">
        <f t="shared" si="67"/>
        <v>108.30000000000001</v>
      </c>
      <c r="AN72" s="10">
        <v>0.692</v>
      </c>
      <c r="AO72" s="10">
        <f t="shared" si="68"/>
        <v>80.964</v>
      </c>
      <c r="AP72" s="10">
        <f t="shared" si="69"/>
        <v>91.30000000000001</v>
      </c>
      <c r="AQ72" s="10">
        <v>0.739</v>
      </c>
      <c r="AR72" s="10">
        <f t="shared" si="70"/>
        <v>86.463</v>
      </c>
      <c r="AS72" s="10">
        <f t="shared" si="71"/>
        <v>99.30000000000001</v>
      </c>
      <c r="AT72" s="10">
        <v>0.712</v>
      </c>
      <c r="AU72" s="10">
        <f t="shared" si="72"/>
        <v>83.304</v>
      </c>
      <c r="AV72" s="10">
        <f t="shared" si="73"/>
        <v>94.30000000000001</v>
      </c>
      <c r="AW72" s="10">
        <v>0.723</v>
      </c>
      <c r="AX72" s="10">
        <f t="shared" si="74"/>
        <v>84.591</v>
      </c>
      <c r="AY72" s="10">
        <f t="shared" si="75"/>
        <v>82.30000000000001</v>
      </c>
      <c r="AZ72" s="10">
        <v>0.719</v>
      </c>
      <c r="BA72" s="10">
        <f t="shared" si="76"/>
        <v>84.12299999999999</v>
      </c>
      <c r="BB72" s="10">
        <f t="shared" si="77"/>
        <v>90.30000000000001</v>
      </c>
      <c r="BC72" s="10">
        <v>0.653</v>
      </c>
      <c r="BD72" s="10">
        <f t="shared" si="78"/>
        <v>76.401</v>
      </c>
      <c r="BE72" s="10">
        <f t="shared" si="79"/>
        <v>82.30000000000001</v>
      </c>
      <c r="BF72" s="10">
        <v>0.701</v>
      </c>
      <c r="BG72" s="10">
        <f t="shared" si="80"/>
        <v>82.017</v>
      </c>
      <c r="BH72" s="10">
        <f t="shared" si="81"/>
        <v>77.30000000000001</v>
      </c>
      <c r="BI72" s="10">
        <v>0.598</v>
      </c>
      <c r="BJ72" s="10">
        <f t="shared" si="82"/>
        <v>69.966</v>
      </c>
      <c r="BK72" s="10">
        <f t="shared" si="83"/>
        <v>83.30000000000001</v>
      </c>
      <c r="BL72" s="10">
        <v>0.405</v>
      </c>
      <c r="BM72" s="10">
        <f t="shared" si="84"/>
        <v>47.385000000000005</v>
      </c>
      <c r="BN72" s="10">
        <f t="shared" si="85"/>
        <v>73.30000000000001</v>
      </c>
    </row>
    <row r="73" spans="1:66" ht="9.75">
      <c r="A73" s="10" t="s">
        <v>102</v>
      </c>
      <c r="B73" s="10">
        <v>0.868</v>
      </c>
      <c r="C73" s="10">
        <f t="shared" si="43"/>
        <v>86.8</v>
      </c>
      <c r="D73" s="10">
        <v>0.369</v>
      </c>
      <c r="E73" s="10">
        <f t="shared" si="44"/>
        <v>43.173</v>
      </c>
      <c r="F73" s="10">
        <f t="shared" si="45"/>
        <v>83.2</v>
      </c>
      <c r="G73" s="10">
        <v>0.633</v>
      </c>
      <c r="H73" s="10">
        <f t="shared" si="46"/>
        <v>74.061</v>
      </c>
      <c r="I73" s="10">
        <f t="shared" si="47"/>
        <v>153.2</v>
      </c>
      <c r="J73" s="10">
        <v>0.785</v>
      </c>
      <c r="K73" s="10">
        <f t="shared" si="48"/>
        <v>91.845</v>
      </c>
      <c r="L73" s="10">
        <f t="shared" si="49"/>
        <v>191.2</v>
      </c>
      <c r="M73" s="10">
        <v>0.794</v>
      </c>
      <c r="N73" s="10">
        <f t="shared" si="50"/>
        <v>92.89800000000001</v>
      </c>
      <c r="O73" s="10">
        <f t="shared" si="51"/>
        <v>156.2</v>
      </c>
      <c r="P73" s="10">
        <v>0.77</v>
      </c>
      <c r="Q73" s="10">
        <f t="shared" si="52"/>
        <v>90.09</v>
      </c>
      <c r="R73" s="10">
        <f t="shared" si="53"/>
        <v>163.2</v>
      </c>
      <c r="S73" s="10">
        <v>0.798</v>
      </c>
      <c r="T73" s="10">
        <f t="shared" si="54"/>
        <v>93.366</v>
      </c>
      <c r="U73" s="10">
        <f t="shared" si="55"/>
        <v>166.2</v>
      </c>
      <c r="V73" s="10">
        <v>0.777</v>
      </c>
      <c r="W73" s="10">
        <f t="shared" si="56"/>
        <v>90.909</v>
      </c>
      <c r="X73" s="10">
        <f t="shared" si="57"/>
        <v>152.2</v>
      </c>
      <c r="Y73" s="10">
        <v>0.759</v>
      </c>
      <c r="Z73" s="10">
        <f t="shared" si="58"/>
        <v>88.803</v>
      </c>
      <c r="AA73" s="10">
        <f t="shared" si="59"/>
        <v>127.2</v>
      </c>
      <c r="AB73" s="10">
        <v>0.767</v>
      </c>
      <c r="AC73" s="10">
        <f t="shared" si="60"/>
        <v>89.739</v>
      </c>
      <c r="AD73" s="10">
        <f t="shared" si="61"/>
        <v>114.2</v>
      </c>
      <c r="AE73" s="10">
        <v>0.743</v>
      </c>
      <c r="AF73" s="10">
        <f t="shared" si="62"/>
        <v>86.931</v>
      </c>
      <c r="AG73" s="10">
        <f t="shared" si="63"/>
        <v>102.2</v>
      </c>
      <c r="AH73" s="10">
        <v>0.779</v>
      </c>
      <c r="AI73" s="10">
        <f t="shared" si="64"/>
        <v>91.143</v>
      </c>
      <c r="AJ73" s="10">
        <f t="shared" si="65"/>
        <v>107.2</v>
      </c>
      <c r="AK73" s="10">
        <v>0.756</v>
      </c>
      <c r="AL73" s="10">
        <f t="shared" si="66"/>
        <v>88.452</v>
      </c>
      <c r="AM73" s="10">
        <f t="shared" si="67"/>
        <v>104.2</v>
      </c>
      <c r="AN73" s="10">
        <v>0.7</v>
      </c>
      <c r="AO73" s="10">
        <f t="shared" si="68"/>
        <v>81.89999999999999</v>
      </c>
      <c r="AP73" s="10">
        <f t="shared" si="69"/>
        <v>87.2</v>
      </c>
      <c r="AQ73" s="10">
        <v>0.717</v>
      </c>
      <c r="AR73" s="10">
        <f t="shared" si="70"/>
        <v>83.889</v>
      </c>
      <c r="AS73" s="10">
        <f t="shared" si="71"/>
        <v>95.2</v>
      </c>
      <c r="AT73" s="10">
        <v>0.719</v>
      </c>
      <c r="AU73" s="10">
        <f t="shared" si="72"/>
        <v>84.12299999999999</v>
      </c>
      <c r="AV73" s="10">
        <f t="shared" si="73"/>
        <v>90.2</v>
      </c>
      <c r="AW73" s="10">
        <v>0.739</v>
      </c>
      <c r="AX73" s="10">
        <f t="shared" si="74"/>
        <v>86.463</v>
      </c>
      <c r="AY73" s="10">
        <f t="shared" si="75"/>
        <v>78.2</v>
      </c>
      <c r="AZ73" s="10">
        <v>0.711</v>
      </c>
      <c r="BA73" s="10">
        <f t="shared" si="76"/>
        <v>83.187</v>
      </c>
      <c r="BB73" s="10">
        <f t="shared" si="77"/>
        <v>86.2</v>
      </c>
      <c r="BC73" s="10">
        <v>0.647</v>
      </c>
      <c r="BD73" s="10">
        <f t="shared" si="78"/>
        <v>75.699</v>
      </c>
      <c r="BE73" s="10">
        <f t="shared" si="79"/>
        <v>78.2</v>
      </c>
      <c r="BF73" s="10">
        <v>0.695</v>
      </c>
      <c r="BG73" s="10">
        <f t="shared" si="80"/>
        <v>81.315</v>
      </c>
      <c r="BH73" s="10">
        <f t="shared" si="81"/>
        <v>73.2</v>
      </c>
      <c r="BI73" s="10">
        <v>0.58</v>
      </c>
      <c r="BJ73" s="10">
        <f t="shared" si="82"/>
        <v>67.86</v>
      </c>
      <c r="BK73" s="10">
        <f t="shared" si="83"/>
        <v>79.2</v>
      </c>
      <c r="BL73" s="10">
        <v>0.41</v>
      </c>
      <c r="BM73" s="10">
        <f t="shared" si="84"/>
        <v>47.97</v>
      </c>
      <c r="BN73" s="10">
        <f t="shared" si="85"/>
        <v>69.2</v>
      </c>
    </row>
    <row r="74" spans="1:66" ht="9.75">
      <c r="A74" s="10" t="s">
        <v>103</v>
      </c>
      <c r="B74" s="10">
        <v>0.909</v>
      </c>
      <c r="C74" s="10">
        <f t="shared" si="43"/>
        <v>90.9</v>
      </c>
      <c r="D74" s="10">
        <v>0.367</v>
      </c>
      <c r="E74" s="10">
        <f t="shared" si="44"/>
        <v>42.939</v>
      </c>
      <c r="F74" s="10">
        <f t="shared" si="45"/>
        <v>79.1</v>
      </c>
      <c r="G74" s="10">
        <v>0.645</v>
      </c>
      <c r="H74" s="10">
        <f t="shared" si="46"/>
        <v>75.465</v>
      </c>
      <c r="I74" s="10">
        <f t="shared" si="47"/>
        <v>149.1</v>
      </c>
      <c r="J74" s="10">
        <v>0.786</v>
      </c>
      <c r="K74" s="10">
        <f t="shared" si="48"/>
        <v>91.962</v>
      </c>
      <c r="L74" s="10">
        <f t="shared" si="49"/>
        <v>187.1</v>
      </c>
      <c r="M74" s="10">
        <v>0.818</v>
      </c>
      <c r="N74" s="10">
        <f t="shared" si="50"/>
        <v>95.70599999999999</v>
      </c>
      <c r="O74" s="10">
        <f t="shared" si="51"/>
        <v>152.1</v>
      </c>
      <c r="P74" s="10">
        <v>0.795</v>
      </c>
      <c r="Q74" s="10">
        <f t="shared" si="52"/>
        <v>93.015</v>
      </c>
      <c r="R74" s="10">
        <f t="shared" si="53"/>
        <v>159.1</v>
      </c>
      <c r="S74" s="10">
        <v>0.795</v>
      </c>
      <c r="T74" s="10">
        <f t="shared" si="54"/>
        <v>93.015</v>
      </c>
      <c r="U74" s="10">
        <f t="shared" si="55"/>
        <v>162.1</v>
      </c>
      <c r="V74" s="10">
        <v>0.75</v>
      </c>
      <c r="W74" s="10">
        <f t="shared" si="56"/>
        <v>87.75</v>
      </c>
      <c r="X74" s="10">
        <f t="shared" si="57"/>
        <v>148.1</v>
      </c>
      <c r="Y74" s="10">
        <v>0.743</v>
      </c>
      <c r="Z74" s="10">
        <f t="shared" si="58"/>
        <v>86.931</v>
      </c>
      <c r="AA74" s="10">
        <f t="shared" si="59"/>
        <v>123.1</v>
      </c>
      <c r="AB74" s="10">
        <v>0.757</v>
      </c>
      <c r="AC74" s="10">
        <f t="shared" si="60"/>
        <v>88.569</v>
      </c>
      <c r="AD74" s="10">
        <f t="shared" si="61"/>
        <v>110.1</v>
      </c>
      <c r="AE74" s="10">
        <v>0.751</v>
      </c>
      <c r="AF74" s="10">
        <f t="shared" si="62"/>
        <v>87.867</v>
      </c>
      <c r="AG74" s="10">
        <f t="shared" si="63"/>
        <v>98.1</v>
      </c>
      <c r="AH74" s="10">
        <v>0.781</v>
      </c>
      <c r="AI74" s="10">
        <f t="shared" si="64"/>
        <v>91.37700000000001</v>
      </c>
      <c r="AJ74" s="10">
        <f t="shared" si="65"/>
        <v>103.1</v>
      </c>
      <c r="AK74" s="10">
        <v>0.747</v>
      </c>
      <c r="AL74" s="10">
        <f t="shared" si="66"/>
        <v>87.399</v>
      </c>
      <c r="AM74" s="10">
        <f t="shared" si="67"/>
        <v>100.1</v>
      </c>
      <c r="AN74" s="10">
        <v>0.686</v>
      </c>
      <c r="AO74" s="10">
        <f t="shared" si="68"/>
        <v>80.262</v>
      </c>
      <c r="AP74" s="10">
        <f t="shared" si="69"/>
        <v>83.1</v>
      </c>
      <c r="AQ74" s="10">
        <v>0.711</v>
      </c>
      <c r="AR74" s="10">
        <f t="shared" si="70"/>
        <v>83.187</v>
      </c>
      <c r="AS74" s="10">
        <f t="shared" si="71"/>
        <v>91.1</v>
      </c>
      <c r="AT74" s="10">
        <v>0.709</v>
      </c>
      <c r="AU74" s="10">
        <f t="shared" si="72"/>
        <v>82.95299999999999</v>
      </c>
      <c r="AV74" s="10">
        <f t="shared" si="73"/>
        <v>86.1</v>
      </c>
      <c r="AW74" s="10">
        <v>0.714</v>
      </c>
      <c r="AX74" s="10">
        <f t="shared" si="74"/>
        <v>83.538</v>
      </c>
      <c r="AY74" s="10">
        <f t="shared" si="75"/>
        <v>74.1</v>
      </c>
      <c r="AZ74" s="10">
        <v>0.681</v>
      </c>
      <c r="BA74" s="10">
        <f t="shared" si="76"/>
        <v>79.677</v>
      </c>
      <c r="BB74" s="10">
        <f t="shared" si="77"/>
        <v>82.1</v>
      </c>
      <c r="BC74" s="10">
        <v>0.599</v>
      </c>
      <c r="BD74" s="10">
        <f t="shared" si="78"/>
        <v>70.083</v>
      </c>
      <c r="BE74" s="10">
        <f t="shared" si="79"/>
        <v>74.1</v>
      </c>
      <c r="BF74" s="10">
        <v>0.7</v>
      </c>
      <c r="BG74" s="10">
        <f t="shared" si="80"/>
        <v>81.89999999999999</v>
      </c>
      <c r="BH74" s="10">
        <f t="shared" si="81"/>
        <v>69.1</v>
      </c>
      <c r="BI74" s="10">
        <v>0.564</v>
      </c>
      <c r="BJ74" s="10">
        <f t="shared" si="82"/>
        <v>65.988</v>
      </c>
      <c r="BK74" s="10">
        <f t="shared" si="83"/>
        <v>75.1</v>
      </c>
      <c r="BL74" s="10">
        <v>0.427</v>
      </c>
      <c r="BM74" s="10">
        <f t="shared" si="84"/>
        <v>49.958999999999996</v>
      </c>
      <c r="BN74" s="10">
        <f t="shared" si="85"/>
        <v>65.1</v>
      </c>
    </row>
    <row r="75" spans="1:66" ht="9.75">
      <c r="A75" s="10" t="s">
        <v>104</v>
      </c>
      <c r="B75" s="10">
        <v>0.95</v>
      </c>
      <c r="C75" s="10">
        <f t="shared" si="43"/>
        <v>95</v>
      </c>
      <c r="D75" s="10">
        <v>0.35</v>
      </c>
      <c r="E75" s="10">
        <f t="shared" si="44"/>
        <v>40.949999999999996</v>
      </c>
      <c r="F75" s="10">
        <f t="shared" si="45"/>
        <v>75</v>
      </c>
      <c r="G75" s="10">
        <v>0.652</v>
      </c>
      <c r="H75" s="10">
        <f t="shared" si="46"/>
        <v>76.284</v>
      </c>
      <c r="I75" s="10">
        <f t="shared" si="47"/>
        <v>145</v>
      </c>
      <c r="J75" s="10">
        <v>0.791</v>
      </c>
      <c r="K75" s="10">
        <f t="shared" si="48"/>
        <v>92.54700000000001</v>
      </c>
      <c r="L75" s="10">
        <f t="shared" si="49"/>
        <v>183</v>
      </c>
      <c r="M75" s="10">
        <v>0.786</v>
      </c>
      <c r="N75" s="10">
        <f t="shared" si="50"/>
        <v>91.962</v>
      </c>
      <c r="O75" s="10">
        <f t="shared" si="51"/>
        <v>148</v>
      </c>
      <c r="P75" s="10">
        <v>0.778</v>
      </c>
      <c r="Q75" s="10">
        <f t="shared" si="52"/>
        <v>91.026</v>
      </c>
      <c r="R75" s="10">
        <f t="shared" si="53"/>
        <v>155</v>
      </c>
      <c r="S75" s="10">
        <v>0.791</v>
      </c>
      <c r="T75" s="10">
        <f t="shared" si="54"/>
        <v>92.54700000000001</v>
      </c>
      <c r="U75" s="10">
        <f t="shared" si="55"/>
        <v>158</v>
      </c>
      <c r="V75" s="10">
        <v>0.74</v>
      </c>
      <c r="W75" s="10">
        <f t="shared" si="56"/>
        <v>86.58</v>
      </c>
      <c r="X75" s="10">
        <f t="shared" si="57"/>
        <v>144</v>
      </c>
      <c r="Y75" s="10">
        <v>0.753</v>
      </c>
      <c r="Z75" s="10">
        <f t="shared" si="58"/>
        <v>88.101</v>
      </c>
      <c r="AA75" s="10">
        <f t="shared" si="59"/>
        <v>119</v>
      </c>
      <c r="AB75" s="10">
        <v>0.763</v>
      </c>
      <c r="AC75" s="10">
        <f t="shared" si="60"/>
        <v>89.271</v>
      </c>
      <c r="AD75" s="10">
        <f t="shared" si="61"/>
        <v>106</v>
      </c>
      <c r="AE75" s="10">
        <v>0.744</v>
      </c>
      <c r="AF75" s="10">
        <f t="shared" si="62"/>
        <v>87.048</v>
      </c>
      <c r="AG75" s="10">
        <f t="shared" si="63"/>
        <v>94</v>
      </c>
      <c r="AH75" s="10">
        <v>0.747</v>
      </c>
      <c r="AI75" s="10">
        <f t="shared" si="64"/>
        <v>87.399</v>
      </c>
      <c r="AJ75" s="10">
        <f t="shared" si="65"/>
        <v>99</v>
      </c>
      <c r="AK75" s="10">
        <v>0.745</v>
      </c>
      <c r="AL75" s="10">
        <f t="shared" si="66"/>
        <v>87.165</v>
      </c>
      <c r="AM75" s="10">
        <f t="shared" si="67"/>
        <v>96</v>
      </c>
      <c r="AN75" s="10">
        <v>0.676</v>
      </c>
      <c r="AO75" s="10">
        <f t="shared" si="68"/>
        <v>79.092</v>
      </c>
      <c r="AP75" s="10">
        <f t="shared" si="69"/>
        <v>79</v>
      </c>
      <c r="AQ75" s="10">
        <v>0.691</v>
      </c>
      <c r="AR75" s="10">
        <f t="shared" si="70"/>
        <v>80.847</v>
      </c>
      <c r="AS75" s="10">
        <f t="shared" si="71"/>
        <v>87</v>
      </c>
      <c r="AT75" s="10">
        <v>0.732</v>
      </c>
      <c r="AU75" s="10">
        <f t="shared" si="72"/>
        <v>85.64399999999999</v>
      </c>
      <c r="AV75" s="10">
        <f t="shared" si="73"/>
        <v>82</v>
      </c>
      <c r="AW75" s="10">
        <v>0.693</v>
      </c>
      <c r="AX75" s="10">
        <f t="shared" si="74"/>
        <v>81.08099999999999</v>
      </c>
      <c r="AY75" s="10">
        <f t="shared" si="75"/>
        <v>70</v>
      </c>
      <c r="AZ75" s="10">
        <v>0.692</v>
      </c>
      <c r="BA75" s="10">
        <f t="shared" si="76"/>
        <v>80.964</v>
      </c>
      <c r="BB75" s="10">
        <f t="shared" si="77"/>
        <v>78</v>
      </c>
      <c r="BC75" s="10">
        <v>0.619</v>
      </c>
      <c r="BD75" s="10">
        <f t="shared" si="78"/>
        <v>72.423</v>
      </c>
      <c r="BE75" s="10">
        <f t="shared" si="79"/>
        <v>70</v>
      </c>
      <c r="BF75" s="10">
        <v>0.678</v>
      </c>
      <c r="BG75" s="10">
        <f t="shared" si="80"/>
        <v>79.32600000000001</v>
      </c>
      <c r="BH75" s="10">
        <f t="shared" si="81"/>
        <v>65</v>
      </c>
      <c r="BI75" s="10">
        <v>0.57</v>
      </c>
      <c r="BJ75" s="10">
        <f t="shared" si="82"/>
        <v>66.69</v>
      </c>
      <c r="BK75" s="10">
        <f t="shared" si="83"/>
        <v>71</v>
      </c>
      <c r="BL75" s="10">
        <v>0.394</v>
      </c>
      <c r="BM75" s="10">
        <f t="shared" si="84"/>
        <v>46.098</v>
      </c>
      <c r="BN75" s="10">
        <f t="shared" si="85"/>
        <v>61</v>
      </c>
    </row>
    <row r="76" spans="1:66" ht="9.75">
      <c r="A76" s="10" t="s">
        <v>105</v>
      </c>
      <c r="B76" s="10">
        <v>0.99</v>
      </c>
      <c r="C76" s="10">
        <f t="shared" si="43"/>
        <v>99</v>
      </c>
      <c r="D76" s="10">
        <v>0.329</v>
      </c>
      <c r="E76" s="10">
        <f t="shared" si="44"/>
        <v>38.493</v>
      </c>
      <c r="F76" s="10">
        <f t="shared" si="45"/>
        <v>71</v>
      </c>
      <c r="G76" s="10">
        <v>0.649</v>
      </c>
      <c r="H76" s="10">
        <f t="shared" si="46"/>
        <v>75.933</v>
      </c>
      <c r="I76" s="10">
        <f t="shared" si="47"/>
        <v>141</v>
      </c>
      <c r="J76" s="10">
        <v>0.791</v>
      </c>
      <c r="K76" s="10">
        <f t="shared" si="48"/>
        <v>92.54700000000001</v>
      </c>
      <c r="L76" s="10">
        <f t="shared" si="49"/>
        <v>179</v>
      </c>
      <c r="M76" s="10">
        <v>0.77</v>
      </c>
      <c r="N76" s="10">
        <f t="shared" si="50"/>
        <v>90.09</v>
      </c>
      <c r="O76" s="10">
        <f t="shared" si="51"/>
        <v>144</v>
      </c>
      <c r="P76" s="10">
        <v>0.779</v>
      </c>
      <c r="Q76" s="10">
        <f t="shared" si="52"/>
        <v>91.143</v>
      </c>
      <c r="R76" s="10">
        <f t="shared" si="53"/>
        <v>151</v>
      </c>
      <c r="S76" s="10">
        <v>0.78</v>
      </c>
      <c r="T76" s="10">
        <f t="shared" si="54"/>
        <v>91.26</v>
      </c>
      <c r="U76" s="10">
        <f t="shared" si="55"/>
        <v>154</v>
      </c>
      <c r="V76" s="10">
        <v>0.764</v>
      </c>
      <c r="W76" s="10">
        <f t="shared" si="56"/>
        <v>89.388</v>
      </c>
      <c r="X76" s="10">
        <f t="shared" si="57"/>
        <v>140</v>
      </c>
      <c r="Y76" s="10">
        <v>0.765</v>
      </c>
      <c r="Z76" s="10">
        <f t="shared" si="58"/>
        <v>89.505</v>
      </c>
      <c r="AA76" s="10">
        <f t="shared" si="59"/>
        <v>115</v>
      </c>
      <c r="AB76" s="10">
        <v>0.749</v>
      </c>
      <c r="AC76" s="10">
        <f t="shared" si="60"/>
        <v>87.633</v>
      </c>
      <c r="AD76" s="10">
        <f t="shared" si="61"/>
        <v>102</v>
      </c>
      <c r="AE76" s="10">
        <v>0.717</v>
      </c>
      <c r="AF76" s="10">
        <f t="shared" si="62"/>
        <v>83.889</v>
      </c>
      <c r="AG76" s="10">
        <f t="shared" si="63"/>
        <v>90</v>
      </c>
      <c r="AH76" s="10">
        <v>0.729</v>
      </c>
      <c r="AI76" s="10">
        <f t="shared" si="64"/>
        <v>85.29299999999999</v>
      </c>
      <c r="AJ76" s="10">
        <f t="shared" si="65"/>
        <v>95</v>
      </c>
      <c r="AK76" s="10">
        <v>0.732</v>
      </c>
      <c r="AL76" s="10">
        <f t="shared" si="66"/>
        <v>85.64399999999999</v>
      </c>
      <c r="AM76" s="10">
        <f t="shared" si="67"/>
        <v>92</v>
      </c>
      <c r="AN76" s="10">
        <v>0.671</v>
      </c>
      <c r="AO76" s="10">
        <f t="shared" si="68"/>
        <v>78.507</v>
      </c>
      <c r="AP76" s="10">
        <f t="shared" si="69"/>
        <v>75</v>
      </c>
      <c r="AQ76" s="10">
        <v>0.689</v>
      </c>
      <c r="AR76" s="10">
        <f t="shared" si="70"/>
        <v>80.613</v>
      </c>
      <c r="AS76" s="10">
        <f t="shared" si="71"/>
        <v>83</v>
      </c>
      <c r="AT76" s="10">
        <v>0.703</v>
      </c>
      <c r="AU76" s="10">
        <f t="shared" si="72"/>
        <v>82.25099999999999</v>
      </c>
      <c r="AV76" s="10">
        <f t="shared" si="73"/>
        <v>78</v>
      </c>
      <c r="AW76" s="10">
        <v>0.703</v>
      </c>
      <c r="AX76" s="10">
        <f t="shared" si="74"/>
        <v>82.25099999999999</v>
      </c>
      <c r="AY76" s="10">
        <f t="shared" si="75"/>
        <v>66</v>
      </c>
      <c r="AZ76" s="10">
        <v>0.696</v>
      </c>
      <c r="BA76" s="10">
        <f t="shared" si="76"/>
        <v>81.43199999999999</v>
      </c>
      <c r="BB76" s="10">
        <f t="shared" si="77"/>
        <v>74</v>
      </c>
      <c r="BC76" s="10">
        <v>0.602</v>
      </c>
      <c r="BD76" s="10">
        <f t="shared" si="78"/>
        <v>70.434</v>
      </c>
      <c r="BE76" s="10">
        <f t="shared" si="79"/>
        <v>66</v>
      </c>
      <c r="BF76" s="10">
        <v>0.69</v>
      </c>
      <c r="BG76" s="10">
        <f t="shared" si="80"/>
        <v>80.72999999999999</v>
      </c>
      <c r="BH76" s="10">
        <f t="shared" si="81"/>
        <v>61</v>
      </c>
      <c r="BI76" s="10">
        <v>0.596</v>
      </c>
      <c r="BJ76" s="10">
        <f t="shared" si="82"/>
        <v>69.732</v>
      </c>
      <c r="BK76" s="10">
        <f t="shared" si="83"/>
        <v>67</v>
      </c>
      <c r="BL76" s="10">
        <v>0.396</v>
      </c>
      <c r="BM76" s="10">
        <f t="shared" si="84"/>
        <v>46.332</v>
      </c>
      <c r="BN76" s="10">
        <f t="shared" si="85"/>
        <v>57</v>
      </c>
    </row>
    <row r="77" spans="1:66" ht="9.75">
      <c r="A77" s="10" t="s">
        <v>106</v>
      </c>
      <c r="B77" s="10">
        <v>1.031</v>
      </c>
      <c r="C77" s="10">
        <f t="shared" si="43"/>
        <v>103.1</v>
      </c>
      <c r="D77" s="10">
        <v>0.328</v>
      </c>
      <c r="E77" s="10">
        <f t="shared" si="44"/>
        <v>38.376000000000005</v>
      </c>
      <c r="F77" s="10">
        <f t="shared" si="45"/>
        <v>66.9</v>
      </c>
      <c r="G77" s="10">
        <v>0.643</v>
      </c>
      <c r="H77" s="10">
        <f t="shared" si="46"/>
        <v>75.23100000000001</v>
      </c>
      <c r="I77" s="10">
        <f t="shared" si="47"/>
        <v>136.9</v>
      </c>
      <c r="J77" s="10">
        <v>0.783</v>
      </c>
      <c r="K77" s="10">
        <f t="shared" si="48"/>
        <v>91.611</v>
      </c>
      <c r="L77" s="10">
        <f t="shared" si="49"/>
        <v>174.9</v>
      </c>
      <c r="M77" s="10">
        <v>0.781</v>
      </c>
      <c r="N77" s="10">
        <f t="shared" si="50"/>
        <v>91.37700000000001</v>
      </c>
      <c r="O77" s="10">
        <f t="shared" si="51"/>
        <v>139.9</v>
      </c>
      <c r="P77" s="10">
        <v>0.786</v>
      </c>
      <c r="Q77" s="10">
        <f t="shared" si="52"/>
        <v>91.962</v>
      </c>
      <c r="R77" s="10">
        <f t="shared" si="53"/>
        <v>146.9</v>
      </c>
      <c r="S77" s="10">
        <v>0.772</v>
      </c>
      <c r="T77" s="10">
        <f t="shared" si="54"/>
        <v>90.324</v>
      </c>
      <c r="U77" s="10">
        <f t="shared" si="55"/>
        <v>149.9</v>
      </c>
      <c r="V77" s="10">
        <v>0.75</v>
      </c>
      <c r="W77" s="10">
        <f t="shared" si="56"/>
        <v>87.75</v>
      </c>
      <c r="X77" s="10">
        <f t="shared" si="57"/>
        <v>135.9</v>
      </c>
      <c r="Y77" s="10">
        <v>0.737</v>
      </c>
      <c r="Z77" s="10">
        <f t="shared" si="58"/>
        <v>86.229</v>
      </c>
      <c r="AA77" s="10">
        <f t="shared" si="59"/>
        <v>110.9</v>
      </c>
      <c r="AB77" s="10">
        <v>0.747</v>
      </c>
      <c r="AC77" s="10">
        <f t="shared" si="60"/>
        <v>87.399</v>
      </c>
      <c r="AD77" s="10">
        <f t="shared" si="61"/>
        <v>97.9</v>
      </c>
      <c r="AE77" s="10">
        <v>0.69</v>
      </c>
      <c r="AF77" s="10">
        <f t="shared" si="62"/>
        <v>80.72999999999999</v>
      </c>
      <c r="AG77" s="10">
        <f t="shared" si="63"/>
        <v>85.9</v>
      </c>
      <c r="AH77" s="10">
        <v>0.724</v>
      </c>
      <c r="AI77" s="10">
        <f t="shared" si="64"/>
        <v>84.708</v>
      </c>
      <c r="AJ77" s="10">
        <f t="shared" si="65"/>
        <v>90.9</v>
      </c>
      <c r="AK77" s="10">
        <v>0.727</v>
      </c>
      <c r="AL77" s="10">
        <f t="shared" si="66"/>
        <v>85.059</v>
      </c>
      <c r="AM77" s="10">
        <f t="shared" si="67"/>
        <v>87.9</v>
      </c>
      <c r="AN77" s="10">
        <v>0.65</v>
      </c>
      <c r="AO77" s="10">
        <f t="shared" si="68"/>
        <v>76.05</v>
      </c>
      <c r="AP77" s="10">
        <f t="shared" si="69"/>
        <v>70.9</v>
      </c>
      <c r="AQ77" s="10">
        <v>0.658</v>
      </c>
      <c r="AR77" s="10">
        <f t="shared" si="70"/>
        <v>76.986</v>
      </c>
      <c r="AS77" s="10">
        <f t="shared" si="71"/>
        <v>78.9</v>
      </c>
      <c r="AT77" s="10">
        <v>0.699</v>
      </c>
      <c r="AU77" s="10">
        <f t="shared" si="72"/>
        <v>81.783</v>
      </c>
      <c r="AV77" s="10">
        <f t="shared" si="73"/>
        <v>73.9</v>
      </c>
      <c r="AW77" s="10">
        <v>0.679</v>
      </c>
      <c r="AX77" s="10">
        <f t="shared" si="74"/>
        <v>79.44300000000001</v>
      </c>
      <c r="AY77" s="10">
        <f t="shared" si="75"/>
        <v>61.900000000000006</v>
      </c>
      <c r="AZ77" s="10">
        <v>0.694</v>
      </c>
      <c r="BA77" s="10">
        <f t="shared" si="76"/>
        <v>81.198</v>
      </c>
      <c r="BB77" s="10">
        <f t="shared" si="77"/>
        <v>69.9</v>
      </c>
      <c r="BC77" s="10">
        <v>0.583</v>
      </c>
      <c r="BD77" s="10">
        <f t="shared" si="78"/>
        <v>68.211</v>
      </c>
      <c r="BE77" s="10">
        <f t="shared" si="79"/>
        <v>61.900000000000006</v>
      </c>
      <c r="BF77" s="10">
        <v>0.669</v>
      </c>
      <c r="BG77" s="10">
        <f t="shared" si="80"/>
        <v>78.27300000000001</v>
      </c>
      <c r="BH77" s="10">
        <f t="shared" si="81"/>
        <v>56.900000000000006</v>
      </c>
      <c r="BI77" s="10">
        <v>0.567</v>
      </c>
      <c r="BJ77" s="10">
        <f t="shared" si="82"/>
        <v>66.339</v>
      </c>
      <c r="BK77" s="10">
        <f t="shared" si="83"/>
        <v>62.900000000000006</v>
      </c>
      <c r="BL77" s="10">
        <v>0.392</v>
      </c>
      <c r="BM77" s="10">
        <f t="shared" si="84"/>
        <v>45.864000000000004</v>
      </c>
      <c r="BN77" s="10">
        <f t="shared" si="85"/>
        <v>52.900000000000006</v>
      </c>
    </row>
    <row r="78" spans="1:66" ht="9.75">
      <c r="A78" s="10" t="s">
        <v>107</v>
      </c>
      <c r="B78" s="10">
        <v>1.072</v>
      </c>
      <c r="C78" s="10">
        <f t="shared" si="43"/>
        <v>107.2</v>
      </c>
      <c r="D78" s="10">
        <v>0.295</v>
      </c>
      <c r="E78" s="10">
        <f t="shared" si="44"/>
        <v>34.515</v>
      </c>
      <c r="F78" s="10">
        <f t="shared" si="45"/>
        <v>62.8</v>
      </c>
      <c r="G78" s="10">
        <v>0.645</v>
      </c>
      <c r="H78" s="10">
        <f t="shared" si="46"/>
        <v>75.465</v>
      </c>
      <c r="I78" s="10">
        <f t="shared" si="47"/>
        <v>132.8</v>
      </c>
      <c r="J78" s="10">
        <v>0.774</v>
      </c>
      <c r="K78" s="10">
        <f t="shared" si="48"/>
        <v>90.558</v>
      </c>
      <c r="L78" s="10">
        <f t="shared" si="49"/>
        <v>170.8</v>
      </c>
      <c r="M78" s="10">
        <v>0.786</v>
      </c>
      <c r="N78" s="10">
        <f t="shared" si="50"/>
        <v>91.962</v>
      </c>
      <c r="O78" s="10">
        <f t="shared" si="51"/>
        <v>135.8</v>
      </c>
      <c r="P78" s="10">
        <v>0.76</v>
      </c>
      <c r="Q78" s="10">
        <f t="shared" si="52"/>
        <v>88.92</v>
      </c>
      <c r="R78" s="10">
        <f t="shared" si="53"/>
        <v>142.8</v>
      </c>
      <c r="S78" s="10">
        <v>0.756</v>
      </c>
      <c r="T78" s="10">
        <f t="shared" si="54"/>
        <v>88.452</v>
      </c>
      <c r="U78" s="10">
        <f t="shared" si="55"/>
        <v>145.8</v>
      </c>
      <c r="V78" s="10">
        <v>0.72</v>
      </c>
      <c r="W78" s="10">
        <f t="shared" si="56"/>
        <v>84.24</v>
      </c>
      <c r="X78" s="10">
        <f t="shared" si="57"/>
        <v>131.8</v>
      </c>
      <c r="Y78" s="10">
        <v>0.74</v>
      </c>
      <c r="Z78" s="10">
        <f t="shared" si="58"/>
        <v>86.58</v>
      </c>
      <c r="AA78" s="10">
        <f t="shared" si="59"/>
        <v>106.8</v>
      </c>
      <c r="AB78" s="10">
        <v>0.73</v>
      </c>
      <c r="AC78" s="10">
        <f t="shared" si="60"/>
        <v>85.41</v>
      </c>
      <c r="AD78" s="10">
        <f t="shared" si="61"/>
        <v>93.8</v>
      </c>
      <c r="AE78" s="10">
        <v>0.707</v>
      </c>
      <c r="AF78" s="10">
        <f t="shared" si="62"/>
        <v>82.719</v>
      </c>
      <c r="AG78" s="10">
        <f t="shared" si="63"/>
        <v>81.8</v>
      </c>
      <c r="AH78" s="10">
        <v>0.728</v>
      </c>
      <c r="AI78" s="10">
        <f t="shared" si="64"/>
        <v>85.176</v>
      </c>
      <c r="AJ78" s="10">
        <f t="shared" si="65"/>
        <v>86.8</v>
      </c>
      <c r="AK78" s="10">
        <v>0.744</v>
      </c>
      <c r="AL78" s="10">
        <f t="shared" si="66"/>
        <v>87.048</v>
      </c>
      <c r="AM78" s="10">
        <f t="shared" si="67"/>
        <v>83.8</v>
      </c>
      <c r="AN78" s="10">
        <v>0.663</v>
      </c>
      <c r="AO78" s="10">
        <f t="shared" si="68"/>
        <v>77.571</v>
      </c>
      <c r="AP78" s="10">
        <f t="shared" si="69"/>
        <v>66.8</v>
      </c>
      <c r="AQ78" s="10">
        <v>0.662</v>
      </c>
      <c r="AR78" s="10">
        <f t="shared" si="70"/>
        <v>77.45400000000001</v>
      </c>
      <c r="AS78" s="10">
        <f t="shared" si="71"/>
        <v>74.8</v>
      </c>
      <c r="AT78" s="10">
        <v>0.696</v>
      </c>
      <c r="AU78" s="10">
        <f t="shared" si="72"/>
        <v>81.43199999999999</v>
      </c>
      <c r="AV78" s="10">
        <f t="shared" si="73"/>
        <v>69.8</v>
      </c>
      <c r="AW78" s="10">
        <v>0.683</v>
      </c>
      <c r="AX78" s="10">
        <f t="shared" si="74"/>
        <v>79.911</v>
      </c>
      <c r="AY78" s="10">
        <f t="shared" si="75"/>
        <v>57.8</v>
      </c>
      <c r="AZ78" s="10">
        <v>0.678</v>
      </c>
      <c r="BA78" s="10">
        <f t="shared" si="76"/>
        <v>79.32600000000001</v>
      </c>
      <c r="BB78" s="10">
        <f t="shared" si="77"/>
        <v>65.8</v>
      </c>
      <c r="BC78" s="10">
        <v>0.59</v>
      </c>
      <c r="BD78" s="10">
        <f t="shared" si="78"/>
        <v>69.03</v>
      </c>
      <c r="BE78" s="10">
        <f t="shared" si="79"/>
        <v>57.8</v>
      </c>
      <c r="BF78" s="10">
        <v>0.659</v>
      </c>
      <c r="BG78" s="10">
        <f t="shared" si="80"/>
        <v>77.10300000000001</v>
      </c>
      <c r="BH78" s="10">
        <f t="shared" si="81"/>
        <v>52.8</v>
      </c>
      <c r="BI78" s="10">
        <v>0.569</v>
      </c>
      <c r="BJ78" s="10">
        <f t="shared" si="82"/>
        <v>66.573</v>
      </c>
      <c r="BK78" s="10">
        <f t="shared" si="83"/>
        <v>58.8</v>
      </c>
      <c r="BL78" s="10">
        <v>0.371</v>
      </c>
      <c r="BM78" s="10">
        <f t="shared" si="84"/>
        <v>43.407</v>
      </c>
      <c r="BN78" s="10">
        <f t="shared" si="85"/>
        <v>48.8</v>
      </c>
    </row>
    <row r="79" spans="1:66" ht="9.75">
      <c r="A79" s="10" t="s">
        <v>108</v>
      </c>
      <c r="B79" s="10">
        <v>1.113</v>
      </c>
      <c r="C79" s="10">
        <f t="shared" si="43"/>
        <v>111.3</v>
      </c>
      <c r="D79" s="10">
        <v>0.277</v>
      </c>
      <c r="E79" s="10">
        <f t="shared" si="44"/>
        <v>32.409000000000006</v>
      </c>
      <c r="F79" s="10">
        <f t="shared" si="45"/>
        <v>58.7</v>
      </c>
      <c r="G79" s="10">
        <v>0.639</v>
      </c>
      <c r="H79" s="10">
        <f t="shared" si="46"/>
        <v>74.763</v>
      </c>
      <c r="I79" s="10">
        <f t="shared" si="47"/>
        <v>128.7</v>
      </c>
      <c r="J79" s="10">
        <v>0.776</v>
      </c>
      <c r="K79" s="10">
        <f t="shared" si="48"/>
        <v>90.792</v>
      </c>
      <c r="L79" s="10">
        <f t="shared" si="49"/>
        <v>166.7</v>
      </c>
      <c r="M79" s="10">
        <v>0.787</v>
      </c>
      <c r="N79" s="10">
        <f t="shared" si="50"/>
        <v>92.07900000000001</v>
      </c>
      <c r="O79" s="10">
        <f t="shared" si="51"/>
        <v>131.7</v>
      </c>
      <c r="P79" s="10">
        <v>0.743</v>
      </c>
      <c r="Q79" s="10">
        <f t="shared" si="52"/>
        <v>86.931</v>
      </c>
      <c r="R79" s="10">
        <f t="shared" si="53"/>
        <v>138.7</v>
      </c>
      <c r="S79" s="10">
        <v>0.769</v>
      </c>
      <c r="T79" s="10">
        <f t="shared" si="54"/>
        <v>89.973</v>
      </c>
      <c r="U79" s="10">
        <f t="shared" si="55"/>
        <v>141.7</v>
      </c>
      <c r="V79" s="10">
        <v>0.716</v>
      </c>
      <c r="W79" s="10">
        <f t="shared" si="56"/>
        <v>83.77199999999999</v>
      </c>
      <c r="X79" s="10">
        <f t="shared" si="57"/>
        <v>127.7</v>
      </c>
      <c r="Y79" s="10">
        <v>0.736</v>
      </c>
      <c r="Z79" s="10">
        <f t="shared" si="58"/>
        <v>86.112</v>
      </c>
      <c r="AA79" s="10">
        <f t="shared" si="59"/>
        <v>102.7</v>
      </c>
      <c r="AB79" s="10">
        <v>0.742</v>
      </c>
      <c r="AC79" s="10">
        <f t="shared" si="60"/>
        <v>86.814</v>
      </c>
      <c r="AD79" s="10">
        <f t="shared" si="61"/>
        <v>89.7</v>
      </c>
      <c r="AE79" s="10">
        <v>0.711</v>
      </c>
      <c r="AF79" s="10">
        <f t="shared" si="62"/>
        <v>83.187</v>
      </c>
      <c r="AG79" s="10">
        <f t="shared" si="63"/>
        <v>77.7</v>
      </c>
      <c r="AH79" s="10">
        <v>0.715</v>
      </c>
      <c r="AI79" s="10">
        <f t="shared" si="64"/>
        <v>83.655</v>
      </c>
      <c r="AJ79" s="10">
        <f t="shared" si="65"/>
        <v>82.7</v>
      </c>
      <c r="AK79" s="10">
        <v>0.701</v>
      </c>
      <c r="AL79" s="10">
        <f t="shared" si="66"/>
        <v>82.017</v>
      </c>
      <c r="AM79" s="10">
        <f t="shared" si="67"/>
        <v>79.7</v>
      </c>
      <c r="AN79" s="10">
        <v>0.646</v>
      </c>
      <c r="AO79" s="10">
        <f t="shared" si="68"/>
        <v>75.58200000000001</v>
      </c>
      <c r="AP79" s="10">
        <f t="shared" si="69"/>
        <v>62.7</v>
      </c>
      <c r="AQ79" s="10">
        <v>0.666</v>
      </c>
      <c r="AR79" s="10">
        <f t="shared" si="70"/>
        <v>77.92200000000001</v>
      </c>
      <c r="AS79" s="10">
        <f t="shared" si="71"/>
        <v>70.7</v>
      </c>
      <c r="AT79" s="10">
        <v>0.687</v>
      </c>
      <c r="AU79" s="10">
        <f t="shared" si="72"/>
        <v>80.379</v>
      </c>
      <c r="AV79" s="10">
        <f t="shared" si="73"/>
        <v>65.7</v>
      </c>
      <c r="AW79" s="10">
        <v>0.647</v>
      </c>
      <c r="AX79" s="10">
        <f t="shared" si="74"/>
        <v>75.699</v>
      </c>
      <c r="AY79" s="10">
        <f t="shared" si="75"/>
        <v>53.7</v>
      </c>
      <c r="AZ79" s="10">
        <v>0.665</v>
      </c>
      <c r="BA79" s="10">
        <f t="shared" si="76"/>
        <v>77.805</v>
      </c>
      <c r="BB79" s="10">
        <f t="shared" si="77"/>
        <v>61.7</v>
      </c>
      <c r="BC79" s="10">
        <v>0.549</v>
      </c>
      <c r="BD79" s="10">
        <f t="shared" si="78"/>
        <v>64.233</v>
      </c>
      <c r="BE79" s="10">
        <f t="shared" si="79"/>
        <v>53.7</v>
      </c>
      <c r="BF79" s="10">
        <v>0.657</v>
      </c>
      <c r="BG79" s="10">
        <f t="shared" si="80"/>
        <v>76.869</v>
      </c>
      <c r="BH79" s="10">
        <f t="shared" si="81"/>
        <v>48.7</v>
      </c>
      <c r="BI79" s="10">
        <v>0.54</v>
      </c>
      <c r="BJ79" s="10">
        <f t="shared" si="82"/>
        <v>63.18000000000001</v>
      </c>
      <c r="BK79" s="10">
        <f t="shared" si="83"/>
        <v>54.7</v>
      </c>
      <c r="BL79" s="10">
        <v>0.389</v>
      </c>
      <c r="BM79" s="10">
        <f t="shared" si="84"/>
        <v>45.513</v>
      </c>
      <c r="BN79" s="10">
        <f t="shared" si="85"/>
        <v>44.7</v>
      </c>
    </row>
    <row r="80" spans="1:66" ht="9.75">
      <c r="A80" s="10" t="s">
        <v>109</v>
      </c>
      <c r="B80" s="10">
        <v>1.154</v>
      </c>
      <c r="C80" s="10">
        <f t="shared" si="43"/>
        <v>115.39999999999999</v>
      </c>
      <c r="D80" s="10">
        <v>0.263</v>
      </c>
      <c r="E80" s="10">
        <f t="shared" si="44"/>
        <v>30.771</v>
      </c>
      <c r="F80" s="10">
        <f t="shared" si="45"/>
        <v>54.60000000000001</v>
      </c>
      <c r="G80" s="10">
        <v>0.646</v>
      </c>
      <c r="H80" s="10">
        <f t="shared" si="46"/>
        <v>75.58200000000001</v>
      </c>
      <c r="I80" s="10">
        <f t="shared" si="47"/>
        <v>124.60000000000001</v>
      </c>
      <c r="J80" s="10">
        <v>0.772</v>
      </c>
      <c r="K80" s="10">
        <f t="shared" si="48"/>
        <v>90.324</v>
      </c>
      <c r="L80" s="10">
        <f t="shared" si="49"/>
        <v>162.60000000000002</v>
      </c>
      <c r="M80" s="10">
        <v>0.782</v>
      </c>
      <c r="N80" s="10">
        <f t="shared" si="50"/>
        <v>91.494</v>
      </c>
      <c r="O80" s="10">
        <f t="shared" si="51"/>
        <v>127.60000000000001</v>
      </c>
      <c r="P80" s="10">
        <v>0.742</v>
      </c>
      <c r="Q80" s="10">
        <f t="shared" si="52"/>
        <v>86.814</v>
      </c>
      <c r="R80" s="10">
        <f t="shared" si="53"/>
        <v>134.60000000000002</v>
      </c>
      <c r="S80" s="10">
        <v>0.764</v>
      </c>
      <c r="T80" s="10">
        <f t="shared" si="54"/>
        <v>89.388</v>
      </c>
      <c r="U80" s="10">
        <f t="shared" si="55"/>
        <v>137.60000000000002</v>
      </c>
      <c r="V80" s="10">
        <v>0.704</v>
      </c>
      <c r="W80" s="10">
        <f t="shared" si="56"/>
        <v>82.368</v>
      </c>
      <c r="X80" s="10">
        <f t="shared" si="57"/>
        <v>123.60000000000001</v>
      </c>
      <c r="Y80" s="10">
        <v>0.744</v>
      </c>
      <c r="Z80" s="10">
        <f t="shared" si="58"/>
        <v>87.048</v>
      </c>
      <c r="AA80" s="10">
        <f t="shared" si="59"/>
        <v>98.60000000000001</v>
      </c>
      <c r="AB80" s="10">
        <v>0.743</v>
      </c>
      <c r="AC80" s="10">
        <f t="shared" si="60"/>
        <v>86.931</v>
      </c>
      <c r="AD80" s="10">
        <f t="shared" si="61"/>
        <v>85.60000000000001</v>
      </c>
      <c r="AE80" s="10">
        <v>0.691</v>
      </c>
      <c r="AF80" s="10">
        <f t="shared" si="62"/>
        <v>80.847</v>
      </c>
      <c r="AG80" s="10">
        <f t="shared" si="63"/>
        <v>73.60000000000001</v>
      </c>
      <c r="AH80" s="10">
        <v>0.714</v>
      </c>
      <c r="AI80" s="10">
        <f t="shared" si="64"/>
        <v>83.538</v>
      </c>
      <c r="AJ80" s="10">
        <f t="shared" si="65"/>
        <v>78.60000000000001</v>
      </c>
      <c r="AK80" s="10">
        <v>0.701</v>
      </c>
      <c r="AL80" s="10">
        <f t="shared" si="66"/>
        <v>82.017</v>
      </c>
      <c r="AM80" s="10">
        <f t="shared" si="67"/>
        <v>75.60000000000001</v>
      </c>
      <c r="AN80" s="10">
        <v>0.673</v>
      </c>
      <c r="AO80" s="10">
        <f t="shared" si="68"/>
        <v>78.741</v>
      </c>
      <c r="AP80" s="10">
        <f t="shared" si="69"/>
        <v>58.60000000000001</v>
      </c>
      <c r="AQ80" s="10">
        <v>0.644</v>
      </c>
      <c r="AR80" s="10">
        <f t="shared" si="70"/>
        <v>75.348</v>
      </c>
      <c r="AS80" s="10">
        <f t="shared" si="71"/>
        <v>66.60000000000001</v>
      </c>
      <c r="AT80" s="10">
        <v>0.686</v>
      </c>
      <c r="AU80" s="10">
        <f t="shared" si="72"/>
        <v>80.262</v>
      </c>
      <c r="AV80" s="10">
        <f t="shared" si="73"/>
        <v>61.60000000000001</v>
      </c>
      <c r="AW80" s="10">
        <v>0.65</v>
      </c>
      <c r="AX80" s="10">
        <f t="shared" si="74"/>
        <v>76.05</v>
      </c>
      <c r="AY80" s="10">
        <f t="shared" si="75"/>
        <v>49.60000000000001</v>
      </c>
      <c r="AZ80" s="10">
        <v>0.651</v>
      </c>
      <c r="BA80" s="10">
        <f t="shared" si="76"/>
        <v>76.167</v>
      </c>
      <c r="BB80" s="10">
        <f t="shared" si="77"/>
        <v>57.60000000000001</v>
      </c>
      <c r="BC80" s="10">
        <v>0.568</v>
      </c>
      <c r="BD80" s="10">
        <f t="shared" si="78"/>
        <v>66.45599999999999</v>
      </c>
      <c r="BE80" s="10">
        <f t="shared" si="79"/>
        <v>49.60000000000001</v>
      </c>
      <c r="BF80" s="10">
        <v>0.665</v>
      </c>
      <c r="BG80" s="10">
        <f t="shared" si="80"/>
        <v>77.805</v>
      </c>
      <c r="BH80" s="10">
        <f t="shared" si="81"/>
        <v>44.60000000000001</v>
      </c>
      <c r="BI80" s="10">
        <v>0.542</v>
      </c>
      <c r="BJ80" s="10">
        <f t="shared" si="82"/>
        <v>63.414</v>
      </c>
      <c r="BK80" s="10">
        <f t="shared" si="83"/>
        <v>50.60000000000001</v>
      </c>
      <c r="BL80" s="10">
        <v>0.388</v>
      </c>
      <c r="BM80" s="10">
        <f t="shared" si="84"/>
        <v>45.396</v>
      </c>
      <c r="BN80" s="10">
        <f t="shared" si="85"/>
        <v>40.60000000000001</v>
      </c>
    </row>
    <row r="81" spans="1:66" ht="9.75">
      <c r="A81" s="10" t="s">
        <v>110</v>
      </c>
      <c r="B81" s="10">
        <v>1.195</v>
      </c>
      <c r="C81" s="10">
        <f t="shared" si="43"/>
        <v>119.5</v>
      </c>
      <c r="D81" s="10">
        <v>0.196</v>
      </c>
      <c r="E81" s="10">
        <f t="shared" si="44"/>
        <v>22.932000000000002</v>
      </c>
      <c r="F81" s="10">
        <f t="shared" si="45"/>
        <v>50.5</v>
      </c>
      <c r="G81" s="10">
        <v>0.628</v>
      </c>
      <c r="H81" s="10">
        <f t="shared" si="46"/>
        <v>73.476</v>
      </c>
      <c r="I81" s="10">
        <f t="shared" si="47"/>
        <v>120.5</v>
      </c>
      <c r="J81" s="10">
        <v>0.762</v>
      </c>
      <c r="K81" s="10">
        <f t="shared" si="48"/>
        <v>89.154</v>
      </c>
      <c r="L81" s="10">
        <f t="shared" si="49"/>
        <v>158.5</v>
      </c>
      <c r="M81" s="10">
        <v>0.774</v>
      </c>
      <c r="N81" s="10">
        <f t="shared" si="50"/>
        <v>90.558</v>
      </c>
      <c r="O81" s="10">
        <f t="shared" si="51"/>
        <v>123.5</v>
      </c>
      <c r="P81" s="10">
        <v>0.727</v>
      </c>
      <c r="Q81" s="10">
        <f t="shared" si="52"/>
        <v>85.059</v>
      </c>
      <c r="R81" s="10">
        <f t="shared" si="53"/>
        <v>130.5</v>
      </c>
      <c r="S81" s="10">
        <v>0.747</v>
      </c>
      <c r="T81" s="10">
        <f t="shared" si="54"/>
        <v>87.399</v>
      </c>
      <c r="U81" s="10">
        <f t="shared" si="55"/>
        <v>133.5</v>
      </c>
      <c r="V81" s="10">
        <v>0.712</v>
      </c>
      <c r="W81" s="10">
        <f t="shared" si="56"/>
        <v>83.304</v>
      </c>
      <c r="X81" s="10">
        <f t="shared" si="57"/>
        <v>119.5</v>
      </c>
      <c r="Y81" s="10">
        <v>0.715</v>
      </c>
      <c r="Z81" s="10">
        <f t="shared" si="58"/>
        <v>83.655</v>
      </c>
      <c r="AA81" s="10">
        <f t="shared" si="59"/>
        <v>94.5</v>
      </c>
      <c r="AB81" s="10">
        <v>0.723</v>
      </c>
      <c r="AC81" s="10">
        <f t="shared" si="60"/>
        <v>84.591</v>
      </c>
      <c r="AD81" s="10">
        <f t="shared" si="61"/>
        <v>81.5</v>
      </c>
      <c r="AE81" s="10">
        <v>0.671</v>
      </c>
      <c r="AF81" s="10">
        <f t="shared" si="62"/>
        <v>78.507</v>
      </c>
      <c r="AG81" s="10">
        <f t="shared" si="63"/>
        <v>69.5</v>
      </c>
      <c r="AH81" s="10">
        <v>0.713</v>
      </c>
      <c r="AI81" s="10">
        <f t="shared" si="64"/>
        <v>83.42099999999999</v>
      </c>
      <c r="AJ81" s="10">
        <f t="shared" si="65"/>
        <v>74.5</v>
      </c>
      <c r="AK81" s="10">
        <v>0.69</v>
      </c>
      <c r="AL81" s="10">
        <f t="shared" si="66"/>
        <v>80.72999999999999</v>
      </c>
      <c r="AM81" s="10">
        <f t="shared" si="67"/>
        <v>71.5</v>
      </c>
      <c r="AN81" s="10">
        <v>0.651</v>
      </c>
      <c r="AO81" s="10">
        <f t="shared" si="68"/>
        <v>76.167</v>
      </c>
      <c r="AP81" s="10">
        <f t="shared" si="69"/>
        <v>54.5</v>
      </c>
      <c r="AQ81" s="10">
        <v>0.644</v>
      </c>
      <c r="AR81" s="10">
        <f t="shared" si="70"/>
        <v>75.348</v>
      </c>
      <c r="AS81" s="10">
        <f t="shared" si="71"/>
        <v>62.5</v>
      </c>
      <c r="AT81" s="10">
        <v>0.662</v>
      </c>
      <c r="AU81" s="10">
        <f t="shared" si="72"/>
        <v>77.45400000000001</v>
      </c>
      <c r="AV81" s="10">
        <f t="shared" si="73"/>
        <v>57.5</v>
      </c>
      <c r="AW81" s="10">
        <v>0.626</v>
      </c>
      <c r="AX81" s="10">
        <f t="shared" si="74"/>
        <v>73.242</v>
      </c>
      <c r="AY81" s="10">
        <f t="shared" si="75"/>
        <v>45.5</v>
      </c>
      <c r="AZ81" s="10">
        <v>0.626</v>
      </c>
      <c r="BA81" s="10">
        <f t="shared" si="76"/>
        <v>73.242</v>
      </c>
      <c r="BB81" s="10">
        <f t="shared" si="77"/>
        <v>53.5</v>
      </c>
      <c r="BC81" s="10">
        <v>0.536</v>
      </c>
      <c r="BD81" s="10">
        <f t="shared" si="78"/>
        <v>62.712</v>
      </c>
      <c r="BE81" s="10">
        <f t="shared" si="79"/>
        <v>45.5</v>
      </c>
      <c r="BF81" s="10">
        <v>0.629</v>
      </c>
      <c r="BG81" s="10">
        <f t="shared" si="80"/>
        <v>73.593</v>
      </c>
      <c r="BH81" s="10">
        <f t="shared" si="81"/>
        <v>40.5</v>
      </c>
      <c r="BI81" s="10">
        <v>0.533</v>
      </c>
      <c r="BJ81" s="10">
        <f t="shared" si="82"/>
        <v>62.361000000000004</v>
      </c>
      <c r="BK81" s="10">
        <f t="shared" si="83"/>
        <v>46.5</v>
      </c>
      <c r="BL81" s="10">
        <v>0.412</v>
      </c>
      <c r="BM81" s="10">
        <f t="shared" si="84"/>
        <v>48.204</v>
      </c>
      <c r="BN81" s="10">
        <f t="shared" si="85"/>
        <v>36.5</v>
      </c>
    </row>
    <row r="82" spans="1:66" ht="9.75">
      <c r="A82" s="10" t="s">
        <v>111</v>
      </c>
      <c r="B82" s="10">
        <v>1.236</v>
      </c>
      <c r="C82" s="10">
        <f t="shared" si="43"/>
        <v>123.6</v>
      </c>
      <c r="D82" s="10">
        <v>0.106</v>
      </c>
      <c r="E82" s="10">
        <f t="shared" si="44"/>
        <v>12.402</v>
      </c>
      <c r="F82" s="10">
        <f t="shared" si="45"/>
        <v>46.400000000000006</v>
      </c>
      <c r="G82" s="10">
        <v>0.642</v>
      </c>
      <c r="H82" s="10">
        <f t="shared" si="46"/>
        <v>75.114</v>
      </c>
      <c r="I82" s="10">
        <f t="shared" si="47"/>
        <v>116.4</v>
      </c>
      <c r="J82" s="10">
        <v>0.756</v>
      </c>
      <c r="K82" s="10">
        <f t="shared" si="48"/>
        <v>88.452</v>
      </c>
      <c r="L82" s="10">
        <f t="shared" si="49"/>
        <v>154.4</v>
      </c>
      <c r="M82" s="10">
        <v>0.759</v>
      </c>
      <c r="N82" s="10">
        <f t="shared" si="50"/>
        <v>88.803</v>
      </c>
      <c r="O82" s="10">
        <f t="shared" si="51"/>
        <v>119.4</v>
      </c>
      <c r="P82" s="10">
        <v>0.727</v>
      </c>
      <c r="Q82" s="10">
        <f t="shared" si="52"/>
        <v>85.059</v>
      </c>
      <c r="R82" s="10">
        <f t="shared" si="53"/>
        <v>126.4</v>
      </c>
      <c r="S82" s="10">
        <v>0.759</v>
      </c>
      <c r="T82" s="10">
        <f t="shared" si="54"/>
        <v>88.803</v>
      </c>
      <c r="U82" s="10">
        <f t="shared" si="55"/>
        <v>129.4</v>
      </c>
      <c r="V82" s="10">
        <v>0.71</v>
      </c>
      <c r="W82" s="10">
        <f t="shared" si="56"/>
        <v>83.07</v>
      </c>
      <c r="X82" s="10">
        <f t="shared" si="57"/>
        <v>115.4</v>
      </c>
      <c r="Y82" s="10">
        <v>0.711</v>
      </c>
      <c r="Z82" s="10">
        <f t="shared" si="58"/>
        <v>83.187</v>
      </c>
      <c r="AA82" s="10">
        <f t="shared" si="59"/>
        <v>90.4</v>
      </c>
      <c r="AB82" s="10">
        <v>0.706</v>
      </c>
      <c r="AC82" s="10">
        <f t="shared" si="60"/>
        <v>82.60199999999999</v>
      </c>
      <c r="AD82" s="10">
        <f t="shared" si="61"/>
        <v>77.4</v>
      </c>
      <c r="AE82" s="10">
        <v>0.676</v>
      </c>
      <c r="AF82" s="10">
        <f t="shared" si="62"/>
        <v>79.092</v>
      </c>
      <c r="AG82" s="10">
        <f t="shared" si="63"/>
        <v>65.4</v>
      </c>
      <c r="AH82" s="10">
        <v>0.695</v>
      </c>
      <c r="AI82" s="10">
        <f t="shared" si="64"/>
        <v>81.315</v>
      </c>
      <c r="AJ82" s="10">
        <f t="shared" si="65"/>
        <v>70.4</v>
      </c>
      <c r="AK82" s="10">
        <v>0.671</v>
      </c>
      <c r="AL82" s="10">
        <f t="shared" si="66"/>
        <v>78.507</v>
      </c>
      <c r="AM82" s="10">
        <f t="shared" si="67"/>
        <v>67.4</v>
      </c>
      <c r="AN82" s="10">
        <v>0.626</v>
      </c>
      <c r="AO82" s="10">
        <f t="shared" si="68"/>
        <v>73.242</v>
      </c>
      <c r="AP82" s="10">
        <f t="shared" si="69"/>
        <v>50.400000000000006</v>
      </c>
      <c r="AQ82" s="10">
        <v>0.61</v>
      </c>
      <c r="AR82" s="10">
        <f t="shared" si="70"/>
        <v>71.37</v>
      </c>
      <c r="AS82" s="10">
        <f t="shared" si="71"/>
        <v>58.400000000000006</v>
      </c>
      <c r="AT82" s="10">
        <v>0.649</v>
      </c>
      <c r="AU82" s="10">
        <f t="shared" si="72"/>
        <v>75.933</v>
      </c>
      <c r="AV82" s="10">
        <f t="shared" si="73"/>
        <v>53.400000000000006</v>
      </c>
      <c r="AW82" s="10">
        <v>0.621</v>
      </c>
      <c r="AX82" s="10">
        <f t="shared" si="74"/>
        <v>72.657</v>
      </c>
      <c r="AY82" s="10">
        <f t="shared" si="75"/>
        <v>41.400000000000006</v>
      </c>
      <c r="AZ82" s="10">
        <v>0.618</v>
      </c>
      <c r="BA82" s="10">
        <f t="shared" si="76"/>
        <v>72.306</v>
      </c>
      <c r="BB82" s="10">
        <f t="shared" si="77"/>
        <v>49.400000000000006</v>
      </c>
      <c r="BC82" s="10">
        <v>0.513</v>
      </c>
      <c r="BD82" s="10">
        <f t="shared" si="78"/>
        <v>60.021</v>
      </c>
      <c r="BE82" s="10">
        <f t="shared" si="79"/>
        <v>41.400000000000006</v>
      </c>
      <c r="BF82" s="10">
        <v>0.592</v>
      </c>
      <c r="BG82" s="10">
        <f t="shared" si="80"/>
        <v>69.264</v>
      </c>
      <c r="BH82" s="10">
        <f t="shared" si="81"/>
        <v>36.400000000000006</v>
      </c>
      <c r="BI82" s="10">
        <v>0.503</v>
      </c>
      <c r="BJ82" s="10">
        <f t="shared" si="82"/>
        <v>58.851</v>
      </c>
      <c r="BK82" s="10">
        <f t="shared" si="83"/>
        <v>42.400000000000006</v>
      </c>
      <c r="BL82" s="10">
        <v>0.379</v>
      </c>
      <c r="BM82" s="10">
        <f t="shared" si="84"/>
        <v>44.343</v>
      </c>
      <c r="BN82" s="10">
        <f t="shared" si="85"/>
        <v>32.400000000000006</v>
      </c>
    </row>
    <row r="83" spans="1:66" ht="9.75">
      <c r="A83" s="10" t="s">
        <v>112</v>
      </c>
      <c r="B83" s="10">
        <v>1.276</v>
      </c>
      <c r="C83" s="10">
        <f t="shared" si="43"/>
        <v>127.60000000000001</v>
      </c>
      <c r="D83" s="10">
        <v>0.017</v>
      </c>
      <c r="E83" s="10">
        <f t="shared" si="44"/>
        <v>1.989</v>
      </c>
      <c r="F83" s="10">
        <f t="shared" si="45"/>
        <v>42.39999999999999</v>
      </c>
      <c r="G83" s="10">
        <v>0.639</v>
      </c>
      <c r="H83" s="10">
        <f t="shared" si="46"/>
        <v>74.763</v>
      </c>
      <c r="I83" s="10">
        <f t="shared" si="47"/>
        <v>112.39999999999999</v>
      </c>
      <c r="J83" s="10">
        <v>0.755</v>
      </c>
      <c r="K83" s="10">
        <f t="shared" si="48"/>
        <v>88.335</v>
      </c>
      <c r="L83" s="10">
        <f t="shared" si="49"/>
        <v>150.39999999999998</v>
      </c>
      <c r="M83" s="10">
        <v>0.76</v>
      </c>
      <c r="N83" s="10">
        <f t="shared" si="50"/>
        <v>88.92</v>
      </c>
      <c r="O83" s="10">
        <f t="shared" si="51"/>
        <v>115.39999999999999</v>
      </c>
      <c r="P83" s="10">
        <v>0.759</v>
      </c>
      <c r="Q83" s="10">
        <f t="shared" si="52"/>
        <v>88.803</v>
      </c>
      <c r="R83" s="10">
        <f t="shared" si="53"/>
        <v>122.39999999999999</v>
      </c>
      <c r="S83" s="10">
        <v>0.748</v>
      </c>
      <c r="T83" s="10">
        <f t="shared" si="54"/>
        <v>87.516</v>
      </c>
      <c r="U83" s="10">
        <f t="shared" si="55"/>
        <v>125.39999999999999</v>
      </c>
      <c r="V83" s="10">
        <v>0.698</v>
      </c>
      <c r="W83" s="10">
        <f t="shared" si="56"/>
        <v>81.666</v>
      </c>
      <c r="X83" s="10">
        <f t="shared" si="57"/>
        <v>111.39999999999999</v>
      </c>
      <c r="Y83" s="10">
        <v>0.719</v>
      </c>
      <c r="Z83" s="10">
        <f t="shared" si="58"/>
        <v>84.12299999999999</v>
      </c>
      <c r="AA83" s="10">
        <f t="shared" si="59"/>
        <v>86.39999999999999</v>
      </c>
      <c r="AB83" s="10">
        <v>0.718</v>
      </c>
      <c r="AC83" s="10">
        <f t="shared" si="60"/>
        <v>84.006</v>
      </c>
      <c r="AD83" s="10">
        <f t="shared" si="61"/>
        <v>73.39999999999999</v>
      </c>
      <c r="AE83" s="10">
        <v>0.678</v>
      </c>
      <c r="AF83" s="10">
        <f t="shared" si="62"/>
        <v>79.32600000000001</v>
      </c>
      <c r="AG83" s="10">
        <f t="shared" si="63"/>
        <v>61.39999999999999</v>
      </c>
      <c r="AH83" s="10">
        <v>0.673</v>
      </c>
      <c r="AI83" s="10">
        <f t="shared" si="64"/>
        <v>78.741</v>
      </c>
      <c r="AJ83" s="10">
        <f t="shared" si="65"/>
        <v>66.39999999999999</v>
      </c>
      <c r="AK83" s="10">
        <v>0.678</v>
      </c>
      <c r="AL83" s="10">
        <f t="shared" si="66"/>
        <v>79.32600000000001</v>
      </c>
      <c r="AM83" s="10">
        <f t="shared" si="67"/>
        <v>63.39999999999999</v>
      </c>
      <c r="AN83" s="10">
        <v>0.623</v>
      </c>
      <c r="AO83" s="10">
        <f t="shared" si="68"/>
        <v>72.891</v>
      </c>
      <c r="AP83" s="10">
        <f t="shared" si="69"/>
        <v>46.39999999999999</v>
      </c>
      <c r="AQ83" s="10">
        <v>0.585</v>
      </c>
      <c r="AR83" s="10">
        <f t="shared" si="70"/>
        <v>68.445</v>
      </c>
      <c r="AS83" s="10">
        <f t="shared" si="71"/>
        <v>54.39999999999999</v>
      </c>
      <c r="AT83" s="10">
        <v>0.637</v>
      </c>
      <c r="AU83" s="10">
        <f t="shared" si="72"/>
        <v>74.529</v>
      </c>
      <c r="AV83" s="10">
        <f t="shared" si="73"/>
        <v>49.39999999999999</v>
      </c>
      <c r="AW83" s="10">
        <v>0.601</v>
      </c>
      <c r="AX83" s="10">
        <f t="shared" si="74"/>
        <v>70.317</v>
      </c>
      <c r="AY83" s="10">
        <f t="shared" si="75"/>
        <v>37.39999999999999</v>
      </c>
      <c r="AZ83" s="10">
        <v>0.615</v>
      </c>
      <c r="BA83" s="10">
        <f t="shared" si="76"/>
        <v>71.955</v>
      </c>
      <c r="BB83" s="10">
        <f t="shared" si="77"/>
        <v>45.39999999999999</v>
      </c>
      <c r="BC83" s="10">
        <v>0.501</v>
      </c>
      <c r="BD83" s="10">
        <f t="shared" si="78"/>
        <v>58.617</v>
      </c>
      <c r="BE83" s="10">
        <f t="shared" si="79"/>
        <v>37.39999999999999</v>
      </c>
      <c r="BF83" s="10">
        <v>0.568</v>
      </c>
      <c r="BG83" s="10">
        <f t="shared" si="80"/>
        <v>66.45599999999999</v>
      </c>
      <c r="BH83" s="10">
        <f t="shared" si="81"/>
        <v>32.39999999999999</v>
      </c>
      <c r="BI83" s="10">
        <v>0.497</v>
      </c>
      <c r="BJ83" s="10">
        <f t="shared" si="82"/>
        <v>58.149</v>
      </c>
      <c r="BK83" s="10">
        <f t="shared" si="83"/>
        <v>38.39999999999999</v>
      </c>
      <c r="BL83" s="10">
        <v>0.393</v>
      </c>
      <c r="BM83" s="10">
        <f t="shared" si="84"/>
        <v>45.981</v>
      </c>
      <c r="BN83" s="10">
        <f t="shared" si="85"/>
        <v>28.39999999999999</v>
      </c>
    </row>
    <row r="85" spans="2:6" ht="9.75">
      <c r="B85" s="5" t="s">
        <v>80</v>
      </c>
      <c r="C85" s="5" t="s">
        <v>126</v>
      </c>
      <c r="D85" s="5" t="s">
        <v>82</v>
      </c>
      <c r="E85" s="5"/>
      <c r="F85" s="5"/>
    </row>
    <row r="86" spans="2:6" ht="9.75">
      <c r="B86" s="10" t="s">
        <v>83</v>
      </c>
      <c r="C86" s="3">
        <v>0.202</v>
      </c>
      <c r="D86" s="3">
        <v>0.091</v>
      </c>
      <c r="E86" s="19"/>
      <c r="F86" s="19"/>
    </row>
    <row r="87" spans="2:6" ht="9.75">
      <c r="B87" s="10" t="s">
        <v>84</v>
      </c>
      <c r="C87" s="3">
        <v>0.311</v>
      </c>
      <c r="D87" s="3">
        <v>0.132</v>
      </c>
      <c r="E87" s="19"/>
      <c r="F87" s="19"/>
    </row>
    <row r="88" spans="2:6" ht="9.75">
      <c r="B88" s="10" t="s">
        <v>85</v>
      </c>
      <c r="C88" s="3">
        <v>0.419</v>
      </c>
      <c r="D88" s="3">
        <v>0.173</v>
      </c>
      <c r="E88" s="19"/>
      <c r="F88" s="19"/>
    </row>
    <row r="89" spans="2:6" ht="9.75">
      <c r="B89" s="10" t="s">
        <v>86</v>
      </c>
      <c r="C89" s="3">
        <v>0.527</v>
      </c>
      <c r="D89" s="3">
        <v>0.214</v>
      </c>
      <c r="E89" s="19"/>
      <c r="F89" s="19"/>
    </row>
    <row r="90" spans="2:6" ht="9.75">
      <c r="B90" s="10" t="s">
        <v>87</v>
      </c>
      <c r="C90" s="3">
        <v>0.635</v>
      </c>
      <c r="D90" s="3">
        <v>0.255</v>
      </c>
      <c r="E90" s="19"/>
      <c r="F90" s="19"/>
    </row>
    <row r="91" spans="2:6" ht="9.75">
      <c r="B91" s="10" t="s">
        <v>88</v>
      </c>
      <c r="C91" s="3">
        <v>0.744</v>
      </c>
      <c r="D91" s="3">
        <v>0.296</v>
      </c>
      <c r="E91" s="19"/>
      <c r="F91" s="19"/>
    </row>
    <row r="92" spans="2:6" ht="9.75">
      <c r="B92" s="10" t="s">
        <v>89</v>
      </c>
      <c r="C92" s="3">
        <v>0.852</v>
      </c>
      <c r="D92" s="3">
        <v>0.336</v>
      </c>
      <c r="E92" s="19"/>
      <c r="F92" s="19"/>
    </row>
    <row r="93" spans="2:6" ht="9.75">
      <c r="B93" s="10" t="s">
        <v>90</v>
      </c>
      <c r="C93" s="3">
        <v>0.96</v>
      </c>
      <c r="D93" s="3">
        <v>0.377</v>
      </c>
      <c r="E93" s="19"/>
      <c r="F93" s="19"/>
    </row>
    <row r="94" spans="2:6" ht="9.75">
      <c r="B94" s="10" t="s">
        <v>91</v>
      </c>
      <c r="C94" s="3">
        <v>1.069</v>
      </c>
      <c r="D94" s="3">
        <v>0.418</v>
      </c>
      <c r="E94" s="19"/>
      <c r="F94" s="19"/>
    </row>
    <row r="95" spans="2:6" ht="9.75">
      <c r="B95" s="10" t="s">
        <v>92</v>
      </c>
      <c r="C95" s="3">
        <v>1.177</v>
      </c>
      <c r="D95" s="3">
        <v>0.459</v>
      </c>
      <c r="E95" s="19"/>
      <c r="F95" s="19"/>
    </row>
    <row r="96" spans="2:6" ht="9.75">
      <c r="B96" s="10" t="s">
        <v>93</v>
      </c>
      <c r="C96" s="3">
        <v>1.285</v>
      </c>
      <c r="D96" s="3">
        <v>0.5</v>
      </c>
      <c r="E96" s="19"/>
      <c r="F96" s="19"/>
    </row>
    <row r="97" spans="2:6" ht="9.75">
      <c r="B97" s="10" t="s">
        <v>94</v>
      </c>
      <c r="C97" s="3">
        <v>1.394</v>
      </c>
      <c r="D97" s="3">
        <v>0.541</v>
      </c>
      <c r="E97" s="19"/>
      <c r="F97" s="19"/>
    </row>
    <row r="98" spans="2:6" ht="9.75">
      <c r="B98" s="10" t="s">
        <v>95</v>
      </c>
      <c r="C98" s="3">
        <v>1.502</v>
      </c>
      <c r="D98" s="3">
        <v>0.582</v>
      </c>
      <c r="E98" s="19"/>
      <c r="F98" s="19"/>
    </row>
    <row r="99" spans="2:6" ht="9.75">
      <c r="B99" s="10" t="s">
        <v>96</v>
      </c>
      <c r="C99" s="3">
        <v>1.61</v>
      </c>
      <c r="D99" s="3">
        <v>0.623</v>
      </c>
      <c r="E99" s="19"/>
      <c r="F99" s="19"/>
    </row>
    <row r="100" spans="2:6" ht="9.75">
      <c r="B100" s="10" t="s">
        <v>97</v>
      </c>
      <c r="C100" s="3">
        <v>1.718</v>
      </c>
      <c r="D100" s="3">
        <v>0.663</v>
      </c>
      <c r="E100" s="19"/>
      <c r="F100" s="19"/>
    </row>
    <row r="101" spans="2:6" ht="9.75">
      <c r="B101" s="10" t="s">
        <v>98</v>
      </c>
      <c r="C101" s="3">
        <v>1.827</v>
      </c>
      <c r="D101" s="3">
        <v>0.704</v>
      </c>
      <c r="E101" s="19"/>
      <c r="F101" s="19"/>
    </row>
    <row r="102" spans="2:6" ht="9.75">
      <c r="B102" s="10" t="s">
        <v>99</v>
      </c>
      <c r="C102" s="3">
        <v>1.935</v>
      </c>
      <c r="D102" s="3">
        <v>0.745</v>
      </c>
      <c r="E102" s="19"/>
      <c r="F102" s="19"/>
    </row>
    <row r="103" spans="2:6" ht="9.75">
      <c r="B103" s="10" t="s">
        <v>100</v>
      </c>
      <c r="C103" s="3">
        <v>2.043</v>
      </c>
      <c r="D103" s="3">
        <v>0.786</v>
      </c>
      <c r="E103" s="19"/>
      <c r="F103" s="19"/>
    </row>
    <row r="104" spans="2:6" ht="9.75">
      <c r="B104" s="10" t="s">
        <v>101</v>
      </c>
      <c r="C104" s="3">
        <v>2.152</v>
      </c>
      <c r="D104" s="3">
        <v>0.827</v>
      </c>
      <c r="E104" s="19"/>
      <c r="F104" s="19"/>
    </row>
    <row r="105" spans="2:6" ht="9.75">
      <c r="B105" s="10" t="s">
        <v>102</v>
      </c>
      <c r="C105" s="3">
        <v>2.26</v>
      </c>
      <c r="D105" s="3">
        <v>0.868</v>
      </c>
      <c r="E105" s="19"/>
      <c r="F105" s="19"/>
    </row>
    <row r="106" spans="2:6" ht="9.75">
      <c r="B106" s="10" t="s">
        <v>103</v>
      </c>
      <c r="C106" s="3">
        <v>2.368</v>
      </c>
      <c r="D106" s="3">
        <v>0.909</v>
      </c>
      <c r="E106" s="19"/>
      <c r="F106" s="19"/>
    </row>
    <row r="107" spans="2:6" ht="9.75">
      <c r="B107" s="10" t="s">
        <v>104</v>
      </c>
      <c r="C107" s="3">
        <v>2.477</v>
      </c>
      <c r="D107" s="3">
        <v>0.95</v>
      </c>
      <c r="E107" s="19"/>
      <c r="F107" s="19"/>
    </row>
    <row r="108" spans="2:6" ht="9.75">
      <c r="B108" s="10" t="s">
        <v>105</v>
      </c>
      <c r="C108" s="3">
        <v>2.585</v>
      </c>
      <c r="D108" s="3">
        <v>0.99</v>
      </c>
      <c r="E108" s="19"/>
      <c r="F108" s="19"/>
    </row>
    <row r="109" spans="2:6" ht="9.75">
      <c r="B109" s="10" t="s">
        <v>106</v>
      </c>
      <c r="C109" s="3">
        <v>2.693</v>
      </c>
      <c r="D109" s="3">
        <v>1.031</v>
      </c>
      <c r="E109" s="19"/>
      <c r="F109" s="19"/>
    </row>
    <row r="110" spans="2:6" ht="9.75">
      <c r="B110" s="10" t="s">
        <v>107</v>
      </c>
      <c r="C110" s="3">
        <v>2.801</v>
      </c>
      <c r="D110" s="3">
        <v>1.072</v>
      </c>
      <c r="E110" s="19"/>
      <c r="F110" s="19"/>
    </row>
    <row r="111" spans="2:4" ht="9.75">
      <c r="B111" s="10" t="s">
        <v>108</v>
      </c>
      <c r="C111" s="3">
        <v>2.91</v>
      </c>
      <c r="D111" s="3">
        <v>1.113</v>
      </c>
    </row>
    <row r="112" spans="2:4" ht="9.75">
      <c r="B112" s="10" t="s">
        <v>109</v>
      </c>
      <c r="C112" s="3">
        <v>3.018</v>
      </c>
      <c r="D112" s="3">
        <v>1.154</v>
      </c>
    </row>
    <row r="113" spans="2:4" ht="9.75">
      <c r="B113" s="10" t="s">
        <v>110</v>
      </c>
      <c r="C113" s="3">
        <v>3.126</v>
      </c>
      <c r="D113" s="3">
        <v>1.195</v>
      </c>
    </row>
    <row r="114" spans="2:4" ht="9.75">
      <c r="B114" s="10" t="s">
        <v>111</v>
      </c>
      <c r="C114" s="3">
        <v>3.235</v>
      </c>
      <c r="D114" s="3">
        <v>1.236</v>
      </c>
    </row>
    <row r="115" spans="2:4" ht="9.75">
      <c r="B115" s="10" t="s">
        <v>112</v>
      </c>
      <c r="C115" s="3">
        <v>3.343</v>
      </c>
      <c r="D115" s="3">
        <v>1.276</v>
      </c>
    </row>
    <row r="121" ht="10.5" thickBot="1"/>
    <row r="122" spans="1:44" ht="9.75">
      <c r="A122" s="48" t="s">
        <v>140</v>
      </c>
      <c r="B122" s="44"/>
      <c r="C122" s="44">
        <v>1.83</v>
      </c>
      <c r="D122" s="44"/>
      <c r="E122" s="44">
        <v>2.57</v>
      </c>
      <c r="F122" s="44"/>
      <c r="G122" s="44">
        <v>2.67</v>
      </c>
      <c r="H122" s="44"/>
      <c r="I122" s="44">
        <v>2.37</v>
      </c>
      <c r="J122" s="44"/>
      <c r="K122" s="44">
        <v>2.39</v>
      </c>
      <c r="L122" s="44"/>
      <c r="M122" s="44">
        <v>2.38</v>
      </c>
      <c r="N122" s="44"/>
      <c r="O122" s="44">
        <v>2.24</v>
      </c>
      <c r="P122" s="44"/>
      <c r="Q122" s="44">
        <v>2.04</v>
      </c>
      <c r="R122" s="44"/>
      <c r="S122" s="44">
        <v>1.98</v>
      </c>
      <c r="T122" s="44"/>
      <c r="U122" s="44">
        <v>1.77</v>
      </c>
      <c r="V122" s="44"/>
      <c r="W122" s="44">
        <v>1.89</v>
      </c>
      <c r="X122" s="44"/>
      <c r="Y122" s="44">
        <v>1.9</v>
      </c>
      <c r="Z122" s="44"/>
      <c r="AA122" s="44">
        <v>1.76</v>
      </c>
      <c r="AB122" s="44"/>
      <c r="AC122" s="44">
        <v>1.75</v>
      </c>
      <c r="AD122" s="44"/>
      <c r="AE122" s="44">
        <v>1.68</v>
      </c>
      <c r="AF122" s="44"/>
      <c r="AG122" s="44">
        <v>1.61</v>
      </c>
      <c r="AH122" s="44"/>
      <c r="AI122" s="44">
        <v>1.74</v>
      </c>
      <c r="AJ122" s="44"/>
      <c r="AK122" s="44">
        <v>1.63</v>
      </c>
      <c r="AL122" s="44"/>
      <c r="AM122" s="44">
        <v>1.61</v>
      </c>
      <c r="AN122" s="44"/>
      <c r="AO122" s="44">
        <v>1.63</v>
      </c>
      <c r="AP122" s="44"/>
      <c r="AQ122" s="44">
        <v>1.5</v>
      </c>
      <c r="AR122" s="49"/>
    </row>
    <row r="123" spans="1:44" ht="9.75">
      <c r="A123" s="45" t="s">
        <v>143</v>
      </c>
      <c r="B123" s="40"/>
      <c r="C123" s="40">
        <v>15</v>
      </c>
      <c r="D123" s="40"/>
      <c r="E123" s="40">
        <v>25</v>
      </c>
      <c r="F123" s="40"/>
      <c r="G123" s="40">
        <v>35</v>
      </c>
      <c r="H123" s="40"/>
      <c r="I123" s="40">
        <v>45</v>
      </c>
      <c r="J123" s="40"/>
      <c r="K123" s="40">
        <v>55</v>
      </c>
      <c r="L123" s="40"/>
      <c r="M123" s="40">
        <v>65</v>
      </c>
      <c r="N123" s="40"/>
      <c r="O123" s="40">
        <v>75</v>
      </c>
      <c r="P123" s="40"/>
      <c r="Q123" s="40">
        <v>85</v>
      </c>
      <c r="R123" s="40"/>
      <c r="S123" s="40">
        <v>95</v>
      </c>
      <c r="T123" s="40"/>
      <c r="U123" s="40">
        <v>105</v>
      </c>
      <c r="V123" s="40"/>
      <c r="W123" s="40">
        <v>115</v>
      </c>
      <c r="X123" s="40"/>
      <c r="Y123" s="40">
        <v>125</v>
      </c>
      <c r="Z123" s="40"/>
      <c r="AA123" s="40">
        <v>135</v>
      </c>
      <c r="AB123" s="40"/>
      <c r="AC123" s="40">
        <v>145</v>
      </c>
      <c r="AD123" s="40"/>
      <c r="AE123" s="40">
        <v>155</v>
      </c>
      <c r="AF123" s="40"/>
      <c r="AG123" s="40">
        <v>165</v>
      </c>
      <c r="AH123" s="40"/>
      <c r="AI123" s="40">
        <v>175</v>
      </c>
      <c r="AJ123" s="40"/>
      <c r="AK123" s="40">
        <v>185</v>
      </c>
      <c r="AL123" s="40"/>
      <c r="AM123" s="40">
        <v>195</v>
      </c>
      <c r="AN123" s="40"/>
      <c r="AO123" s="40">
        <v>205</v>
      </c>
      <c r="AP123" s="40"/>
      <c r="AQ123" s="40">
        <v>215</v>
      </c>
      <c r="AR123" s="50"/>
    </row>
    <row r="124" spans="1:44" ht="9.75">
      <c r="A124" s="45" t="s">
        <v>146</v>
      </c>
      <c r="B124" s="40"/>
      <c r="C124" s="43">
        <v>0.3676273148148148</v>
      </c>
      <c r="D124" s="43"/>
      <c r="E124" s="43">
        <v>0.3702083333333333</v>
      </c>
      <c r="F124" s="43"/>
      <c r="G124" s="43">
        <v>0.3727777777777778</v>
      </c>
      <c r="H124" s="43"/>
      <c r="I124" s="43">
        <v>0.37538194444444445</v>
      </c>
      <c r="J124" s="43"/>
      <c r="K124" s="43">
        <v>0.3778472222222222</v>
      </c>
      <c r="L124" s="43"/>
      <c r="M124" s="43">
        <v>0.3804166666666667</v>
      </c>
      <c r="N124" s="43"/>
      <c r="O124" s="43">
        <v>0.38284722222222217</v>
      </c>
      <c r="P124" s="43"/>
      <c r="Q124" s="43">
        <v>0.3852777777777778</v>
      </c>
      <c r="R124" s="43"/>
      <c r="S124" s="43">
        <v>0.3857175925925926</v>
      </c>
      <c r="T124" s="43"/>
      <c r="U124" s="43">
        <v>0.388761574074074</v>
      </c>
      <c r="V124" s="43"/>
      <c r="W124" s="43">
        <v>0.3911805555555556</v>
      </c>
      <c r="X124" s="43"/>
      <c r="Y124" s="43">
        <v>0.3936226851851852</v>
      </c>
      <c r="Z124" s="43"/>
      <c r="AA124" s="43">
        <v>0.3961689814814815</v>
      </c>
      <c r="AB124" s="43"/>
      <c r="AC124" s="43">
        <v>0.3986921296296296</v>
      </c>
      <c r="AD124" s="43"/>
      <c r="AE124" s="43">
        <v>0.4011342592592593</v>
      </c>
      <c r="AF124" s="43"/>
      <c r="AG124" s="43">
        <v>0.4035532407407407</v>
      </c>
      <c r="AH124" s="43"/>
      <c r="AI124" s="43">
        <v>0.4059375</v>
      </c>
      <c r="AJ124" s="43"/>
      <c r="AK124" s="43">
        <v>0.41086805555555556</v>
      </c>
      <c r="AL124" s="43"/>
      <c r="AM124" s="43">
        <v>0.41357638888888887</v>
      </c>
      <c r="AN124" s="43"/>
      <c r="AO124" s="43">
        <v>0.4160648148148148</v>
      </c>
      <c r="AP124" s="43"/>
      <c r="AQ124" s="43">
        <v>0.41846064814814815</v>
      </c>
      <c r="AR124" s="50"/>
    </row>
    <row r="125" spans="1:44" ht="10.5" thickBot="1">
      <c r="A125" s="54" t="s">
        <v>122</v>
      </c>
      <c r="B125" s="47" t="s">
        <v>144</v>
      </c>
      <c r="C125" s="55">
        <v>170</v>
      </c>
      <c r="D125" s="55">
        <v>1</v>
      </c>
      <c r="E125" s="55">
        <v>240</v>
      </c>
      <c r="F125" s="55">
        <v>2</v>
      </c>
      <c r="G125" s="55">
        <v>278</v>
      </c>
      <c r="H125" s="55">
        <v>3</v>
      </c>
      <c r="I125" s="55">
        <v>243</v>
      </c>
      <c r="J125" s="55">
        <v>4</v>
      </c>
      <c r="K125" s="55">
        <v>250</v>
      </c>
      <c r="L125" s="55">
        <v>5</v>
      </c>
      <c r="M125" s="55">
        <v>253</v>
      </c>
      <c r="N125" s="55">
        <v>6</v>
      </c>
      <c r="O125" s="55">
        <v>239</v>
      </c>
      <c r="P125" s="55">
        <v>7</v>
      </c>
      <c r="Q125" s="55">
        <v>214</v>
      </c>
      <c r="R125" s="55">
        <v>8</v>
      </c>
      <c r="S125" s="55">
        <v>201</v>
      </c>
      <c r="T125" s="55">
        <v>9</v>
      </c>
      <c r="U125" s="55">
        <v>189</v>
      </c>
      <c r="V125" s="55">
        <v>10</v>
      </c>
      <c r="W125" s="55">
        <v>194</v>
      </c>
      <c r="X125" s="55">
        <v>11</v>
      </c>
      <c r="Y125" s="55">
        <v>191</v>
      </c>
      <c r="Z125" s="55">
        <v>12</v>
      </c>
      <c r="AA125" s="55">
        <v>174</v>
      </c>
      <c r="AB125" s="55">
        <v>13</v>
      </c>
      <c r="AC125" s="55">
        <v>182</v>
      </c>
      <c r="AD125" s="55">
        <v>14</v>
      </c>
      <c r="AE125" s="55">
        <v>177</v>
      </c>
      <c r="AF125" s="55">
        <v>15</v>
      </c>
      <c r="AG125" s="55">
        <v>165</v>
      </c>
      <c r="AH125" s="55">
        <v>16</v>
      </c>
      <c r="AI125" s="55">
        <v>173</v>
      </c>
      <c r="AJ125" s="55">
        <v>17</v>
      </c>
      <c r="AK125" s="55">
        <v>165</v>
      </c>
      <c r="AL125" s="55">
        <v>18</v>
      </c>
      <c r="AM125" s="55">
        <v>160</v>
      </c>
      <c r="AN125" s="55">
        <v>19</v>
      </c>
      <c r="AO125" s="55">
        <v>166</v>
      </c>
      <c r="AP125" s="55">
        <v>20</v>
      </c>
      <c r="AQ125" s="55">
        <v>156</v>
      </c>
      <c r="AR125" s="56">
        <v>21</v>
      </c>
    </row>
    <row r="126" spans="1:44" ht="9.75">
      <c r="A126" s="52">
        <v>0.53</v>
      </c>
      <c r="B126" s="41">
        <f>A126*100</f>
        <v>53</v>
      </c>
      <c r="C126" s="41">
        <v>52.65</v>
      </c>
      <c r="D126" s="41">
        <f>170-B126</f>
        <v>117</v>
      </c>
      <c r="E126" s="41">
        <v>75.05</v>
      </c>
      <c r="F126" s="41">
        <f>240-B126</f>
        <v>187</v>
      </c>
      <c r="G126" s="41">
        <v>89.49</v>
      </c>
      <c r="H126" s="41">
        <f>278-B126</f>
        <v>225</v>
      </c>
      <c r="I126" s="41">
        <v>88.48</v>
      </c>
      <c r="J126" s="41">
        <f>243-B126</f>
        <v>190</v>
      </c>
      <c r="K126" s="41">
        <v>90.48</v>
      </c>
      <c r="L126" s="41">
        <f>250-B126</f>
        <v>197</v>
      </c>
      <c r="M126" s="41">
        <v>90.03</v>
      </c>
      <c r="N126" s="41">
        <f>253-B126</f>
        <v>200</v>
      </c>
      <c r="O126" s="41">
        <v>88.97</v>
      </c>
      <c r="P126" s="41">
        <f aca="true" t="shared" si="86" ref="P126:P131">239-B126</f>
        <v>186</v>
      </c>
      <c r="Q126" s="41">
        <v>85.58</v>
      </c>
      <c r="R126" s="41">
        <f aca="true" t="shared" si="87" ref="R126:R131">214-B126</f>
        <v>161</v>
      </c>
      <c r="S126" s="41">
        <v>96.28</v>
      </c>
      <c r="T126" s="41">
        <f>201-B126</f>
        <v>148</v>
      </c>
      <c r="U126" s="41">
        <v>87.64</v>
      </c>
      <c r="V126" s="41">
        <f>189-B126</f>
        <v>136</v>
      </c>
      <c r="W126" s="41">
        <v>91.55</v>
      </c>
      <c r="X126" s="41">
        <f>194-B126</f>
        <v>141</v>
      </c>
      <c r="Y126" s="41">
        <v>90</v>
      </c>
      <c r="Z126" s="41">
        <f>191-B126</f>
        <v>138</v>
      </c>
      <c r="AA126" s="41">
        <v>88.52</v>
      </c>
      <c r="AB126" s="41">
        <f>174-B126</f>
        <v>121</v>
      </c>
      <c r="AC126" s="41">
        <v>80.79</v>
      </c>
      <c r="AD126" s="41">
        <f>182-B126</f>
        <v>129</v>
      </c>
      <c r="AE126" s="41">
        <v>83.74</v>
      </c>
      <c r="AF126" s="41">
        <f>177-B126</f>
        <v>124</v>
      </c>
      <c r="AG126" s="41">
        <v>85.25</v>
      </c>
      <c r="AH126" s="41">
        <f>165-B126</f>
        <v>112</v>
      </c>
      <c r="AI126" s="41">
        <v>82.22</v>
      </c>
      <c r="AJ126" s="41">
        <f>173-B126</f>
        <v>120</v>
      </c>
      <c r="AK126" s="41">
        <v>76.68</v>
      </c>
      <c r="AL126" s="41">
        <f>165-B126</f>
        <v>112</v>
      </c>
      <c r="AM126" s="41">
        <v>72.84</v>
      </c>
      <c r="AN126" s="41">
        <f>160-B126</f>
        <v>107</v>
      </c>
      <c r="AO126" s="41">
        <v>57.46</v>
      </c>
      <c r="AP126" s="41">
        <f>166-B126</f>
        <v>113</v>
      </c>
      <c r="AQ126" s="41">
        <v>48.69</v>
      </c>
      <c r="AR126" s="53">
        <f>156-B126</f>
        <v>103</v>
      </c>
    </row>
    <row r="127" spans="1:44" ht="9.75">
      <c r="A127" s="45">
        <v>0.78</v>
      </c>
      <c r="B127" s="40">
        <f aca="true" t="shared" si="88" ref="B127:B133">A127*100</f>
        <v>78</v>
      </c>
      <c r="C127" s="40">
        <v>54.13</v>
      </c>
      <c r="D127" s="40">
        <f>170-B127</f>
        <v>92</v>
      </c>
      <c r="E127" s="40">
        <v>78.49</v>
      </c>
      <c r="F127" s="40">
        <f aca="true" t="shared" si="89" ref="F127:F133">240-B127</f>
        <v>162</v>
      </c>
      <c r="G127" s="40">
        <v>89.02</v>
      </c>
      <c r="H127" s="40">
        <f aca="true" t="shared" si="90" ref="H127:H133">278-B127</f>
        <v>200</v>
      </c>
      <c r="I127" s="40">
        <v>87.16</v>
      </c>
      <c r="J127" s="40">
        <f aca="true" t="shared" si="91" ref="J127:J132">243-B127</f>
        <v>165</v>
      </c>
      <c r="K127" s="40">
        <v>89.73</v>
      </c>
      <c r="L127" s="40">
        <f aca="true" t="shared" si="92" ref="L127:L132">250-B127</f>
        <v>172</v>
      </c>
      <c r="M127" s="40">
        <v>90.21</v>
      </c>
      <c r="N127" s="40">
        <f aca="true" t="shared" si="93" ref="N127:N132">253-B127</f>
        <v>175</v>
      </c>
      <c r="O127" s="40">
        <v>86.51</v>
      </c>
      <c r="P127" s="40">
        <f t="shared" si="86"/>
        <v>161</v>
      </c>
      <c r="Q127" s="40">
        <v>83.47</v>
      </c>
      <c r="R127" s="40">
        <f t="shared" si="87"/>
        <v>136</v>
      </c>
      <c r="S127" s="40">
        <v>93.55</v>
      </c>
      <c r="T127" s="40">
        <f>201-B127</f>
        <v>123</v>
      </c>
      <c r="U127" s="40">
        <v>85.34</v>
      </c>
      <c r="V127" s="40">
        <f>189-B127</f>
        <v>111</v>
      </c>
      <c r="W127" s="40">
        <v>87.25</v>
      </c>
      <c r="X127" s="40">
        <f>194-B127</f>
        <v>116</v>
      </c>
      <c r="Y127" s="40">
        <v>85.69</v>
      </c>
      <c r="Z127" s="40">
        <f>191-B127</f>
        <v>113</v>
      </c>
      <c r="AA127" s="40">
        <v>85.19</v>
      </c>
      <c r="AB127" s="40">
        <f>174-B127</f>
        <v>96</v>
      </c>
      <c r="AC127" s="40">
        <v>78.18</v>
      </c>
      <c r="AD127" s="40">
        <f>182-B127</f>
        <v>104</v>
      </c>
      <c r="AE127" s="40">
        <v>79.91</v>
      </c>
      <c r="AF127" s="40">
        <f>177-B127</f>
        <v>99</v>
      </c>
      <c r="AG127" s="40">
        <v>79.68</v>
      </c>
      <c r="AH127" s="40">
        <f>165-B127</f>
        <v>87</v>
      </c>
      <c r="AI127" s="40">
        <v>77.1</v>
      </c>
      <c r="AJ127" s="40">
        <f>173-B127</f>
        <v>95</v>
      </c>
      <c r="AK127" s="40">
        <v>72.28</v>
      </c>
      <c r="AL127" s="40">
        <f>165-B127</f>
        <v>87</v>
      </c>
      <c r="AM127" s="40">
        <v>73.62</v>
      </c>
      <c r="AN127" s="40">
        <f>160-B127</f>
        <v>82</v>
      </c>
      <c r="AO127" s="40">
        <v>56.83</v>
      </c>
      <c r="AP127" s="40">
        <f>166-B127</f>
        <v>88</v>
      </c>
      <c r="AQ127" s="40">
        <v>50.74</v>
      </c>
      <c r="AR127" s="50">
        <f>156-B127</f>
        <v>78</v>
      </c>
    </row>
    <row r="128" spans="1:44" ht="9.75">
      <c r="A128" s="45">
        <v>1.03</v>
      </c>
      <c r="B128" s="40">
        <f t="shared" si="88"/>
        <v>103</v>
      </c>
      <c r="C128" s="40">
        <v>50.04</v>
      </c>
      <c r="D128" s="40">
        <f>170-B128</f>
        <v>67</v>
      </c>
      <c r="E128" s="40">
        <v>78.22</v>
      </c>
      <c r="F128" s="40">
        <f t="shared" si="89"/>
        <v>137</v>
      </c>
      <c r="G128" s="40">
        <v>87.78</v>
      </c>
      <c r="H128" s="40">
        <f t="shared" si="90"/>
        <v>175</v>
      </c>
      <c r="I128" s="40">
        <v>88</v>
      </c>
      <c r="J128" s="40">
        <f t="shared" si="91"/>
        <v>140</v>
      </c>
      <c r="K128" s="40">
        <v>86.98</v>
      </c>
      <c r="L128" s="40">
        <f t="shared" si="92"/>
        <v>147</v>
      </c>
      <c r="M128" s="40">
        <v>87.15</v>
      </c>
      <c r="N128" s="40">
        <f t="shared" si="93"/>
        <v>150</v>
      </c>
      <c r="O128" s="40">
        <v>85.21</v>
      </c>
      <c r="P128" s="40">
        <f t="shared" si="86"/>
        <v>136</v>
      </c>
      <c r="Q128" s="40">
        <v>79.22</v>
      </c>
      <c r="R128" s="40">
        <f t="shared" si="87"/>
        <v>111</v>
      </c>
      <c r="S128" s="40">
        <v>92.17</v>
      </c>
      <c r="T128" s="40">
        <f>201-B128</f>
        <v>98</v>
      </c>
      <c r="U128" s="40">
        <v>83.91</v>
      </c>
      <c r="V128" s="40">
        <f>189-B128</f>
        <v>86</v>
      </c>
      <c r="W128" s="40">
        <v>84.17</v>
      </c>
      <c r="X128" s="40">
        <f>194-B128</f>
        <v>91</v>
      </c>
      <c r="Y128" s="40">
        <v>80.56</v>
      </c>
      <c r="Z128" s="40">
        <f>191-B128</f>
        <v>88</v>
      </c>
      <c r="AA128" s="40">
        <v>83.44</v>
      </c>
      <c r="AB128" s="40">
        <f>174-B128</f>
        <v>71</v>
      </c>
      <c r="AC128" s="40">
        <v>74.24</v>
      </c>
      <c r="AD128" s="40">
        <f>182-B128</f>
        <v>79</v>
      </c>
      <c r="AE128" s="40">
        <v>74.87</v>
      </c>
      <c r="AF128" s="40">
        <f>177-B128</f>
        <v>74</v>
      </c>
      <c r="AG128" s="40">
        <v>75.26</v>
      </c>
      <c r="AH128" s="40">
        <f>165-B128</f>
        <v>62</v>
      </c>
      <c r="AI128" s="40">
        <v>76.04</v>
      </c>
      <c r="AJ128" s="40">
        <f>173-B128</f>
        <v>70</v>
      </c>
      <c r="AK128" s="40">
        <v>71.43</v>
      </c>
      <c r="AL128" s="40">
        <f>165-B128</f>
        <v>62</v>
      </c>
      <c r="AM128" s="40">
        <v>71.07</v>
      </c>
      <c r="AN128" s="40">
        <f>160-B128</f>
        <v>57</v>
      </c>
      <c r="AO128" s="40">
        <v>54.03</v>
      </c>
      <c r="AP128" s="40">
        <f>166-B128</f>
        <v>63</v>
      </c>
      <c r="AQ128" s="40">
        <v>49.95</v>
      </c>
      <c r="AR128" s="50">
        <f>156-B128</f>
        <v>53</v>
      </c>
    </row>
    <row r="129" spans="1:44" ht="9.75">
      <c r="A129" s="45">
        <v>1.28</v>
      </c>
      <c r="B129" s="40">
        <f t="shared" si="88"/>
        <v>128</v>
      </c>
      <c r="C129" s="40">
        <v>42.06</v>
      </c>
      <c r="D129" s="40">
        <f>170-B129</f>
        <v>42</v>
      </c>
      <c r="E129" s="40">
        <v>73.32</v>
      </c>
      <c r="F129" s="40">
        <f t="shared" si="89"/>
        <v>112</v>
      </c>
      <c r="G129" s="40">
        <v>85.32</v>
      </c>
      <c r="H129" s="40">
        <f t="shared" si="90"/>
        <v>150</v>
      </c>
      <c r="I129" s="40">
        <v>83.2</v>
      </c>
      <c r="J129" s="40">
        <f t="shared" si="91"/>
        <v>115</v>
      </c>
      <c r="K129" s="40">
        <v>83.27</v>
      </c>
      <c r="L129" s="40">
        <f t="shared" si="92"/>
        <v>122</v>
      </c>
      <c r="M129" s="40">
        <v>81.58</v>
      </c>
      <c r="N129" s="40">
        <f t="shared" si="93"/>
        <v>125</v>
      </c>
      <c r="O129" s="40">
        <v>82.94</v>
      </c>
      <c r="P129" s="40">
        <f t="shared" si="86"/>
        <v>111</v>
      </c>
      <c r="Q129" s="40">
        <v>75.81</v>
      </c>
      <c r="R129" s="40">
        <f t="shared" si="87"/>
        <v>86</v>
      </c>
      <c r="S129" s="40"/>
      <c r="T129" s="40"/>
      <c r="U129" s="40">
        <v>79.6</v>
      </c>
      <c r="V129" s="40">
        <f>189-B129</f>
        <v>61</v>
      </c>
      <c r="W129" s="40">
        <v>83.44</v>
      </c>
      <c r="X129" s="40">
        <f>194-B129</f>
        <v>66</v>
      </c>
      <c r="Y129" s="40">
        <v>78.86</v>
      </c>
      <c r="Z129" s="40">
        <f>191-B129</f>
        <v>63</v>
      </c>
      <c r="AA129" s="40">
        <v>77.6</v>
      </c>
      <c r="AB129" s="40">
        <f>174-B129</f>
        <v>46</v>
      </c>
      <c r="AC129" s="40">
        <v>65.13</v>
      </c>
      <c r="AD129" s="40">
        <f>182-B129</f>
        <v>54</v>
      </c>
      <c r="AE129" s="40">
        <v>70.01</v>
      </c>
      <c r="AF129" s="40">
        <f>177-B129</f>
        <v>49</v>
      </c>
      <c r="AG129" s="40">
        <v>65.67</v>
      </c>
      <c r="AH129" s="40">
        <f>165-B129</f>
        <v>37</v>
      </c>
      <c r="AI129" s="40">
        <v>70.29</v>
      </c>
      <c r="AJ129" s="40">
        <f>173-B129</f>
        <v>45</v>
      </c>
      <c r="AK129" s="40">
        <v>62.76</v>
      </c>
      <c r="AL129" s="40">
        <f>165-B129</f>
        <v>37</v>
      </c>
      <c r="AM129" s="40">
        <v>59.78</v>
      </c>
      <c r="AN129" s="40">
        <f>160-B129</f>
        <v>32</v>
      </c>
      <c r="AO129" s="40">
        <v>52.7</v>
      </c>
      <c r="AP129" s="40">
        <f>166-B129</f>
        <v>38</v>
      </c>
      <c r="AQ129" s="40"/>
      <c r="AR129" s="50"/>
    </row>
    <row r="130" spans="1:44" ht="9.75">
      <c r="A130" s="45">
        <v>1.53</v>
      </c>
      <c r="B130" s="40">
        <f t="shared" si="88"/>
        <v>153</v>
      </c>
      <c r="C130" s="40">
        <v>23.43</v>
      </c>
      <c r="D130" s="40">
        <f>170-B130</f>
        <v>17</v>
      </c>
      <c r="E130" s="40">
        <v>70.18</v>
      </c>
      <c r="F130" s="40">
        <f t="shared" si="89"/>
        <v>87</v>
      </c>
      <c r="G130" s="40">
        <v>80.89</v>
      </c>
      <c r="H130" s="40">
        <f t="shared" si="90"/>
        <v>125</v>
      </c>
      <c r="I130" s="40">
        <v>80.26</v>
      </c>
      <c r="J130" s="40">
        <f t="shared" si="91"/>
        <v>90</v>
      </c>
      <c r="K130" s="40">
        <v>80.42</v>
      </c>
      <c r="L130" s="40">
        <f t="shared" si="92"/>
        <v>97</v>
      </c>
      <c r="M130" s="40">
        <v>77.29</v>
      </c>
      <c r="N130" s="40">
        <f t="shared" si="93"/>
        <v>100</v>
      </c>
      <c r="O130" s="40">
        <v>80.13</v>
      </c>
      <c r="P130" s="40">
        <f t="shared" si="86"/>
        <v>86</v>
      </c>
      <c r="Q130" s="40">
        <v>69.53</v>
      </c>
      <c r="R130" s="40">
        <f t="shared" si="87"/>
        <v>61</v>
      </c>
      <c r="S130" s="40"/>
      <c r="T130" s="40"/>
      <c r="U130" s="40">
        <v>69.88</v>
      </c>
      <c r="V130" s="40">
        <f>189-B130</f>
        <v>36</v>
      </c>
      <c r="W130" s="40"/>
      <c r="X130" s="40"/>
      <c r="Y130" s="40">
        <v>62.95</v>
      </c>
      <c r="Z130" s="40">
        <f>191-B130</f>
        <v>38</v>
      </c>
      <c r="AA130" s="40">
        <v>65.69</v>
      </c>
      <c r="AB130" s="40">
        <f>174-B130</f>
        <v>21</v>
      </c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50"/>
    </row>
    <row r="131" spans="1:44" ht="9.75">
      <c r="A131" s="45">
        <v>1.78</v>
      </c>
      <c r="B131" s="40">
        <f t="shared" si="88"/>
        <v>178</v>
      </c>
      <c r="C131" s="40"/>
      <c r="D131" s="40"/>
      <c r="E131" s="40">
        <v>64.5</v>
      </c>
      <c r="F131" s="40">
        <f t="shared" si="89"/>
        <v>62</v>
      </c>
      <c r="G131" s="40">
        <v>76.36</v>
      </c>
      <c r="H131" s="40">
        <f t="shared" si="90"/>
        <v>100</v>
      </c>
      <c r="I131" s="40">
        <v>78.52</v>
      </c>
      <c r="J131" s="40">
        <f t="shared" si="91"/>
        <v>65</v>
      </c>
      <c r="K131" s="40">
        <v>77.61</v>
      </c>
      <c r="L131" s="40">
        <f t="shared" si="92"/>
        <v>72</v>
      </c>
      <c r="M131" s="40">
        <v>74.79</v>
      </c>
      <c r="N131" s="40">
        <f t="shared" si="93"/>
        <v>75</v>
      </c>
      <c r="O131" s="40">
        <v>75.11</v>
      </c>
      <c r="P131" s="40">
        <f t="shared" si="86"/>
        <v>61</v>
      </c>
      <c r="Q131" s="40">
        <v>57.61</v>
      </c>
      <c r="R131" s="40">
        <f t="shared" si="87"/>
        <v>36</v>
      </c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50"/>
    </row>
    <row r="132" spans="1:44" ht="9.75">
      <c r="A132" s="45">
        <v>2.03</v>
      </c>
      <c r="B132" s="40">
        <f t="shared" si="88"/>
        <v>202.99999999999997</v>
      </c>
      <c r="C132" s="40"/>
      <c r="D132" s="40"/>
      <c r="E132" s="40">
        <v>57.24</v>
      </c>
      <c r="F132" s="40">
        <f t="shared" si="89"/>
        <v>37.00000000000003</v>
      </c>
      <c r="G132" s="40">
        <v>71.63</v>
      </c>
      <c r="H132" s="40">
        <f t="shared" si="90"/>
        <v>75.00000000000003</v>
      </c>
      <c r="I132" s="40">
        <v>71.45</v>
      </c>
      <c r="J132" s="40">
        <f t="shared" si="91"/>
        <v>40.00000000000003</v>
      </c>
      <c r="K132" s="40">
        <v>70.11</v>
      </c>
      <c r="L132" s="40">
        <f t="shared" si="92"/>
        <v>47.00000000000003</v>
      </c>
      <c r="M132" s="40">
        <v>66.58</v>
      </c>
      <c r="N132" s="40">
        <f t="shared" si="93"/>
        <v>50.00000000000003</v>
      </c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50"/>
    </row>
    <row r="133" spans="1:44" ht="10.5" thickBot="1">
      <c r="A133" s="46">
        <v>2.28</v>
      </c>
      <c r="B133" s="47">
        <f t="shared" si="88"/>
        <v>227.99999999999997</v>
      </c>
      <c r="C133" s="47"/>
      <c r="D133" s="47"/>
      <c r="E133" s="47">
        <v>23.24</v>
      </c>
      <c r="F133" s="47">
        <f t="shared" si="89"/>
        <v>12.000000000000028</v>
      </c>
      <c r="G133" s="47">
        <v>58.66</v>
      </c>
      <c r="H133" s="47">
        <f t="shared" si="90"/>
        <v>50.00000000000003</v>
      </c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51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245"/>
  <sheetViews>
    <sheetView workbookViewId="0" topLeftCell="A1">
      <selection activeCell="B149" sqref="B149:F149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4" ht="12.75">
      <c r="A2" t="s">
        <v>2</v>
      </c>
      <c r="B2" t="s">
        <v>3</v>
      </c>
      <c r="C2" s="1">
        <v>37384</v>
      </c>
      <c r="D2" s="2">
        <v>0.366412037037037</v>
      </c>
    </row>
    <row r="3" spans="1:5" ht="12.75">
      <c r="A3" t="s">
        <v>4</v>
      </c>
      <c r="B3" t="s">
        <v>5</v>
      </c>
      <c r="C3" t="s">
        <v>6</v>
      </c>
      <c r="D3" t="s">
        <v>3</v>
      </c>
      <c r="E3">
        <v>21</v>
      </c>
    </row>
    <row r="4" spans="1:5" ht="12.75">
      <c r="A4" t="s">
        <v>4</v>
      </c>
      <c r="B4" t="s">
        <v>5</v>
      </c>
      <c r="C4" t="s">
        <v>7</v>
      </c>
      <c r="D4" t="s">
        <v>3</v>
      </c>
      <c r="E4">
        <v>30</v>
      </c>
    </row>
    <row r="5" spans="1:7" ht="12.75">
      <c r="A5" t="s">
        <v>8</v>
      </c>
      <c r="B5" t="s">
        <v>9</v>
      </c>
      <c r="C5" t="s">
        <v>5</v>
      </c>
      <c r="D5" t="s">
        <v>10</v>
      </c>
      <c r="E5" t="s">
        <v>7</v>
      </c>
      <c r="F5" t="s">
        <v>3</v>
      </c>
      <c r="G5">
        <v>20</v>
      </c>
    </row>
    <row r="6" spans="1:4" ht="12.75">
      <c r="A6" t="s">
        <v>11</v>
      </c>
      <c r="B6" t="s">
        <v>12</v>
      </c>
      <c r="C6" t="s">
        <v>3</v>
      </c>
      <c r="D6">
        <v>1</v>
      </c>
    </row>
    <row r="8" spans="2:5" ht="12.75">
      <c r="B8" t="s">
        <v>13</v>
      </c>
      <c r="C8">
        <v>1</v>
      </c>
      <c r="D8" t="s">
        <v>14</v>
      </c>
      <c r="E8">
        <v>8</v>
      </c>
    </row>
    <row r="9" spans="1:9" ht="12.75">
      <c r="A9" t="s">
        <v>15</v>
      </c>
      <c r="B9">
        <v>1</v>
      </c>
      <c r="C9">
        <v>2</v>
      </c>
      <c r="D9">
        <v>3</v>
      </c>
      <c r="E9">
        <v>4</v>
      </c>
      <c r="F9">
        <v>5</v>
      </c>
      <c r="G9">
        <v>6</v>
      </c>
      <c r="H9">
        <v>7</v>
      </c>
      <c r="I9">
        <v>8</v>
      </c>
    </row>
    <row r="10" spans="1:9" ht="12.75">
      <c r="A10" t="s">
        <v>16</v>
      </c>
      <c r="B10">
        <v>1.7</v>
      </c>
      <c r="C10">
        <v>2.4</v>
      </c>
      <c r="D10">
        <v>2.78</v>
      </c>
      <c r="E10">
        <v>2.43</v>
      </c>
      <c r="F10">
        <v>2.5</v>
      </c>
      <c r="G10">
        <v>2.53</v>
      </c>
      <c r="H10">
        <v>2.39</v>
      </c>
      <c r="I10">
        <v>2.14</v>
      </c>
    </row>
    <row r="11" spans="1:9" ht="12.75">
      <c r="A11" t="s">
        <v>17</v>
      </c>
      <c r="B11">
        <v>31839</v>
      </c>
      <c r="C11">
        <v>32063</v>
      </c>
      <c r="D11">
        <v>32284</v>
      </c>
      <c r="E11">
        <v>32509</v>
      </c>
      <c r="F11">
        <v>32722</v>
      </c>
      <c r="G11">
        <v>32945</v>
      </c>
      <c r="H11">
        <v>33155</v>
      </c>
      <c r="I11">
        <v>33365</v>
      </c>
    </row>
    <row r="12" spans="1:9" ht="12.75">
      <c r="A12" t="s">
        <v>18</v>
      </c>
      <c r="B12">
        <v>1477</v>
      </c>
      <c r="C12">
        <v>1476</v>
      </c>
      <c r="D12">
        <v>1474</v>
      </c>
      <c r="E12">
        <v>1473</v>
      </c>
      <c r="F12">
        <v>1473</v>
      </c>
      <c r="G12">
        <v>1471</v>
      </c>
      <c r="H12">
        <v>1471</v>
      </c>
      <c r="I12">
        <v>1471</v>
      </c>
    </row>
    <row r="13" spans="1:9" ht="12.75">
      <c r="A13" t="s">
        <v>19</v>
      </c>
      <c r="B13">
        <v>11</v>
      </c>
      <c r="C13">
        <v>16</v>
      </c>
      <c r="D13">
        <v>20</v>
      </c>
      <c r="E13">
        <v>17</v>
      </c>
      <c r="F13">
        <v>18</v>
      </c>
      <c r="G13">
        <v>18</v>
      </c>
      <c r="H13">
        <v>17</v>
      </c>
      <c r="I13">
        <v>15</v>
      </c>
    </row>
    <row r="15" spans="2:48" ht="12.75">
      <c r="B15" t="s">
        <v>20</v>
      </c>
      <c r="C15">
        <v>0.455</v>
      </c>
      <c r="D15">
        <v>0.608</v>
      </c>
      <c r="E15">
        <v>0.805</v>
      </c>
      <c r="F15">
        <v>0.819</v>
      </c>
      <c r="G15">
        <v>0.84</v>
      </c>
      <c r="H15">
        <v>0.853</v>
      </c>
      <c r="I15">
        <v>0.846</v>
      </c>
      <c r="J15">
        <v>0.855</v>
      </c>
      <c r="K15">
        <v>0.856</v>
      </c>
      <c r="L15">
        <v>0.899</v>
      </c>
      <c r="M15">
        <v>0.812</v>
      </c>
      <c r="N15">
        <v>0.794</v>
      </c>
      <c r="O15">
        <v>0.789</v>
      </c>
      <c r="P15">
        <v>0.801</v>
      </c>
      <c r="Q15">
        <v>0.798</v>
      </c>
      <c r="R15">
        <v>0.775</v>
      </c>
      <c r="S15">
        <v>0.761</v>
      </c>
      <c r="T15">
        <v>0.737</v>
      </c>
      <c r="U15">
        <v>0.736</v>
      </c>
      <c r="V15">
        <v>0.615</v>
      </c>
      <c r="W15">
        <v>0.455</v>
      </c>
      <c r="Y15" t="s">
        <v>139</v>
      </c>
      <c r="Z15" s="39">
        <f aca="true" t="shared" si="0" ref="Z15:Z27">C15*110.6</f>
        <v>50.323</v>
      </c>
      <c r="AA15" s="39">
        <f aca="true" t="shared" si="1" ref="AA15:AA26">D15*110.6</f>
        <v>67.2448</v>
      </c>
      <c r="AB15" s="39">
        <f aca="true" t="shared" si="2" ref="AB15:AB26">E15*110.6</f>
        <v>89.033</v>
      </c>
      <c r="AC15" s="39">
        <f aca="true" t="shared" si="3" ref="AC15:AC26">F15*110.6</f>
        <v>90.58139999999999</v>
      </c>
      <c r="AD15" s="39">
        <f aca="true" t="shared" si="4" ref="AD15:AD26">G15*110.6</f>
        <v>92.904</v>
      </c>
      <c r="AE15" s="39">
        <f aca="true" t="shared" si="5" ref="AE15:AE26">H15*110.6</f>
        <v>94.34179999999999</v>
      </c>
      <c r="AF15" s="39">
        <f aca="true" t="shared" si="6" ref="AF15:AF26">I15*110.6</f>
        <v>93.5676</v>
      </c>
      <c r="AG15" s="39">
        <f aca="true" t="shared" si="7" ref="AG15:AG26">J15*110.6</f>
        <v>94.56299999999999</v>
      </c>
      <c r="AH15" s="39">
        <f aca="true" t="shared" si="8" ref="AH15:AH26">K15*110.6</f>
        <v>94.6736</v>
      </c>
      <c r="AI15" s="39">
        <f aca="true" t="shared" si="9" ref="AI15:AI26">L15*110.6</f>
        <v>99.4294</v>
      </c>
      <c r="AJ15" s="39">
        <f aca="true" t="shared" si="10" ref="AJ15:AJ26">M15*110.6</f>
        <v>89.8072</v>
      </c>
      <c r="AK15" s="39">
        <f aca="true" t="shared" si="11" ref="AK15:AK26">N15*110.6</f>
        <v>87.8164</v>
      </c>
      <c r="AL15" s="39">
        <f aca="true" t="shared" si="12" ref="AL15:AL26">O15*110.6</f>
        <v>87.2634</v>
      </c>
      <c r="AM15" s="39">
        <f aca="true" t="shared" si="13" ref="AM15:AM26">P15*110.6</f>
        <v>88.5906</v>
      </c>
      <c r="AN15" s="39">
        <f aca="true" t="shared" si="14" ref="AN15:AN26">Q15*110.6</f>
        <v>88.2588</v>
      </c>
      <c r="AO15" s="39">
        <f aca="true" t="shared" si="15" ref="AO15:AO26">R15*110.6</f>
        <v>85.715</v>
      </c>
      <c r="AP15" s="39">
        <f aca="true" t="shared" si="16" ref="AP15:AP26">S15*110.6</f>
        <v>84.1666</v>
      </c>
      <c r="AQ15" s="39">
        <f aca="true" t="shared" si="17" ref="AQ15:AQ26">T15*110.6</f>
        <v>81.51219999999999</v>
      </c>
      <c r="AR15" s="39">
        <f aca="true" t="shared" si="18" ref="AR15:AR26">U15*110.6</f>
        <v>81.40159999999999</v>
      </c>
      <c r="AS15" s="39">
        <f aca="true" t="shared" si="19" ref="AS15:AS26">V15*110.6</f>
        <v>68.01899999999999</v>
      </c>
      <c r="AT15" s="39">
        <f aca="true" t="shared" si="20" ref="AT15:AT26">W15*110.6</f>
        <v>50.323</v>
      </c>
      <c r="AU15" t="s">
        <v>139</v>
      </c>
      <c r="AV15" s="39"/>
    </row>
    <row r="16" spans="2:48" ht="12.75">
      <c r="B16" t="s">
        <v>21</v>
      </c>
      <c r="C16">
        <v>0.504</v>
      </c>
      <c r="D16">
        <v>0.646</v>
      </c>
      <c r="E16">
        <v>0.845</v>
      </c>
      <c r="F16">
        <v>0.841</v>
      </c>
      <c r="G16">
        <v>0.853</v>
      </c>
      <c r="H16">
        <v>0.885</v>
      </c>
      <c r="I16">
        <v>0.846</v>
      </c>
      <c r="J16">
        <v>0.887</v>
      </c>
      <c r="K16">
        <v>0.875</v>
      </c>
      <c r="L16">
        <v>0.918</v>
      </c>
      <c r="M16">
        <v>0.842</v>
      </c>
      <c r="N16">
        <v>0.812</v>
      </c>
      <c r="O16">
        <v>0.786</v>
      </c>
      <c r="P16">
        <v>0.826</v>
      </c>
      <c r="Q16">
        <v>0.838</v>
      </c>
      <c r="R16">
        <v>0.838</v>
      </c>
      <c r="S16">
        <v>0.791</v>
      </c>
      <c r="T16">
        <v>0.721</v>
      </c>
      <c r="U16">
        <v>0.767</v>
      </c>
      <c r="V16">
        <v>0.633</v>
      </c>
      <c r="W16">
        <v>0.438</v>
      </c>
      <c r="Y16" t="s">
        <v>139</v>
      </c>
      <c r="Z16" s="39">
        <f t="shared" si="0"/>
        <v>55.742399999999996</v>
      </c>
      <c r="AA16" s="39">
        <f t="shared" si="1"/>
        <v>71.4476</v>
      </c>
      <c r="AB16" s="39">
        <f t="shared" si="2"/>
        <v>93.457</v>
      </c>
      <c r="AC16" s="39">
        <f t="shared" si="3"/>
        <v>93.01459999999999</v>
      </c>
      <c r="AD16" s="39">
        <f t="shared" si="4"/>
        <v>94.34179999999999</v>
      </c>
      <c r="AE16" s="39">
        <f t="shared" si="5"/>
        <v>97.881</v>
      </c>
      <c r="AF16" s="39">
        <f t="shared" si="6"/>
        <v>93.5676</v>
      </c>
      <c r="AG16" s="39">
        <f t="shared" si="7"/>
        <v>98.1022</v>
      </c>
      <c r="AH16" s="39">
        <f t="shared" si="8"/>
        <v>96.77499999999999</v>
      </c>
      <c r="AI16" s="39">
        <f t="shared" si="9"/>
        <v>101.5308</v>
      </c>
      <c r="AJ16" s="39">
        <f t="shared" si="10"/>
        <v>93.12519999999999</v>
      </c>
      <c r="AK16" s="39">
        <f t="shared" si="11"/>
        <v>89.8072</v>
      </c>
      <c r="AL16" s="39">
        <f t="shared" si="12"/>
        <v>86.9316</v>
      </c>
      <c r="AM16" s="39">
        <f t="shared" si="13"/>
        <v>91.3556</v>
      </c>
      <c r="AN16" s="39">
        <f t="shared" si="14"/>
        <v>92.68279999999999</v>
      </c>
      <c r="AO16" s="39">
        <f t="shared" si="15"/>
        <v>92.68279999999999</v>
      </c>
      <c r="AP16" s="39">
        <f t="shared" si="16"/>
        <v>87.4846</v>
      </c>
      <c r="AQ16" s="39">
        <f t="shared" si="17"/>
        <v>79.7426</v>
      </c>
      <c r="AR16" s="39">
        <f t="shared" si="18"/>
        <v>84.83019999999999</v>
      </c>
      <c r="AS16" s="39">
        <f t="shared" si="19"/>
        <v>70.0098</v>
      </c>
      <c r="AT16" s="39">
        <f t="shared" si="20"/>
        <v>48.4428</v>
      </c>
      <c r="AU16" t="s">
        <v>139</v>
      </c>
      <c r="AV16" s="39"/>
    </row>
    <row r="17" spans="2:48" ht="12.75">
      <c r="B17" t="s">
        <v>22</v>
      </c>
      <c r="C17">
        <v>0.483</v>
      </c>
      <c r="D17">
        <v>0.642</v>
      </c>
      <c r="E17">
        <v>0.857</v>
      </c>
      <c r="F17">
        <v>0.863</v>
      </c>
      <c r="G17">
        <v>0.876</v>
      </c>
      <c r="H17">
        <v>0.884</v>
      </c>
      <c r="I17">
        <v>0.86</v>
      </c>
      <c r="J17">
        <v>0.86</v>
      </c>
      <c r="K17">
        <v>0.872</v>
      </c>
      <c r="L17">
        <v>0.856</v>
      </c>
      <c r="M17">
        <v>0.867</v>
      </c>
      <c r="N17">
        <v>0.795</v>
      </c>
      <c r="O17">
        <v>0.767</v>
      </c>
      <c r="P17">
        <v>0.826</v>
      </c>
      <c r="Q17">
        <v>0.78</v>
      </c>
      <c r="R17">
        <v>0.815</v>
      </c>
      <c r="S17">
        <v>0.756</v>
      </c>
      <c r="T17">
        <v>0.748</v>
      </c>
      <c r="U17">
        <v>0.743</v>
      </c>
      <c r="V17">
        <v>0.626</v>
      </c>
      <c r="W17">
        <v>0.46</v>
      </c>
      <c r="Y17" t="s">
        <v>139</v>
      </c>
      <c r="Z17" s="39">
        <f t="shared" si="0"/>
        <v>53.419799999999995</v>
      </c>
      <c r="AA17" s="39">
        <f t="shared" si="1"/>
        <v>71.0052</v>
      </c>
      <c r="AB17" s="39">
        <f t="shared" si="2"/>
        <v>94.7842</v>
      </c>
      <c r="AC17" s="39">
        <f t="shared" si="3"/>
        <v>95.4478</v>
      </c>
      <c r="AD17" s="39">
        <f t="shared" si="4"/>
        <v>96.8856</v>
      </c>
      <c r="AE17" s="39">
        <f t="shared" si="5"/>
        <v>97.7704</v>
      </c>
      <c r="AF17" s="39">
        <f t="shared" si="6"/>
        <v>95.116</v>
      </c>
      <c r="AG17" s="39">
        <f t="shared" si="7"/>
        <v>95.116</v>
      </c>
      <c r="AH17" s="39">
        <f t="shared" si="8"/>
        <v>96.44319999999999</v>
      </c>
      <c r="AI17" s="39">
        <f t="shared" si="9"/>
        <v>94.6736</v>
      </c>
      <c r="AJ17" s="39">
        <f t="shared" si="10"/>
        <v>95.8902</v>
      </c>
      <c r="AK17" s="39">
        <f t="shared" si="11"/>
        <v>87.927</v>
      </c>
      <c r="AL17" s="39">
        <f t="shared" si="12"/>
        <v>84.83019999999999</v>
      </c>
      <c r="AM17" s="39">
        <f t="shared" si="13"/>
        <v>91.3556</v>
      </c>
      <c r="AN17" s="39">
        <f t="shared" si="14"/>
        <v>86.268</v>
      </c>
      <c r="AO17" s="39">
        <f t="shared" si="15"/>
        <v>90.139</v>
      </c>
      <c r="AP17" s="39">
        <f t="shared" si="16"/>
        <v>83.61359999999999</v>
      </c>
      <c r="AQ17" s="39">
        <f t="shared" si="17"/>
        <v>82.72879999999999</v>
      </c>
      <c r="AR17" s="39">
        <f t="shared" si="18"/>
        <v>82.1758</v>
      </c>
      <c r="AS17" s="39">
        <f t="shared" si="19"/>
        <v>69.23559999999999</v>
      </c>
      <c r="AT17" s="39">
        <f t="shared" si="20"/>
        <v>50.876</v>
      </c>
      <c r="AU17" t="s">
        <v>139</v>
      </c>
      <c r="AV17" s="39"/>
    </row>
    <row r="18" spans="2:48" ht="12.75">
      <c r="B18" t="s">
        <v>23</v>
      </c>
      <c r="C18">
        <v>0.46</v>
      </c>
      <c r="D18">
        <v>0.689</v>
      </c>
      <c r="E18">
        <v>0.878</v>
      </c>
      <c r="F18">
        <v>0.897</v>
      </c>
      <c r="G18">
        <v>0.88</v>
      </c>
      <c r="H18">
        <v>0.86</v>
      </c>
      <c r="I18">
        <v>0.815</v>
      </c>
      <c r="J18">
        <v>0.864</v>
      </c>
      <c r="K18">
        <v>0.821</v>
      </c>
      <c r="L18">
        <v>0.878</v>
      </c>
      <c r="M18">
        <v>0.859</v>
      </c>
      <c r="N18">
        <v>0.832</v>
      </c>
      <c r="O18">
        <v>0.762</v>
      </c>
      <c r="P18">
        <v>0.824</v>
      </c>
      <c r="Q18">
        <v>0.775</v>
      </c>
      <c r="R18">
        <v>0.758</v>
      </c>
      <c r="S18">
        <v>0.742</v>
      </c>
      <c r="T18">
        <v>0.729</v>
      </c>
      <c r="U18">
        <v>0.764</v>
      </c>
      <c r="V18">
        <v>0.627</v>
      </c>
      <c r="W18">
        <v>0.465</v>
      </c>
      <c r="Y18" t="s">
        <v>139</v>
      </c>
      <c r="Z18" s="39">
        <f t="shared" si="0"/>
        <v>50.876</v>
      </c>
      <c r="AA18" s="39">
        <f t="shared" si="1"/>
        <v>76.20339999999999</v>
      </c>
      <c r="AB18" s="39">
        <f t="shared" si="2"/>
        <v>97.10679999999999</v>
      </c>
      <c r="AC18" s="39">
        <f t="shared" si="3"/>
        <v>99.20819999999999</v>
      </c>
      <c r="AD18" s="39">
        <f t="shared" si="4"/>
        <v>97.32799999999999</v>
      </c>
      <c r="AE18" s="39">
        <f t="shared" si="5"/>
        <v>95.116</v>
      </c>
      <c r="AF18" s="39">
        <f t="shared" si="6"/>
        <v>90.139</v>
      </c>
      <c r="AG18" s="39">
        <f t="shared" si="7"/>
        <v>95.55839999999999</v>
      </c>
      <c r="AH18" s="39">
        <f t="shared" si="8"/>
        <v>90.80259999999998</v>
      </c>
      <c r="AI18" s="39">
        <f t="shared" si="9"/>
        <v>97.10679999999999</v>
      </c>
      <c r="AJ18" s="39">
        <f t="shared" si="10"/>
        <v>95.0054</v>
      </c>
      <c r="AK18" s="39">
        <f t="shared" si="11"/>
        <v>92.0192</v>
      </c>
      <c r="AL18" s="39">
        <f t="shared" si="12"/>
        <v>84.2772</v>
      </c>
      <c r="AM18" s="39">
        <f t="shared" si="13"/>
        <v>91.13439999999999</v>
      </c>
      <c r="AN18" s="39">
        <f t="shared" si="14"/>
        <v>85.715</v>
      </c>
      <c r="AO18" s="39">
        <f t="shared" si="15"/>
        <v>83.8348</v>
      </c>
      <c r="AP18" s="39">
        <f t="shared" si="16"/>
        <v>82.06519999999999</v>
      </c>
      <c r="AQ18" s="39">
        <f t="shared" si="17"/>
        <v>80.6274</v>
      </c>
      <c r="AR18" s="39">
        <f t="shared" si="18"/>
        <v>84.4984</v>
      </c>
      <c r="AS18" s="39">
        <f t="shared" si="19"/>
        <v>69.3462</v>
      </c>
      <c r="AT18" s="39">
        <f t="shared" si="20"/>
        <v>51.429</v>
      </c>
      <c r="AU18" t="s">
        <v>139</v>
      </c>
      <c r="AV18" s="39"/>
    </row>
    <row r="19" spans="2:48" ht="12.75">
      <c r="B19" t="s">
        <v>24</v>
      </c>
      <c r="C19">
        <v>0.488</v>
      </c>
      <c r="D19">
        <v>0.677</v>
      </c>
      <c r="E19">
        <v>0.853</v>
      </c>
      <c r="F19">
        <v>0.854</v>
      </c>
      <c r="G19">
        <v>0.842</v>
      </c>
      <c r="H19">
        <v>0.86</v>
      </c>
      <c r="I19">
        <v>0.869</v>
      </c>
      <c r="J19">
        <v>0.842</v>
      </c>
      <c r="K19">
        <v>0.806</v>
      </c>
      <c r="L19">
        <v>0.892</v>
      </c>
      <c r="M19">
        <v>0.809</v>
      </c>
      <c r="N19">
        <v>0.773</v>
      </c>
      <c r="O19">
        <v>0.737</v>
      </c>
      <c r="P19">
        <v>0.761</v>
      </c>
      <c r="Q19">
        <v>0.823</v>
      </c>
      <c r="R19">
        <v>0.78</v>
      </c>
      <c r="S19">
        <v>0.725</v>
      </c>
      <c r="T19">
        <v>0.7</v>
      </c>
      <c r="U19">
        <v>0.731</v>
      </c>
      <c r="V19">
        <v>0.603</v>
      </c>
      <c r="W19">
        <v>0.483</v>
      </c>
      <c r="Y19" t="s">
        <v>139</v>
      </c>
      <c r="Z19" s="39">
        <f t="shared" si="0"/>
        <v>53.9728</v>
      </c>
      <c r="AA19" s="39">
        <f t="shared" si="1"/>
        <v>74.8762</v>
      </c>
      <c r="AB19" s="39">
        <f t="shared" si="2"/>
        <v>94.34179999999999</v>
      </c>
      <c r="AC19" s="39">
        <f t="shared" si="3"/>
        <v>94.4524</v>
      </c>
      <c r="AD19" s="39">
        <f t="shared" si="4"/>
        <v>93.12519999999999</v>
      </c>
      <c r="AE19" s="39">
        <f t="shared" si="5"/>
        <v>95.116</v>
      </c>
      <c r="AF19" s="39">
        <f t="shared" si="6"/>
        <v>96.11139999999999</v>
      </c>
      <c r="AG19" s="39">
        <f t="shared" si="7"/>
        <v>93.12519999999999</v>
      </c>
      <c r="AH19" s="39">
        <f t="shared" si="8"/>
        <v>89.1436</v>
      </c>
      <c r="AI19" s="39">
        <f t="shared" si="9"/>
        <v>98.6552</v>
      </c>
      <c r="AJ19" s="39">
        <f t="shared" si="10"/>
        <v>89.47540000000001</v>
      </c>
      <c r="AK19" s="39">
        <f t="shared" si="11"/>
        <v>85.4938</v>
      </c>
      <c r="AL19" s="39">
        <f t="shared" si="12"/>
        <v>81.51219999999999</v>
      </c>
      <c r="AM19" s="39">
        <f t="shared" si="13"/>
        <v>84.1666</v>
      </c>
      <c r="AN19" s="39">
        <f t="shared" si="14"/>
        <v>91.0238</v>
      </c>
      <c r="AO19" s="39">
        <f t="shared" si="15"/>
        <v>86.268</v>
      </c>
      <c r="AP19" s="39">
        <f t="shared" si="16"/>
        <v>80.18499999999999</v>
      </c>
      <c r="AQ19" s="39">
        <f t="shared" si="17"/>
        <v>77.41999999999999</v>
      </c>
      <c r="AR19" s="39">
        <f t="shared" si="18"/>
        <v>80.84859999999999</v>
      </c>
      <c r="AS19" s="39">
        <f t="shared" si="19"/>
        <v>66.6918</v>
      </c>
      <c r="AT19" s="39">
        <f t="shared" si="20"/>
        <v>53.419799999999995</v>
      </c>
      <c r="AU19" t="s">
        <v>139</v>
      </c>
      <c r="AV19" s="39"/>
    </row>
    <row r="20" spans="2:48" ht="12.75">
      <c r="B20" t="s">
        <v>25</v>
      </c>
      <c r="C20">
        <v>0.48</v>
      </c>
      <c r="D20">
        <v>0.674</v>
      </c>
      <c r="E20">
        <v>0.851</v>
      </c>
      <c r="F20">
        <v>0.877</v>
      </c>
      <c r="G20">
        <v>0.868</v>
      </c>
      <c r="H20">
        <v>0.832</v>
      </c>
      <c r="I20">
        <v>0.835</v>
      </c>
      <c r="J20">
        <v>0.812</v>
      </c>
      <c r="K20">
        <v>0.816</v>
      </c>
      <c r="L20">
        <v>0.796</v>
      </c>
      <c r="M20">
        <v>0.786</v>
      </c>
      <c r="N20">
        <v>0.792</v>
      </c>
      <c r="O20">
        <v>0.8</v>
      </c>
      <c r="P20">
        <v>0.78</v>
      </c>
      <c r="Q20">
        <v>0.766</v>
      </c>
      <c r="R20">
        <v>0.781</v>
      </c>
      <c r="S20">
        <v>0.715</v>
      </c>
      <c r="T20">
        <v>0.682</v>
      </c>
      <c r="U20">
        <v>0.718</v>
      </c>
      <c r="V20">
        <v>0.594</v>
      </c>
      <c r="W20">
        <v>0.449</v>
      </c>
      <c r="Y20" t="s">
        <v>139</v>
      </c>
      <c r="Z20" s="39">
        <f t="shared" si="0"/>
        <v>53.087999999999994</v>
      </c>
      <c r="AA20" s="39">
        <f t="shared" si="1"/>
        <v>74.5444</v>
      </c>
      <c r="AB20" s="39">
        <f t="shared" si="2"/>
        <v>94.1206</v>
      </c>
      <c r="AC20" s="39">
        <f t="shared" si="3"/>
        <v>96.9962</v>
      </c>
      <c r="AD20" s="39">
        <f t="shared" si="4"/>
        <v>96.0008</v>
      </c>
      <c r="AE20" s="39">
        <f t="shared" si="5"/>
        <v>92.0192</v>
      </c>
      <c r="AF20" s="39">
        <f t="shared" si="6"/>
        <v>92.35099999999998</v>
      </c>
      <c r="AG20" s="39">
        <f t="shared" si="7"/>
        <v>89.8072</v>
      </c>
      <c r="AH20" s="39">
        <f t="shared" si="8"/>
        <v>90.24959999999999</v>
      </c>
      <c r="AI20" s="39">
        <f t="shared" si="9"/>
        <v>88.0376</v>
      </c>
      <c r="AJ20" s="39">
        <f t="shared" si="10"/>
        <v>86.9316</v>
      </c>
      <c r="AK20" s="39">
        <f t="shared" si="11"/>
        <v>87.5952</v>
      </c>
      <c r="AL20" s="39">
        <f t="shared" si="12"/>
        <v>88.48</v>
      </c>
      <c r="AM20" s="39">
        <f t="shared" si="13"/>
        <v>86.268</v>
      </c>
      <c r="AN20" s="39">
        <f t="shared" si="14"/>
        <v>84.7196</v>
      </c>
      <c r="AO20" s="39">
        <f t="shared" si="15"/>
        <v>86.37859999999999</v>
      </c>
      <c r="AP20" s="39">
        <f t="shared" si="16"/>
        <v>79.079</v>
      </c>
      <c r="AQ20" s="39">
        <f t="shared" si="17"/>
        <v>75.42920000000001</v>
      </c>
      <c r="AR20" s="39">
        <f t="shared" si="18"/>
        <v>79.4108</v>
      </c>
      <c r="AS20" s="39">
        <f t="shared" si="19"/>
        <v>65.6964</v>
      </c>
      <c r="AT20" s="39">
        <f t="shared" si="20"/>
        <v>49.6594</v>
      </c>
      <c r="AU20" t="s">
        <v>139</v>
      </c>
      <c r="AV20" s="39"/>
    </row>
    <row r="21" spans="2:48" ht="12.75">
      <c r="B21" t="s">
        <v>26</v>
      </c>
      <c r="C21">
        <v>0.478</v>
      </c>
      <c r="D21">
        <v>0.705</v>
      </c>
      <c r="E21">
        <v>0.898</v>
      </c>
      <c r="F21">
        <v>0.854</v>
      </c>
      <c r="G21">
        <v>0.862</v>
      </c>
      <c r="H21">
        <v>0.806</v>
      </c>
      <c r="I21">
        <v>0.84</v>
      </c>
      <c r="J21">
        <v>0.805</v>
      </c>
      <c r="K21">
        <v>0.782</v>
      </c>
      <c r="L21">
        <v>0.795</v>
      </c>
      <c r="M21">
        <v>0.77</v>
      </c>
      <c r="N21">
        <v>0.802</v>
      </c>
      <c r="O21">
        <v>0.727</v>
      </c>
      <c r="P21">
        <v>0.72</v>
      </c>
      <c r="Q21">
        <v>0.773</v>
      </c>
      <c r="R21">
        <v>0.761</v>
      </c>
      <c r="S21">
        <v>0.733</v>
      </c>
      <c r="T21">
        <v>0.698</v>
      </c>
      <c r="U21">
        <v>0.705</v>
      </c>
      <c r="V21">
        <v>0.594</v>
      </c>
      <c r="W21">
        <v>0.49</v>
      </c>
      <c r="Y21" t="s">
        <v>139</v>
      </c>
      <c r="Z21" s="39">
        <f t="shared" si="0"/>
        <v>52.8668</v>
      </c>
      <c r="AA21" s="39">
        <f t="shared" si="1"/>
        <v>77.97299999999998</v>
      </c>
      <c r="AB21" s="39">
        <f t="shared" si="2"/>
        <v>99.3188</v>
      </c>
      <c r="AC21" s="39">
        <f t="shared" si="3"/>
        <v>94.4524</v>
      </c>
      <c r="AD21" s="39">
        <f t="shared" si="4"/>
        <v>95.3372</v>
      </c>
      <c r="AE21" s="39">
        <f t="shared" si="5"/>
        <v>89.1436</v>
      </c>
      <c r="AF21" s="39">
        <f t="shared" si="6"/>
        <v>92.904</v>
      </c>
      <c r="AG21" s="39">
        <f t="shared" si="7"/>
        <v>89.033</v>
      </c>
      <c r="AH21" s="39">
        <f t="shared" si="8"/>
        <v>86.4892</v>
      </c>
      <c r="AI21" s="39">
        <f t="shared" si="9"/>
        <v>87.927</v>
      </c>
      <c r="AJ21" s="39">
        <f t="shared" si="10"/>
        <v>85.16199999999999</v>
      </c>
      <c r="AK21" s="39">
        <f t="shared" si="11"/>
        <v>88.7012</v>
      </c>
      <c r="AL21" s="39">
        <f t="shared" si="12"/>
        <v>80.4062</v>
      </c>
      <c r="AM21" s="39">
        <f t="shared" si="13"/>
        <v>79.63199999999999</v>
      </c>
      <c r="AN21" s="39">
        <f t="shared" si="14"/>
        <v>85.4938</v>
      </c>
      <c r="AO21" s="39">
        <f t="shared" si="15"/>
        <v>84.1666</v>
      </c>
      <c r="AP21" s="39">
        <f t="shared" si="16"/>
        <v>81.0698</v>
      </c>
      <c r="AQ21" s="39">
        <f t="shared" si="17"/>
        <v>77.19879999999999</v>
      </c>
      <c r="AR21" s="39">
        <f t="shared" si="18"/>
        <v>77.97299999999998</v>
      </c>
      <c r="AS21" s="39">
        <f t="shared" si="19"/>
        <v>65.6964</v>
      </c>
      <c r="AT21" s="39">
        <f t="shared" si="20"/>
        <v>54.193999999999996</v>
      </c>
      <c r="AU21" t="s">
        <v>139</v>
      </c>
      <c r="AV21" s="39"/>
    </row>
    <row r="22" spans="2:48" ht="12.75">
      <c r="B22" t="s">
        <v>27</v>
      </c>
      <c r="C22">
        <v>0.428</v>
      </c>
      <c r="D22">
        <v>0.681</v>
      </c>
      <c r="E22">
        <v>0.816</v>
      </c>
      <c r="F22">
        <v>0.876</v>
      </c>
      <c r="G22">
        <v>0.828</v>
      </c>
      <c r="H22">
        <v>0.794</v>
      </c>
      <c r="I22">
        <v>0.791</v>
      </c>
      <c r="J22">
        <v>0.794</v>
      </c>
      <c r="K22">
        <v>0.788</v>
      </c>
      <c r="L22">
        <v>0.777</v>
      </c>
      <c r="M22">
        <v>0.782</v>
      </c>
      <c r="N22">
        <v>0.767</v>
      </c>
      <c r="O22">
        <v>0.694</v>
      </c>
      <c r="P22">
        <v>0.737</v>
      </c>
      <c r="Q22">
        <v>0.772</v>
      </c>
      <c r="R22">
        <v>0.706</v>
      </c>
      <c r="S22">
        <v>0.722</v>
      </c>
      <c r="T22">
        <v>0.65</v>
      </c>
      <c r="U22">
        <v>0.735</v>
      </c>
      <c r="V22">
        <v>0.56</v>
      </c>
      <c r="W22">
        <v>0.434</v>
      </c>
      <c r="Y22" t="s">
        <v>139</v>
      </c>
      <c r="Z22" s="39">
        <f t="shared" si="0"/>
        <v>47.3368</v>
      </c>
      <c r="AA22" s="39">
        <f t="shared" si="1"/>
        <v>75.3186</v>
      </c>
      <c r="AB22" s="39">
        <f t="shared" si="2"/>
        <v>90.24959999999999</v>
      </c>
      <c r="AC22" s="39">
        <f t="shared" si="3"/>
        <v>96.8856</v>
      </c>
      <c r="AD22" s="39">
        <f t="shared" si="4"/>
        <v>91.57679999999999</v>
      </c>
      <c r="AE22" s="39">
        <f t="shared" si="5"/>
        <v>87.8164</v>
      </c>
      <c r="AF22" s="39">
        <f t="shared" si="6"/>
        <v>87.4846</v>
      </c>
      <c r="AG22" s="39">
        <f t="shared" si="7"/>
        <v>87.8164</v>
      </c>
      <c r="AH22" s="39">
        <f t="shared" si="8"/>
        <v>87.1528</v>
      </c>
      <c r="AI22" s="39">
        <f t="shared" si="9"/>
        <v>85.9362</v>
      </c>
      <c r="AJ22" s="39">
        <f t="shared" si="10"/>
        <v>86.4892</v>
      </c>
      <c r="AK22" s="39">
        <f t="shared" si="11"/>
        <v>84.83019999999999</v>
      </c>
      <c r="AL22" s="39">
        <f t="shared" si="12"/>
        <v>76.75639999999999</v>
      </c>
      <c r="AM22" s="39">
        <f t="shared" si="13"/>
        <v>81.51219999999999</v>
      </c>
      <c r="AN22" s="39">
        <f t="shared" si="14"/>
        <v>85.3832</v>
      </c>
      <c r="AO22" s="39">
        <f t="shared" si="15"/>
        <v>78.08359999999999</v>
      </c>
      <c r="AP22" s="39">
        <f t="shared" si="16"/>
        <v>79.85319999999999</v>
      </c>
      <c r="AQ22" s="39">
        <f t="shared" si="17"/>
        <v>71.89</v>
      </c>
      <c r="AR22" s="39">
        <f t="shared" si="18"/>
        <v>81.291</v>
      </c>
      <c r="AS22" s="39">
        <f t="shared" si="19"/>
        <v>61.936</v>
      </c>
      <c r="AT22" s="39">
        <f t="shared" si="20"/>
        <v>48.0004</v>
      </c>
      <c r="AU22" t="s">
        <v>139</v>
      </c>
      <c r="AV22" s="39"/>
    </row>
    <row r="23" spans="2:48" ht="12.75">
      <c r="B23" t="s">
        <v>28</v>
      </c>
      <c r="C23">
        <v>0.409</v>
      </c>
      <c r="D23">
        <v>0.668</v>
      </c>
      <c r="E23">
        <v>0.809</v>
      </c>
      <c r="F23">
        <v>0.857</v>
      </c>
      <c r="G23">
        <v>0.798</v>
      </c>
      <c r="H23">
        <v>0.787</v>
      </c>
      <c r="I23">
        <v>0.81</v>
      </c>
      <c r="J23">
        <v>0.754</v>
      </c>
      <c r="K23">
        <v>0.764</v>
      </c>
      <c r="L23">
        <v>0.774</v>
      </c>
      <c r="M23">
        <v>0.763</v>
      </c>
      <c r="N23">
        <v>0.743</v>
      </c>
      <c r="O23">
        <v>0.653</v>
      </c>
      <c r="P23">
        <v>0.706</v>
      </c>
      <c r="Q23">
        <v>0.696</v>
      </c>
      <c r="R23">
        <v>0.722</v>
      </c>
      <c r="S23">
        <v>0.684</v>
      </c>
      <c r="T23">
        <v>0.618</v>
      </c>
      <c r="U23">
        <v>0.702</v>
      </c>
      <c r="V23">
        <v>0.583</v>
      </c>
      <c r="W23">
        <v>0.477</v>
      </c>
      <c r="Y23" t="s">
        <v>139</v>
      </c>
      <c r="Z23" s="39">
        <f t="shared" si="0"/>
        <v>45.23539999999999</v>
      </c>
      <c r="AA23" s="39">
        <f t="shared" si="1"/>
        <v>73.8808</v>
      </c>
      <c r="AB23" s="39">
        <f t="shared" si="2"/>
        <v>89.47540000000001</v>
      </c>
      <c r="AC23" s="39">
        <f t="shared" si="3"/>
        <v>94.7842</v>
      </c>
      <c r="AD23" s="39">
        <f t="shared" si="4"/>
        <v>88.2588</v>
      </c>
      <c r="AE23" s="39">
        <f t="shared" si="5"/>
        <v>87.0422</v>
      </c>
      <c r="AF23" s="39">
        <f t="shared" si="6"/>
        <v>89.586</v>
      </c>
      <c r="AG23" s="39">
        <f t="shared" si="7"/>
        <v>83.3924</v>
      </c>
      <c r="AH23" s="39">
        <f t="shared" si="8"/>
        <v>84.4984</v>
      </c>
      <c r="AI23" s="39">
        <f t="shared" si="9"/>
        <v>85.6044</v>
      </c>
      <c r="AJ23" s="39">
        <f t="shared" si="10"/>
        <v>84.3878</v>
      </c>
      <c r="AK23" s="39">
        <f t="shared" si="11"/>
        <v>82.1758</v>
      </c>
      <c r="AL23" s="39">
        <f t="shared" si="12"/>
        <v>72.2218</v>
      </c>
      <c r="AM23" s="39">
        <f t="shared" si="13"/>
        <v>78.08359999999999</v>
      </c>
      <c r="AN23" s="39">
        <f t="shared" si="14"/>
        <v>76.9776</v>
      </c>
      <c r="AO23" s="39">
        <f t="shared" si="15"/>
        <v>79.85319999999999</v>
      </c>
      <c r="AP23" s="39">
        <f t="shared" si="16"/>
        <v>75.6504</v>
      </c>
      <c r="AQ23" s="39">
        <f t="shared" si="17"/>
        <v>68.35079999999999</v>
      </c>
      <c r="AR23" s="39">
        <f t="shared" si="18"/>
        <v>77.6412</v>
      </c>
      <c r="AS23" s="39">
        <f t="shared" si="19"/>
        <v>64.4798</v>
      </c>
      <c r="AT23" s="39">
        <f t="shared" si="20"/>
        <v>52.75619999999999</v>
      </c>
      <c r="AU23" t="s">
        <v>139</v>
      </c>
      <c r="AV23" s="39"/>
    </row>
    <row r="24" spans="2:48" ht="12.75">
      <c r="B24" t="s">
        <v>29</v>
      </c>
      <c r="C24">
        <v>0.354</v>
      </c>
      <c r="D24">
        <v>0.669</v>
      </c>
      <c r="E24">
        <v>0.774</v>
      </c>
      <c r="F24">
        <v>0.846</v>
      </c>
      <c r="G24">
        <v>0.813</v>
      </c>
      <c r="H24">
        <v>0.781</v>
      </c>
      <c r="I24">
        <v>0.787</v>
      </c>
      <c r="J24">
        <v>0.74</v>
      </c>
      <c r="K24">
        <v>0.79</v>
      </c>
      <c r="L24">
        <v>0.803</v>
      </c>
      <c r="M24">
        <v>0.75</v>
      </c>
      <c r="N24">
        <v>0.757</v>
      </c>
      <c r="O24">
        <v>0.627</v>
      </c>
      <c r="P24">
        <v>0.674</v>
      </c>
      <c r="Q24">
        <v>0.658</v>
      </c>
      <c r="R24">
        <v>0.703</v>
      </c>
      <c r="S24">
        <v>0.626</v>
      </c>
      <c r="T24">
        <v>0.624</v>
      </c>
      <c r="U24">
        <v>0.687</v>
      </c>
      <c r="V24">
        <v>0.542</v>
      </c>
      <c r="W24">
        <v>0.468</v>
      </c>
      <c r="Y24" t="s">
        <v>139</v>
      </c>
      <c r="Z24" s="39">
        <f t="shared" si="0"/>
        <v>39.15239999999999</v>
      </c>
      <c r="AA24" s="39">
        <f t="shared" si="1"/>
        <v>73.9914</v>
      </c>
      <c r="AB24" s="39">
        <f t="shared" si="2"/>
        <v>85.6044</v>
      </c>
      <c r="AC24" s="39">
        <f t="shared" si="3"/>
        <v>93.5676</v>
      </c>
      <c r="AD24" s="39">
        <f t="shared" si="4"/>
        <v>89.91779999999999</v>
      </c>
      <c r="AE24" s="39">
        <f t="shared" si="5"/>
        <v>86.37859999999999</v>
      </c>
      <c r="AF24" s="39">
        <f t="shared" si="6"/>
        <v>87.0422</v>
      </c>
      <c r="AG24" s="39">
        <f t="shared" si="7"/>
        <v>81.844</v>
      </c>
      <c r="AH24" s="39">
        <f t="shared" si="8"/>
        <v>87.374</v>
      </c>
      <c r="AI24" s="39">
        <f t="shared" si="9"/>
        <v>88.8118</v>
      </c>
      <c r="AJ24" s="39">
        <f t="shared" si="10"/>
        <v>82.94999999999999</v>
      </c>
      <c r="AK24" s="39">
        <f t="shared" si="11"/>
        <v>83.7242</v>
      </c>
      <c r="AL24" s="39">
        <f t="shared" si="12"/>
        <v>69.3462</v>
      </c>
      <c r="AM24" s="39">
        <f t="shared" si="13"/>
        <v>74.5444</v>
      </c>
      <c r="AN24" s="39">
        <f t="shared" si="14"/>
        <v>72.7748</v>
      </c>
      <c r="AO24" s="39">
        <f t="shared" si="15"/>
        <v>77.75179999999999</v>
      </c>
      <c r="AP24" s="39">
        <f t="shared" si="16"/>
        <v>69.23559999999999</v>
      </c>
      <c r="AQ24" s="39">
        <f t="shared" si="17"/>
        <v>69.0144</v>
      </c>
      <c r="AR24" s="39">
        <f t="shared" si="18"/>
        <v>75.9822</v>
      </c>
      <c r="AS24" s="39">
        <f t="shared" si="19"/>
        <v>59.9452</v>
      </c>
      <c r="AT24" s="39">
        <f t="shared" si="20"/>
        <v>51.7608</v>
      </c>
      <c r="AU24" t="s">
        <v>139</v>
      </c>
      <c r="AV24" s="39"/>
    </row>
    <row r="25" spans="2:48" ht="12.75">
      <c r="B25" t="s">
        <v>30</v>
      </c>
      <c r="C25">
        <v>0.275</v>
      </c>
      <c r="D25">
        <v>0.664</v>
      </c>
      <c r="E25">
        <v>0.811</v>
      </c>
      <c r="F25">
        <v>0.823</v>
      </c>
      <c r="G25">
        <v>0.795</v>
      </c>
      <c r="H25">
        <v>0.753</v>
      </c>
      <c r="I25">
        <v>0.775</v>
      </c>
      <c r="J25">
        <v>0.686</v>
      </c>
      <c r="K25">
        <v>0.751</v>
      </c>
      <c r="L25">
        <v>0.773</v>
      </c>
      <c r="M25">
        <v>0.701</v>
      </c>
      <c r="N25">
        <v>0.698</v>
      </c>
      <c r="O25">
        <v>0.591</v>
      </c>
      <c r="P25">
        <v>0.627</v>
      </c>
      <c r="Q25">
        <v>0.625</v>
      </c>
      <c r="R25">
        <v>0.668</v>
      </c>
      <c r="S25">
        <v>0.601</v>
      </c>
      <c r="T25">
        <v>0.565</v>
      </c>
      <c r="U25">
        <v>0.613</v>
      </c>
      <c r="V25">
        <v>0.481</v>
      </c>
      <c r="W25">
        <v>0.445</v>
      </c>
      <c r="Y25" t="s">
        <v>139</v>
      </c>
      <c r="Z25" s="39">
        <f t="shared" si="0"/>
        <v>30.415</v>
      </c>
      <c r="AA25" s="39">
        <f t="shared" si="1"/>
        <v>73.4384</v>
      </c>
      <c r="AB25" s="39">
        <f t="shared" si="2"/>
        <v>89.6966</v>
      </c>
      <c r="AC25" s="39">
        <f t="shared" si="3"/>
        <v>91.0238</v>
      </c>
      <c r="AD25" s="39">
        <f t="shared" si="4"/>
        <v>87.927</v>
      </c>
      <c r="AE25" s="39">
        <f t="shared" si="5"/>
        <v>83.28179999999999</v>
      </c>
      <c r="AF25" s="39">
        <f t="shared" si="6"/>
        <v>85.715</v>
      </c>
      <c r="AG25" s="39">
        <f t="shared" si="7"/>
        <v>75.8716</v>
      </c>
      <c r="AH25" s="39">
        <f t="shared" si="8"/>
        <v>83.0606</v>
      </c>
      <c r="AI25" s="39">
        <f t="shared" si="9"/>
        <v>85.4938</v>
      </c>
      <c r="AJ25" s="39">
        <f t="shared" si="10"/>
        <v>77.53059999999999</v>
      </c>
      <c r="AK25" s="39">
        <f t="shared" si="11"/>
        <v>77.19879999999999</v>
      </c>
      <c r="AL25" s="39">
        <f t="shared" si="12"/>
        <v>65.3646</v>
      </c>
      <c r="AM25" s="39">
        <f t="shared" si="13"/>
        <v>69.3462</v>
      </c>
      <c r="AN25" s="39">
        <f t="shared" si="14"/>
        <v>69.125</v>
      </c>
      <c r="AO25" s="39">
        <f t="shared" si="15"/>
        <v>73.8808</v>
      </c>
      <c r="AP25" s="39">
        <f t="shared" si="16"/>
        <v>66.47059999999999</v>
      </c>
      <c r="AQ25" s="39">
        <f t="shared" si="17"/>
        <v>62.48899999999999</v>
      </c>
      <c r="AR25" s="39">
        <f t="shared" si="18"/>
        <v>67.7978</v>
      </c>
      <c r="AS25" s="39">
        <f t="shared" si="19"/>
        <v>53.19859999999999</v>
      </c>
      <c r="AT25" s="39">
        <f t="shared" si="20"/>
        <v>49.217</v>
      </c>
      <c r="AU25" t="s">
        <v>139</v>
      </c>
      <c r="AV25" s="39"/>
    </row>
    <row r="26" spans="2:48" ht="12.75">
      <c r="B26" t="s">
        <v>31</v>
      </c>
      <c r="C26">
        <v>0.209</v>
      </c>
      <c r="D26">
        <v>0.595</v>
      </c>
      <c r="E26">
        <v>0.794</v>
      </c>
      <c r="F26">
        <v>0.783</v>
      </c>
      <c r="G26">
        <v>0.803</v>
      </c>
      <c r="H26">
        <v>0.779</v>
      </c>
      <c r="I26">
        <v>0.71</v>
      </c>
      <c r="J26">
        <v>0.674</v>
      </c>
      <c r="K26">
        <v>0.706</v>
      </c>
      <c r="L26">
        <v>0.742</v>
      </c>
      <c r="M26">
        <v>0.712</v>
      </c>
      <c r="N26">
        <v>0.679</v>
      </c>
      <c r="O26">
        <v>0.561</v>
      </c>
      <c r="P26">
        <v>0.601</v>
      </c>
      <c r="Q26">
        <v>0.531</v>
      </c>
      <c r="R26">
        <v>0.614</v>
      </c>
      <c r="S26">
        <v>0.568</v>
      </c>
      <c r="T26">
        <v>0.566</v>
      </c>
      <c r="U26">
        <v>0.554</v>
      </c>
      <c r="V26">
        <v>0.482</v>
      </c>
      <c r="W26">
        <v>0.417</v>
      </c>
      <c r="Y26" t="s">
        <v>139</v>
      </c>
      <c r="Z26" s="39">
        <f t="shared" si="0"/>
        <v>23.115399999999998</v>
      </c>
      <c r="AA26" s="39">
        <f t="shared" si="1"/>
        <v>65.80699999999999</v>
      </c>
      <c r="AB26" s="39">
        <f t="shared" si="2"/>
        <v>87.8164</v>
      </c>
      <c r="AC26" s="39">
        <f t="shared" si="3"/>
        <v>86.5998</v>
      </c>
      <c r="AD26" s="39">
        <f t="shared" si="4"/>
        <v>88.8118</v>
      </c>
      <c r="AE26" s="39">
        <f t="shared" si="5"/>
        <v>86.1574</v>
      </c>
      <c r="AF26" s="39">
        <f t="shared" si="6"/>
        <v>78.526</v>
      </c>
      <c r="AG26" s="39">
        <f t="shared" si="7"/>
        <v>74.5444</v>
      </c>
      <c r="AH26" s="39">
        <f t="shared" si="8"/>
        <v>78.08359999999999</v>
      </c>
      <c r="AI26" s="39">
        <f t="shared" si="9"/>
        <v>82.06519999999999</v>
      </c>
      <c r="AJ26" s="39">
        <f t="shared" si="10"/>
        <v>78.74719999999999</v>
      </c>
      <c r="AK26" s="39">
        <f t="shared" si="11"/>
        <v>75.09740000000001</v>
      </c>
      <c r="AL26" s="39">
        <f t="shared" si="12"/>
        <v>62.046600000000005</v>
      </c>
      <c r="AM26" s="39">
        <f t="shared" si="13"/>
        <v>66.47059999999999</v>
      </c>
      <c r="AN26" s="39">
        <f t="shared" si="14"/>
        <v>58.7286</v>
      </c>
      <c r="AO26" s="39">
        <f t="shared" si="15"/>
        <v>67.9084</v>
      </c>
      <c r="AP26" s="39">
        <f t="shared" si="16"/>
        <v>62.82079999999999</v>
      </c>
      <c r="AQ26" s="39">
        <f t="shared" si="17"/>
        <v>62.59959999999999</v>
      </c>
      <c r="AR26" s="39">
        <f t="shared" si="18"/>
        <v>61.272400000000005</v>
      </c>
      <c r="AS26" s="39">
        <f t="shared" si="19"/>
        <v>53.3092</v>
      </c>
      <c r="AT26" s="39">
        <f t="shared" si="20"/>
        <v>46.1202</v>
      </c>
      <c r="AU26" t="s">
        <v>139</v>
      </c>
      <c r="AV26" s="39"/>
    </row>
    <row r="27" spans="2:48" ht="12.75">
      <c r="B27" t="s">
        <v>32</v>
      </c>
      <c r="C27">
        <v>0.14</v>
      </c>
      <c r="D27">
        <v>0.613</v>
      </c>
      <c r="E27">
        <v>0.772</v>
      </c>
      <c r="F27">
        <v>0.765</v>
      </c>
      <c r="G27">
        <v>0.766</v>
      </c>
      <c r="H27">
        <v>0.759</v>
      </c>
      <c r="I27">
        <v>0.713</v>
      </c>
      <c r="J27">
        <v>0.635</v>
      </c>
      <c r="K27">
        <v>0.613</v>
      </c>
      <c r="L27">
        <v>0.766</v>
      </c>
      <c r="M27">
        <v>0.667</v>
      </c>
      <c r="N27">
        <v>0.6</v>
      </c>
      <c r="O27">
        <v>0.535</v>
      </c>
      <c r="P27">
        <v>0.548</v>
      </c>
      <c r="Q27">
        <v>0.441</v>
      </c>
      <c r="R27">
        <v>0.452</v>
      </c>
      <c r="S27">
        <v>0.43</v>
      </c>
      <c r="T27">
        <v>0.471</v>
      </c>
      <c r="U27">
        <v>0.325</v>
      </c>
      <c r="V27">
        <v>0.463</v>
      </c>
      <c r="W27">
        <v>0.049</v>
      </c>
      <c r="Y27" t="s">
        <v>139</v>
      </c>
      <c r="Z27" s="39">
        <f t="shared" si="0"/>
        <v>15.484</v>
      </c>
      <c r="AA27" s="39">
        <f aca="true" t="shared" si="21" ref="AA27:AS27">D27*110.6</f>
        <v>67.7978</v>
      </c>
      <c r="AB27" s="39">
        <f t="shared" si="21"/>
        <v>85.3832</v>
      </c>
      <c r="AC27" s="39">
        <f t="shared" si="21"/>
        <v>84.609</v>
      </c>
      <c r="AD27" s="39">
        <f t="shared" si="21"/>
        <v>84.7196</v>
      </c>
      <c r="AE27" s="39">
        <f t="shared" si="21"/>
        <v>83.94539999999999</v>
      </c>
      <c r="AF27" s="39">
        <f t="shared" si="21"/>
        <v>78.8578</v>
      </c>
      <c r="AG27" s="39">
        <f t="shared" si="21"/>
        <v>70.231</v>
      </c>
      <c r="AH27" s="39">
        <f t="shared" si="21"/>
        <v>67.7978</v>
      </c>
      <c r="AI27" s="39">
        <f t="shared" si="21"/>
        <v>84.7196</v>
      </c>
      <c r="AJ27" s="39">
        <f t="shared" si="21"/>
        <v>73.7702</v>
      </c>
      <c r="AK27" s="39">
        <f t="shared" si="21"/>
        <v>66.36</v>
      </c>
      <c r="AL27" s="39">
        <f t="shared" si="21"/>
        <v>59.171</v>
      </c>
      <c r="AM27" s="39">
        <f t="shared" si="21"/>
        <v>60.6088</v>
      </c>
      <c r="AN27" s="39">
        <f t="shared" si="21"/>
        <v>48.7746</v>
      </c>
      <c r="AO27" s="39">
        <f t="shared" si="21"/>
        <v>49.9912</v>
      </c>
      <c r="AP27" s="39">
        <f t="shared" si="21"/>
        <v>47.558</v>
      </c>
      <c r="AQ27" s="39">
        <f t="shared" si="21"/>
        <v>52.0926</v>
      </c>
      <c r="AR27" s="39">
        <f t="shared" si="21"/>
        <v>35.945</v>
      </c>
      <c r="AS27" s="39">
        <f t="shared" si="21"/>
        <v>51.2078</v>
      </c>
      <c r="AT27" t="s">
        <v>139</v>
      </c>
      <c r="AU27" t="s">
        <v>139</v>
      </c>
      <c r="AV27" s="39"/>
    </row>
    <row r="28" spans="2:48" ht="12.75">
      <c r="B28" t="s">
        <v>33</v>
      </c>
      <c r="C28">
        <v>0.089</v>
      </c>
      <c r="D28">
        <v>0.592</v>
      </c>
      <c r="E28">
        <v>0.719</v>
      </c>
      <c r="F28">
        <v>0.796</v>
      </c>
      <c r="G28">
        <v>0.777</v>
      </c>
      <c r="H28">
        <v>0.727</v>
      </c>
      <c r="I28">
        <v>0.705</v>
      </c>
      <c r="J28">
        <v>0.599</v>
      </c>
      <c r="K28">
        <v>0.53</v>
      </c>
      <c r="L28">
        <v>0.712</v>
      </c>
      <c r="M28">
        <v>0.62</v>
      </c>
      <c r="N28">
        <v>0.542</v>
      </c>
      <c r="O28">
        <v>0.445</v>
      </c>
      <c r="P28">
        <v>0.519</v>
      </c>
      <c r="Q28">
        <v>0.125</v>
      </c>
      <c r="R28">
        <v>0.176</v>
      </c>
      <c r="S28">
        <v>0.199</v>
      </c>
      <c r="T28">
        <v>0.054</v>
      </c>
      <c r="U28">
        <v>0.055</v>
      </c>
      <c r="V28">
        <v>0.043</v>
      </c>
      <c r="W28">
        <v>-0.005</v>
      </c>
      <c r="Y28" t="s">
        <v>139</v>
      </c>
      <c r="Z28" t="s">
        <v>139</v>
      </c>
      <c r="AA28" s="39">
        <f aca="true" t="shared" si="22" ref="AA28:AM28">D28*110.6</f>
        <v>65.47519999999999</v>
      </c>
      <c r="AB28" s="39">
        <f t="shared" si="22"/>
        <v>79.5214</v>
      </c>
      <c r="AC28" s="39">
        <f t="shared" si="22"/>
        <v>88.0376</v>
      </c>
      <c r="AD28" s="39">
        <f t="shared" si="22"/>
        <v>85.9362</v>
      </c>
      <c r="AE28" s="39">
        <f t="shared" si="22"/>
        <v>80.4062</v>
      </c>
      <c r="AF28" s="39">
        <f t="shared" si="22"/>
        <v>77.97299999999998</v>
      </c>
      <c r="AG28" s="39">
        <f t="shared" si="22"/>
        <v>66.2494</v>
      </c>
      <c r="AH28" s="39">
        <f t="shared" si="22"/>
        <v>58.618</v>
      </c>
      <c r="AI28" s="39">
        <f t="shared" si="22"/>
        <v>78.74719999999999</v>
      </c>
      <c r="AJ28" s="39">
        <f t="shared" si="22"/>
        <v>68.572</v>
      </c>
      <c r="AK28" s="39">
        <f t="shared" si="22"/>
        <v>59.9452</v>
      </c>
      <c r="AL28" s="39">
        <f t="shared" si="22"/>
        <v>49.217</v>
      </c>
      <c r="AM28" s="39">
        <f t="shared" si="22"/>
        <v>57.4014</v>
      </c>
      <c r="AN28" t="s">
        <v>139</v>
      </c>
      <c r="AO28" t="s">
        <v>139</v>
      </c>
      <c r="AP28" s="39">
        <f>S28*110.6</f>
        <v>22.0094</v>
      </c>
      <c r="AQ28" t="s">
        <v>139</v>
      </c>
      <c r="AR28" t="s">
        <v>139</v>
      </c>
      <c r="AS28" t="s">
        <v>139</v>
      </c>
      <c r="AT28" t="s">
        <v>139</v>
      </c>
      <c r="AU28" t="s">
        <v>139</v>
      </c>
      <c r="AV28" s="39"/>
    </row>
    <row r="29" spans="2:48" ht="12.75">
      <c r="B29" t="s">
        <v>34</v>
      </c>
      <c r="C29">
        <v>-0.026</v>
      </c>
      <c r="D29">
        <v>0.551</v>
      </c>
      <c r="E29">
        <v>0.726</v>
      </c>
      <c r="F29">
        <v>0.75</v>
      </c>
      <c r="G29">
        <v>0.777</v>
      </c>
      <c r="H29">
        <v>0.734</v>
      </c>
      <c r="I29">
        <v>0.682</v>
      </c>
      <c r="J29">
        <v>0.548</v>
      </c>
      <c r="K29">
        <v>0.482</v>
      </c>
      <c r="L29">
        <v>0.392</v>
      </c>
      <c r="M29">
        <v>0.58</v>
      </c>
      <c r="N29">
        <v>0.491</v>
      </c>
      <c r="O29">
        <v>0.069</v>
      </c>
      <c r="P29">
        <v>0.297</v>
      </c>
      <c r="Q29">
        <v>0.027</v>
      </c>
      <c r="R29">
        <v>0.061</v>
      </c>
      <c r="S29">
        <v>0.027</v>
      </c>
      <c r="T29">
        <v>0.058</v>
      </c>
      <c r="U29">
        <v>0.135</v>
      </c>
      <c r="V29">
        <v>0.119</v>
      </c>
      <c r="W29">
        <v>0.068</v>
      </c>
      <c r="Y29" t="s">
        <v>139</v>
      </c>
      <c r="Z29" t="s">
        <v>139</v>
      </c>
      <c r="AA29" s="39">
        <f aca="true" t="shared" si="23" ref="AA29:AK29">D29*110.6</f>
        <v>60.9406</v>
      </c>
      <c r="AB29" s="39">
        <f t="shared" si="23"/>
        <v>80.2956</v>
      </c>
      <c r="AC29" s="39">
        <f t="shared" si="23"/>
        <v>82.94999999999999</v>
      </c>
      <c r="AD29" s="39">
        <f t="shared" si="23"/>
        <v>85.9362</v>
      </c>
      <c r="AE29" s="39">
        <f t="shared" si="23"/>
        <v>81.18039999999999</v>
      </c>
      <c r="AF29" s="39">
        <f t="shared" si="23"/>
        <v>75.42920000000001</v>
      </c>
      <c r="AG29" s="39">
        <f t="shared" si="23"/>
        <v>60.6088</v>
      </c>
      <c r="AH29" s="39">
        <f t="shared" si="23"/>
        <v>53.3092</v>
      </c>
      <c r="AI29" s="39">
        <f t="shared" si="23"/>
        <v>43.355199999999996</v>
      </c>
      <c r="AJ29" s="39">
        <f t="shared" si="23"/>
        <v>64.148</v>
      </c>
      <c r="AK29" s="39">
        <f t="shared" si="23"/>
        <v>54.30459999999999</v>
      </c>
      <c r="AL29" t="s">
        <v>139</v>
      </c>
      <c r="AM29" s="39">
        <f>P29*110.6</f>
        <v>32.8482</v>
      </c>
      <c r="AN29" t="s">
        <v>139</v>
      </c>
      <c r="AO29" t="s">
        <v>139</v>
      </c>
      <c r="AP29" t="s">
        <v>139</v>
      </c>
      <c r="AQ29" t="s">
        <v>139</v>
      </c>
      <c r="AR29" t="s">
        <v>139</v>
      </c>
      <c r="AS29" t="s">
        <v>139</v>
      </c>
      <c r="AT29" t="s">
        <v>139</v>
      </c>
      <c r="AU29" s="39" t="s">
        <v>139</v>
      </c>
      <c r="AV29" s="39"/>
    </row>
    <row r="30" spans="2:48" ht="12.75">
      <c r="B30" t="s">
        <v>35</v>
      </c>
      <c r="C30">
        <v>0.029</v>
      </c>
      <c r="D30">
        <v>0.512</v>
      </c>
      <c r="E30">
        <v>0.712</v>
      </c>
      <c r="F30">
        <v>0.731</v>
      </c>
      <c r="G30">
        <v>0.782</v>
      </c>
      <c r="H30">
        <v>0.736</v>
      </c>
      <c r="I30">
        <v>0.627</v>
      </c>
      <c r="J30">
        <v>0.531</v>
      </c>
      <c r="K30">
        <v>0.346</v>
      </c>
      <c r="L30">
        <v>0.25</v>
      </c>
      <c r="M30">
        <v>0.25</v>
      </c>
      <c r="N30">
        <v>0.138</v>
      </c>
      <c r="O30">
        <v>0.034</v>
      </c>
      <c r="P30">
        <v>0.031</v>
      </c>
      <c r="Q30">
        <v>0.117</v>
      </c>
      <c r="R30">
        <v>0.122</v>
      </c>
      <c r="S30">
        <v>0.097</v>
      </c>
      <c r="T30">
        <v>0.007</v>
      </c>
      <c r="U30">
        <v>0.076</v>
      </c>
      <c r="V30">
        <v>0.05</v>
      </c>
      <c r="W30">
        <v>0.107</v>
      </c>
      <c r="Y30" t="s">
        <v>139</v>
      </c>
      <c r="Z30" t="s">
        <v>139</v>
      </c>
      <c r="AA30" s="39">
        <f aca="true" t="shared" si="24" ref="AA30:AH30">D30*110.6</f>
        <v>56.627199999999995</v>
      </c>
      <c r="AB30" s="39">
        <f t="shared" si="24"/>
        <v>78.74719999999999</v>
      </c>
      <c r="AC30" s="39">
        <f t="shared" si="24"/>
        <v>80.84859999999999</v>
      </c>
      <c r="AD30" s="39">
        <f t="shared" si="24"/>
        <v>86.4892</v>
      </c>
      <c r="AE30" s="39">
        <f t="shared" si="24"/>
        <v>81.40159999999999</v>
      </c>
      <c r="AF30" s="39">
        <f t="shared" si="24"/>
        <v>69.3462</v>
      </c>
      <c r="AG30" s="39">
        <f t="shared" si="24"/>
        <v>58.7286</v>
      </c>
      <c r="AH30" s="39">
        <f t="shared" si="24"/>
        <v>38.267599999999995</v>
      </c>
      <c r="AI30" t="s">
        <v>139</v>
      </c>
      <c r="AJ30" s="39">
        <f>M30*110.6</f>
        <v>27.65</v>
      </c>
      <c r="AK30" t="s">
        <v>139</v>
      </c>
      <c r="AL30" t="s">
        <v>139</v>
      </c>
      <c r="AM30" t="s">
        <v>139</v>
      </c>
      <c r="AN30" t="s">
        <v>139</v>
      </c>
      <c r="AO30" t="s">
        <v>139</v>
      </c>
      <c r="AP30" t="s">
        <v>139</v>
      </c>
      <c r="AQ30" t="s">
        <v>139</v>
      </c>
      <c r="AR30" t="s">
        <v>139</v>
      </c>
      <c r="AS30" t="s">
        <v>139</v>
      </c>
      <c r="AT30" t="s">
        <v>139</v>
      </c>
      <c r="AU30" t="s">
        <v>139</v>
      </c>
      <c r="AV30" s="39"/>
    </row>
    <row r="31" spans="2:48" ht="12.75">
      <c r="B31" t="s">
        <v>36</v>
      </c>
      <c r="C31">
        <v>0.051</v>
      </c>
      <c r="D31">
        <v>0.456</v>
      </c>
      <c r="E31">
        <v>0.69</v>
      </c>
      <c r="F31">
        <v>0.725</v>
      </c>
      <c r="G31">
        <v>0.723</v>
      </c>
      <c r="H31">
        <v>0.709</v>
      </c>
      <c r="I31">
        <v>0.576</v>
      </c>
      <c r="J31">
        <v>0.456</v>
      </c>
      <c r="K31">
        <v>0.064</v>
      </c>
      <c r="L31">
        <v>0.053</v>
      </c>
      <c r="M31">
        <v>0.086</v>
      </c>
      <c r="N31">
        <v>0.024</v>
      </c>
      <c r="O31">
        <v>-0.041</v>
      </c>
      <c r="P31">
        <v>0.13</v>
      </c>
      <c r="Q31">
        <v>0.036</v>
      </c>
      <c r="R31">
        <v>0.061</v>
      </c>
      <c r="S31">
        <v>0.053</v>
      </c>
      <c r="T31">
        <v>-0.016</v>
      </c>
      <c r="U31">
        <v>0.072</v>
      </c>
      <c r="V31">
        <v>0.041</v>
      </c>
      <c r="W31">
        <v>0.046</v>
      </c>
      <c r="Y31" t="s">
        <v>139</v>
      </c>
      <c r="Z31" t="s">
        <v>139</v>
      </c>
      <c r="AA31" s="39">
        <f aca="true" t="shared" si="25" ref="AA31:AG31">D31*110.6</f>
        <v>50.4336</v>
      </c>
      <c r="AB31" s="39">
        <f t="shared" si="25"/>
        <v>76.314</v>
      </c>
      <c r="AC31" s="39">
        <f t="shared" si="25"/>
        <v>80.18499999999999</v>
      </c>
      <c r="AD31" s="39">
        <f t="shared" si="25"/>
        <v>79.96379999999999</v>
      </c>
      <c r="AE31" s="39">
        <f t="shared" si="25"/>
        <v>78.41539999999999</v>
      </c>
      <c r="AF31" s="39">
        <f t="shared" si="25"/>
        <v>63.70559999999999</v>
      </c>
      <c r="AG31" s="39">
        <f t="shared" si="25"/>
        <v>50.4336</v>
      </c>
      <c r="AH31" t="s">
        <v>139</v>
      </c>
      <c r="AI31" t="s">
        <v>139</v>
      </c>
      <c r="AJ31" t="s">
        <v>139</v>
      </c>
      <c r="AK31" t="s">
        <v>139</v>
      </c>
      <c r="AL31" t="s">
        <v>139</v>
      </c>
      <c r="AM31" t="s">
        <v>139</v>
      </c>
      <c r="AN31" t="s">
        <v>139</v>
      </c>
      <c r="AO31" t="s">
        <v>139</v>
      </c>
      <c r="AP31" t="s">
        <v>139</v>
      </c>
      <c r="AQ31" t="s">
        <v>139</v>
      </c>
      <c r="AR31" t="s">
        <v>139</v>
      </c>
      <c r="AS31" t="s">
        <v>139</v>
      </c>
      <c r="AT31" t="s">
        <v>139</v>
      </c>
      <c r="AU31" t="s">
        <v>139</v>
      </c>
      <c r="AV31" s="39"/>
    </row>
    <row r="32" spans="2:48" ht="12.75">
      <c r="B32" t="s">
        <v>37</v>
      </c>
      <c r="C32">
        <v>0.003</v>
      </c>
      <c r="D32">
        <v>0.362</v>
      </c>
      <c r="E32">
        <v>0.67</v>
      </c>
      <c r="F32">
        <v>0.687</v>
      </c>
      <c r="G32">
        <v>0.71</v>
      </c>
      <c r="H32">
        <v>0.644</v>
      </c>
      <c r="I32">
        <v>0.581</v>
      </c>
      <c r="J32">
        <v>0.196</v>
      </c>
      <c r="K32">
        <v>0.05</v>
      </c>
      <c r="L32">
        <v>0.145</v>
      </c>
      <c r="M32">
        <v>0.068</v>
      </c>
      <c r="N32">
        <v>0.015</v>
      </c>
      <c r="O32">
        <v>-0.009</v>
      </c>
      <c r="P32">
        <v>0.023</v>
      </c>
      <c r="Q32">
        <v>0.048</v>
      </c>
      <c r="R32">
        <v>0.097</v>
      </c>
      <c r="S32">
        <v>0.047</v>
      </c>
      <c r="T32">
        <v>0.013</v>
      </c>
      <c r="U32">
        <v>0.101</v>
      </c>
      <c r="V32">
        <v>0.032</v>
      </c>
      <c r="W32">
        <v>0.066</v>
      </c>
      <c r="Y32" t="s">
        <v>139</v>
      </c>
      <c r="Z32" t="s">
        <v>139</v>
      </c>
      <c r="AA32" s="39">
        <f aca="true" t="shared" si="26" ref="AA32:AF34">D32*110.6</f>
        <v>40.0372</v>
      </c>
      <c r="AB32" s="39">
        <f t="shared" si="26"/>
        <v>74.102</v>
      </c>
      <c r="AC32" s="39">
        <f t="shared" si="26"/>
        <v>75.9822</v>
      </c>
      <c r="AD32" s="39">
        <f t="shared" si="26"/>
        <v>78.526</v>
      </c>
      <c r="AE32" s="39">
        <f t="shared" si="26"/>
        <v>71.2264</v>
      </c>
      <c r="AF32" s="39">
        <f t="shared" si="26"/>
        <v>64.25859999999999</v>
      </c>
      <c r="AG32" t="s">
        <v>139</v>
      </c>
      <c r="AH32" t="s">
        <v>139</v>
      </c>
      <c r="AI32" t="s">
        <v>139</v>
      </c>
      <c r="AJ32" t="s">
        <v>139</v>
      </c>
      <c r="AK32" t="s">
        <v>139</v>
      </c>
      <c r="AL32" t="s">
        <v>139</v>
      </c>
      <c r="AM32" t="s">
        <v>139</v>
      </c>
      <c r="AN32" t="s">
        <v>139</v>
      </c>
      <c r="AO32" t="s">
        <v>139</v>
      </c>
      <c r="AP32" t="s">
        <v>139</v>
      </c>
      <c r="AQ32" t="s">
        <v>139</v>
      </c>
      <c r="AR32" t="s">
        <v>139</v>
      </c>
      <c r="AS32" t="s">
        <v>139</v>
      </c>
      <c r="AT32" t="s">
        <v>139</v>
      </c>
      <c r="AU32" t="s">
        <v>139</v>
      </c>
      <c r="AV32" s="39"/>
    </row>
    <row r="33" spans="2:48" ht="12.75">
      <c r="B33" t="s">
        <v>38</v>
      </c>
      <c r="C33">
        <v>0.026</v>
      </c>
      <c r="D33">
        <v>0.246</v>
      </c>
      <c r="E33">
        <v>0.626</v>
      </c>
      <c r="F33">
        <v>0.67</v>
      </c>
      <c r="G33">
        <v>0.663</v>
      </c>
      <c r="H33">
        <v>0.612</v>
      </c>
      <c r="I33">
        <v>0.502</v>
      </c>
      <c r="J33">
        <v>0.081</v>
      </c>
      <c r="K33">
        <v>0.076</v>
      </c>
      <c r="L33">
        <v>0.061</v>
      </c>
      <c r="M33">
        <v>0.038</v>
      </c>
      <c r="N33">
        <v>-0.032</v>
      </c>
      <c r="O33">
        <v>0.016</v>
      </c>
      <c r="P33">
        <v>0.015</v>
      </c>
      <c r="Q33">
        <v>0.05</v>
      </c>
      <c r="R33">
        <v>0.131</v>
      </c>
      <c r="S33">
        <v>0.055</v>
      </c>
      <c r="T33">
        <v>0.071</v>
      </c>
      <c r="U33">
        <v>0.081</v>
      </c>
      <c r="V33">
        <v>0.085</v>
      </c>
      <c r="W33">
        <v>0.086</v>
      </c>
      <c r="Y33" t="s">
        <v>139</v>
      </c>
      <c r="Z33" t="s">
        <v>139</v>
      </c>
      <c r="AA33" s="39">
        <f t="shared" si="26"/>
        <v>27.2076</v>
      </c>
      <c r="AB33" s="39">
        <f t="shared" si="26"/>
        <v>69.23559999999999</v>
      </c>
      <c r="AC33" s="39">
        <f t="shared" si="26"/>
        <v>74.102</v>
      </c>
      <c r="AD33" s="39">
        <f t="shared" si="26"/>
        <v>73.3278</v>
      </c>
      <c r="AE33" s="39">
        <f t="shared" si="26"/>
        <v>67.68719999999999</v>
      </c>
      <c r="AF33" s="39">
        <f t="shared" si="26"/>
        <v>55.5212</v>
      </c>
      <c r="AG33" t="s">
        <v>139</v>
      </c>
      <c r="AH33" t="s">
        <v>139</v>
      </c>
      <c r="AI33" t="s">
        <v>139</v>
      </c>
      <c r="AJ33" t="s">
        <v>139</v>
      </c>
      <c r="AK33" t="s">
        <v>139</v>
      </c>
      <c r="AL33" t="s">
        <v>139</v>
      </c>
      <c r="AM33" t="s">
        <v>139</v>
      </c>
      <c r="AN33" t="s">
        <v>139</v>
      </c>
      <c r="AO33" t="s">
        <v>139</v>
      </c>
      <c r="AP33" t="s">
        <v>139</v>
      </c>
      <c r="AQ33" t="s">
        <v>139</v>
      </c>
      <c r="AR33" t="s">
        <v>139</v>
      </c>
      <c r="AS33" t="s">
        <v>139</v>
      </c>
      <c r="AT33" t="s">
        <v>139</v>
      </c>
      <c r="AU33" t="s">
        <v>139</v>
      </c>
      <c r="AV33" s="39"/>
    </row>
    <row r="34" spans="2:48" ht="12.75">
      <c r="B34" t="s">
        <v>39</v>
      </c>
      <c r="C34">
        <v>0.011</v>
      </c>
      <c r="D34">
        <v>0.173</v>
      </c>
      <c r="E34">
        <v>0.609</v>
      </c>
      <c r="F34">
        <v>0.549</v>
      </c>
      <c r="G34">
        <v>0.609</v>
      </c>
      <c r="H34">
        <v>0.514</v>
      </c>
      <c r="I34">
        <v>0.257</v>
      </c>
      <c r="J34">
        <v>0.014</v>
      </c>
      <c r="K34">
        <v>0.05</v>
      </c>
      <c r="L34">
        <v>0.081</v>
      </c>
      <c r="M34">
        <v>0.069</v>
      </c>
      <c r="N34">
        <v>-0.062</v>
      </c>
      <c r="O34">
        <v>0.01</v>
      </c>
      <c r="P34">
        <v>0.055</v>
      </c>
      <c r="Q34">
        <v>0.048</v>
      </c>
      <c r="R34">
        <v>0.158</v>
      </c>
      <c r="S34">
        <v>0.024</v>
      </c>
      <c r="T34">
        <v>0.072</v>
      </c>
      <c r="U34">
        <v>0.112</v>
      </c>
      <c r="V34">
        <v>0.072</v>
      </c>
      <c r="W34">
        <v>0.052</v>
      </c>
      <c r="Y34" t="s">
        <v>139</v>
      </c>
      <c r="Z34" t="s">
        <v>139</v>
      </c>
      <c r="AA34" s="39">
        <f t="shared" si="26"/>
        <v>19.133799999999997</v>
      </c>
      <c r="AB34" s="39">
        <f t="shared" si="26"/>
        <v>67.35539999999999</v>
      </c>
      <c r="AC34" s="39">
        <f t="shared" si="26"/>
        <v>60.7194</v>
      </c>
      <c r="AD34" s="39">
        <f t="shared" si="26"/>
        <v>67.35539999999999</v>
      </c>
      <c r="AE34" s="39">
        <f t="shared" si="26"/>
        <v>56.8484</v>
      </c>
      <c r="AF34" s="39">
        <f t="shared" si="26"/>
        <v>28.4242</v>
      </c>
      <c r="AG34" t="s">
        <v>139</v>
      </c>
      <c r="AH34" t="s">
        <v>139</v>
      </c>
      <c r="AI34" t="s">
        <v>139</v>
      </c>
      <c r="AJ34" t="s">
        <v>139</v>
      </c>
      <c r="AK34" t="s">
        <v>139</v>
      </c>
      <c r="AL34" t="s">
        <v>139</v>
      </c>
      <c r="AM34" t="s">
        <v>139</v>
      </c>
      <c r="AN34" t="s">
        <v>139</v>
      </c>
      <c r="AO34" t="s">
        <v>139</v>
      </c>
      <c r="AP34" t="s">
        <v>139</v>
      </c>
      <c r="AQ34" t="s">
        <v>139</v>
      </c>
      <c r="AR34" t="s">
        <v>139</v>
      </c>
      <c r="AS34" t="s">
        <v>139</v>
      </c>
      <c r="AT34" t="s">
        <v>139</v>
      </c>
      <c r="AU34" t="s">
        <v>139</v>
      </c>
      <c r="AV34" s="39"/>
    </row>
    <row r="35" spans="2:48" ht="12.75">
      <c r="B35" t="s">
        <v>40</v>
      </c>
      <c r="C35">
        <v>0.067</v>
      </c>
      <c r="D35">
        <v>0.159</v>
      </c>
      <c r="E35">
        <v>0.572</v>
      </c>
      <c r="F35">
        <v>0.145</v>
      </c>
      <c r="G35">
        <v>0.359</v>
      </c>
      <c r="H35">
        <v>0.187</v>
      </c>
      <c r="I35">
        <v>0.015</v>
      </c>
      <c r="J35">
        <v>0.069</v>
      </c>
      <c r="K35">
        <v>0.043</v>
      </c>
      <c r="L35">
        <v>0.061</v>
      </c>
      <c r="M35">
        <v>0.094</v>
      </c>
      <c r="N35">
        <v>-0.028</v>
      </c>
      <c r="O35">
        <v>0.019</v>
      </c>
      <c r="P35">
        <v>0.081</v>
      </c>
      <c r="Q35">
        <v>0.017</v>
      </c>
      <c r="R35">
        <v>0.157</v>
      </c>
      <c r="S35">
        <v>0.034</v>
      </c>
      <c r="T35">
        <v>0.083</v>
      </c>
      <c r="U35">
        <v>0.168</v>
      </c>
      <c r="V35">
        <v>0.079</v>
      </c>
      <c r="W35">
        <v>0.068</v>
      </c>
      <c r="Y35" t="s">
        <v>139</v>
      </c>
      <c r="Z35" t="s">
        <v>139</v>
      </c>
      <c r="AA35" s="39">
        <f>D35*110.6</f>
        <v>17.5854</v>
      </c>
      <c r="AB35" s="39">
        <f>E35*110.6</f>
        <v>63.26319999999999</v>
      </c>
      <c r="AC35" t="s">
        <v>139</v>
      </c>
      <c r="AD35" s="39">
        <f>G35*110.6</f>
        <v>39.7054</v>
      </c>
      <c r="AE35" s="39">
        <f>H35*110.6</f>
        <v>20.682199999999998</v>
      </c>
      <c r="AF35" t="s">
        <v>139</v>
      </c>
      <c r="AG35" t="s">
        <v>139</v>
      </c>
      <c r="AH35" t="s">
        <v>139</v>
      </c>
      <c r="AI35" t="s">
        <v>139</v>
      </c>
      <c r="AJ35" t="s">
        <v>139</v>
      </c>
      <c r="AK35" t="s">
        <v>139</v>
      </c>
      <c r="AL35" t="s">
        <v>139</v>
      </c>
      <c r="AM35" t="s">
        <v>139</v>
      </c>
      <c r="AN35" t="s">
        <v>139</v>
      </c>
      <c r="AO35" t="s">
        <v>139</v>
      </c>
      <c r="AP35" t="s">
        <v>139</v>
      </c>
      <c r="AQ35" t="s">
        <v>139</v>
      </c>
      <c r="AR35" t="s">
        <v>139</v>
      </c>
      <c r="AS35" t="s">
        <v>139</v>
      </c>
      <c r="AT35" t="s">
        <v>139</v>
      </c>
      <c r="AU35" t="s">
        <v>139</v>
      </c>
      <c r="AV35" s="39"/>
    </row>
    <row r="36" spans="2:48" ht="12.75">
      <c r="B36" t="s">
        <v>41</v>
      </c>
      <c r="C36">
        <v>0</v>
      </c>
      <c r="D36">
        <v>0.078</v>
      </c>
      <c r="E36">
        <v>0.498</v>
      </c>
      <c r="F36">
        <v>0.06</v>
      </c>
      <c r="G36">
        <v>0.065</v>
      </c>
      <c r="H36">
        <v>0.103</v>
      </c>
      <c r="I36">
        <v>0.09</v>
      </c>
      <c r="J36">
        <v>0.013</v>
      </c>
      <c r="K36">
        <v>0.084</v>
      </c>
      <c r="L36">
        <v>0.101</v>
      </c>
      <c r="M36">
        <v>0.1</v>
      </c>
      <c r="N36">
        <v>-0.038</v>
      </c>
      <c r="O36">
        <v>0.026</v>
      </c>
      <c r="P36">
        <v>0.095</v>
      </c>
      <c r="Q36">
        <v>0.044</v>
      </c>
      <c r="R36">
        <v>0.215</v>
      </c>
      <c r="S36">
        <v>0.055</v>
      </c>
      <c r="T36">
        <v>0.146</v>
      </c>
      <c r="U36">
        <v>0.15</v>
      </c>
      <c r="V36">
        <v>0.11</v>
      </c>
      <c r="W36">
        <v>0.069</v>
      </c>
      <c r="Y36" t="s">
        <v>139</v>
      </c>
      <c r="Z36" t="s">
        <v>139</v>
      </c>
      <c r="AA36" t="s">
        <v>139</v>
      </c>
      <c r="AB36" s="39">
        <f>E36*110.6</f>
        <v>55.078799999999994</v>
      </c>
      <c r="AC36" t="s">
        <v>139</v>
      </c>
      <c r="AD36" t="s">
        <v>139</v>
      </c>
      <c r="AE36" t="s">
        <v>139</v>
      </c>
      <c r="AF36" t="s">
        <v>139</v>
      </c>
      <c r="AG36" t="s">
        <v>139</v>
      </c>
      <c r="AH36" t="s">
        <v>139</v>
      </c>
      <c r="AI36" t="s">
        <v>139</v>
      </c>
      <c r="AJ36" t="s">
        <v>139</v>
      </c>
      <c r="AK36" t="s">
        <v>139</v>
      </c>
      <c r="AL36" t="s">
        <v>139</v>
      </c>
      <c r="AM36" t="s">
        <v>139</v>
      </c>
      <c r="AN36" t="s">
        <v>139</v>
      </c>
      <c r="AO36" t="s">
        <v>139</v>
      </c>
      <c r="AP36" t="s">
        <v>139</v>
      </c>
      <c r="AQ36" t="s">
        <v>139</v>
      </c>
      <c r="AR36" t="s">
        <v>139</v>
      </c>
      <c r="AS36" t="s">
        <v>139</v>
      </c>
      <c r="AT36" t="s">
        <v>139</v>
      </c>
      <c r="AU36" t="s">
        <v>139</v>
      </c>
      <c r="AV36" s="39"/>
    </row>
    <row r="37" spans="2:48" ht="12.75">
      <c r="B37" t="s">
        <v>42</v>
      </c>
      <c r="C37">
        <v>0.033</v>
      </c>
      <c r="D37">
        <v>0.18</v>
      </c>
      <c r="E37">
        <v>0.383</v>
      </c>
      <c r="F37">
        <v>0.038</v>
      </c>
      <c r="G37">
        <v>0.244</v>
      </c>
      <c r="H37">
        <v>0.06</v>
      </c>
      <c r="I37">
        <v>-0.025</v>
      </c>
      <c r="J37">
        <v>0.024</v>
      </c>
      <c r="K37">
        <v>0.11</v>
      </c>
      <c r="L37">
        <v>0.115</v>
      </c>
      <c r="M37">
        <v>0.168</v>
      </c>
      <c r="N37">
        <v>-0.023</v>
      </c>
      <c r="O37">
        <v>0.056</v>
      </c>
      <c r="P37">
        <v>0.119</v>
      </c>
      <c r="Q37">
        <v>0.083</v>
      </c>
      <c r="R37">
        <v>0.273</v>
      </c>
      <c r="S37">
        <v>0.084</v>
      </c>
      <c r="T37">
        <v>0.221</v>
      </c>
      <c r="U37">
        <v>0.157</v>
      </c>
      <c r="V37">
        <v>0.142</v>
      </c>
      <c r="W37">
        <v>0.123</v>
      </c>
      <c r="Y37" t="s">
        <v>139</v>
      </c>
      <c r="Z37" t="s">
        <v>139</v>
      </c>
      <c r="AA37" t="s">
        <v>139</v>
      </c>
      <c r="AB37" s="39">
        <f>E37*110.6</f>
        <v>42.3598</v>
      </c>
      <c r="AC37" t="s">
        <v>139</v>
      </c>
      <c r="AD37" t="s">
        <v>139</v>
      </c>
      <c r="AE37" t="s">
        <v>139</v>
      </c>
      <c r="AF37" t="s">
        <v>139</v>
      </c>
      <c r="AG37" t="s">
        <v>139</v>
      </c>
      <c r="AH37" t="s">
        <v>139</v>
      </c>
      <c r="AI37" t="s">
        <v>139</v>
      </c>
      <c r="AJ37" t="s">
        <v>139</v>
      </c>
      <c r="AK37" t="s">
        <v>139</v>
      </c>
      <c r="AL37" t="s">
        <v>139</v>
      </c>
      <c r="AM37" t="s">
        <v>139</v>
      </c>
      <c r="AN37" t="s">
        <v>139</v>
      </c>
      <c r="AO37" t="s">
        <v>139</v>
      </c>
      <c r="AP37" t="s">
        <v>139</v>
      </c>
      <c r="AQ37" t="s">
        <v>139</v>
      </c>
      <c r="AR37" t="s">
        <v>139</v>
      </c>
      <c r="AS37" t="s">
        <v>139</v>
      </c>
      <c r="AT37" t="s">
        <v>139</v>
      </c>
      <c r="AU37" t="s">
        <v>139</v>
      </c>
      <c r="AV37" s="39"/>
    </row>
    <row r="38" spans="2:48" ht="12.75">
      <c r="B38" t="s">
        <v>43</v>
      </c>
      <c r="C38">
        <v>0.046</v>
      </c>
      <c r="D38">
        <v>0.093</v>
      </c>
      <c r="E38">
        <v>0.219</v>
      </c>
      <c r="F38">
        <v>0.021</v>
      </c>
      <c r="G38">
        <v>-0.032</v>
      </c>
      <c r="H38">
        <v>0.142</v>
      </c>
      <c r="I38">
        <v>-0.039</v>
      </c>
      <c r="J38">
        <v>0.055</v>
      </c>
      <c r="K38">
        <v>0.097</v>
      </c>
      <c r="L38">
        <v>0.114</v>
      </c>
      <c r="M38">
        <v>0.179</v>
      </c>
      <c r="N38">
        <v>-0.064</v>
      </c>
      <c r="O38">
        <v>0.057</v>
      </c>
      <c r="P38">
        <v>0.143</v>
      </c>
      <c r="Q38">
        <v>0.096</v>
      </c>
      <c r="R38">
        <v>0.31</v>
      </c>
      <c r="S38">
        <v>0.105</v>
      </c>
      <c r="T38">
        <v>0.2</v>
      </c>
      <c r="U38">
        <v>0.217</v>
      </c>
      <c r="V38">
        <v>0.146</v>
      </c>
      <c r="W38">
        <v>0.083</v>
      </c>
      <c r="Y38" t="s">
        <v>139</v>
      </c>
      <c r="Z38" t="s">
        <v>139</v>
      </c>
      <c r="AA38" t="s">
        <v>139</v>
      </c>
      <c r="AB38" s="39">
        <f>E38*110.6</f>
        <v>24.2214</v>
      </c>
      <c r="AC38" t="s">
        <v>139</v>
      </c>
      <c r="AD38" t="s">
        <v>139</v>
      </c>
      <c r="AE38" t="s">
        <v>139</v>
      </c>
      <c r="AF38" t="s">
        <v>139</v>
      </c>
      <c r="AG38" t="s">
        <v>139</v>
      </c>
      <c r="AH38" t="s">
        <v>139</v>
      </c>
      <c r="AI38" t="s">
        <v>139</v>
      </c>
      <c r="AJ38" t="s">
        <v>139</v>
      </c>
      <c r="AK38" t="s">
        <v>139</v>
      </c>
      <c r="AL38" t="s">
        <v>139</v>
      </c>
      <c r="AM38" t="s">
        <v>139</v>
      </c>
      <c r="AN38" t="s">
        <v>139</v>
      </c>
      <c r="AO38" t="s">
        <v>139</v>
      </c>
      <c r="AP38" t="s">
        <v>139</v>
      </c>
      <c r="AQ38" t="s">
        <v>139</v>
      </c>
      <c r="AR38" t="s">
        <v>139</v>
      </c>
      <c r="AS38" t="s">
        <v>139</v>
      </c>
      <c r="AT38" t="s">
        <v>139</v>
      </c>
      <c r="AU38" t="s">
        <v>139</v>
      </c>
      <c r="AV38" s="39"/>
    </row>
    <row r="39" spans="2:48" ht="12.75">
      <c r="B39" t="s">
        <v>44</v>
      </c>
      <c r="C39">
        <v>0.058</v>
      </c>
      <c r="D39">
        <v>0.098</v>
      </c>
      <c r="E39">
        <v>0.092</v>
      </c>
      <c r="F39">
        <v>0.009</v>
      </c>
      <c r="G39">
        <v>0.021</v>
      </c>
      <c r="H39">
        <v>0.085</v>
      </c>
      <c r="I39">
        <v>-0.068</v>
      </c>
      <c r="J39">
        <v>0.034</v>
      </c>
      <c r="K39">
        <v>0.119</v>
      </c>
      <c r="L39">
        <v>0.194</v>
      </c>
      <c r="M39">
        <v>0.274</v>
      </c>
      <c r="N39">
        <v>0.01</v>
      </c>
      <c r="O39">
        <v>0.067</v>
      </c>
      <c r="P39">
        <v>0.146</v>
      </c>
      <c r="Q39">
        <v>0.142</v>
      </c>
      <c r="R39">
        <v>0.319</v>
      </c>
      <c r="S39">
        <v>0.156</v>
      </c>
      <c r="T39">
        <v>0.261</v>
      </c>
      <c r="U39">
        <v>0.252</v>
      </c>
      <c r="V39">
        <v>0.187</v>
      </c>
      <c r="W39">
        <v>0.102</v>
      </c>
      <c r="AV39" s="39"/>
    </row>
    <row r="40" spans="2:48" ht="12.75">
      <c r="B40" t="s">
        <v>45</v>
      </c>
      <c r="C40">
        <v>0.033</v>
      </c>
      <c r="D40">
        <v>0.166</v>
      </c>
      <c r="E40">
        <v>0.081</v>
      </c>
      <c r="F40">
        <v>0.024</v>
      </c>
      <c r="G40">
        <v>0.066</v>
      </c>
      <c r="H40">
        <v>0.089</v>
      </c>
      <c r="I40">
        <v>-0.079</v>
      </c>
      <c r="J40">
        <v>0.059</v>
      </c>
      <c r="K40">
        <v>0.113</v>
      </c>
      <c r="L40">
        <v>0.241</v>
      </c>
      <c r="M40">
        <v>0.245</v>
      </c>
      <c r="N40">
        <v>0.022</v>
      </c>
      <c r="O40">
        <v>0.126</v>
      </c>
      <c r="P40">
        <v>0.172</v>
      </c>
      <c r="Q40">
        <v>0.179</v>
      </c>
      <c r="R40">
        <v>0.246</v>
      </c>
      <c r="S40">
        <v>0.132</v>
      </c>
      <c r="T40">
        <v>0.253</v>
      </c>
      <c r="U40">
        <v>0.193</v>
      </c>
      <c r="V40">
        <v>0.198</v>
      </c>
      <c r="W40">
        <v>0.065</v>
      </c>
      <c r="AV40" s="39"/>
    </row>
    <row r="41" spans="2:48" ht="12.75">
      <c r="B41" t="s">
        <v>46</v>
      </c>
      <c r="C41">
        <v>0.025</v>
      </c>
      <c r="D41">
        <v>0.189</v>
      </c>
      <c r="E41">
        <v>0.101</v>
      </c>
      <c r="F41">
        <v>0.007</v>
      </c>
      <c r="G41">
        <v>0.122</v>
      </c>
      <c r="H41">
        <v>0.048</v>
      </c>
      <c r="I41">
        <v>-0.022</v>
      </c>
      <c r="J41">
        <v>0.078</v>
      </c>
      <c r="K41">
        <v>0.188</v>
      </c>
      <c r="L41">
        <v>0.271</v>
      </c>
      <c r="M41">
        <v>0.331</v>
      </c>
      <c r="N41">
        <v>0.014</v>
      </c>
      <c r="O41">
        <v>0.144</v>
      </c>
      <c r="P41">
        <v>0.23</v>
      </c>
      <c r="Q41">
        <v>0.174</v>
      </c>
      <c r="R41">
        <v>0.217</v>
      </c>
      <c r="S41">
        <v>0.21</v>
      </c>
      <c r="T41">
        <v>0.12</v>
      </c>
      <c r="U41">
        <v>0.068</v>
      </c>
      <c r="V41">
        <v>0.138</v>
      </c>
      <c r="W41">
        <v>0.018</v>
      </c>
      <c r="AV41" s="39"/>
    </row>
    <row r="42" spans="2:48" ht="12.75">
      <c r="B42" t="s">
        <v>47</v>
      </c>
      <c r="C42">
        <v>0.059</v>
      </c>
      <c r="D42">
        <v>0.165</v>
      </c>
      <c r="E42">
        <v>0.075</v>
      </c>
      <c r="F42">
        <v>0.041</v>
      </c>
      <c r="G42">
        <v>0.108</v>
      </c>
      <c r="H42">
        <v>0.074</v>
      </c>
      <c r="I42">
        <v>-0.023</v>
      </c>
      <c r="J42">
        <v>0.081</v>
      </c>
      <c r="K42">
        <v>0.195</v>
      </c>
      <c r="L42">
        <v>0.314</v>
      </c>
      <c r="M42">
        <v>0.316</v>
      </c>
      <c r="N42">
        <v>0.087</v>
      </c>
      <c r="O42">
        <v>0.17</v>
      </c>
      <c r="P42">
        <v>0.229</v>
      </c>
      <c r="Q42">
        <v>0.127</v>
      </c>
      <c r="R42">
        <v>0.142</v>
      </c>
      <c r="S42">
        <v>0.088</v>
      </c>
      <c r="T42">
        <v>0.058</v>
      </c>
      <c r="U42">
        <v>0.06</v>
      </c>
      <c r="V42">
        <v>0.038</v>
      </c>
      <c r="W42">
        <v>0.019</v>
      </c>
      <c r="AV42" s="39"/>
    </row>
    <row r="43" spans="2:48" ht="12.75">
      <c r="B43" t="s">
        <v>48</v>
      </c>
      <c r="C43">
        <v>0.01</v>
      </c>
      <c r="D43">
        <v>0.166</v>
      </c>
      <c r="E43">
        <v>0.076</v>
      </c>
      <c r="F43">
        <v>0.057</v>
      </c>
      <c r="G43">
        <v>0.107</v>
      </c>
      <c r="H43">
        <v>0.082</v>
      </c>
      <c r="I43">
        <v>-0.076</v>
      </c>
      <c r="J43">
        <v>0.144</v>
      </c>
      <c r="K43">
        <v>0.234</v>
      </c>
      <c r="L43">
        <v>0.289</v>
      </c>
      <c r="M43">
        <v>0.329</v>
      </c>
      <c r="N43">
        <v>0.088</v>
      </c>
      <c r="O43">
        <v>0.102</v>
      </c>
      <c r="P43">
        <v>0.218</v>
      </c>
      <c r="Q43">
        <v>0.049</v>
      </c>
      <c r="R43">
        <v>0.083</v>
      </c>
      <c r="S43">
        <v>0.074</v>
      </c>
      <c r="T43">
        <v>0.059</v>
      </c>
      <c r="U43">
        <v>0.065</v>
      </c>
      <c r="V43">
        <v>0.03</v>
      </c>
      <c r="W43">
        <v>0.054</v>
      </c>
      <c r="AV43" s="39"/>
    </row>
    <row r="44" spans="2:48" ht="12.75">
      <c r="B44" t="s">
        <v>49</v>
      </c>
      <c r="C44">
        <v>0.014</v>
      </c>
      <c r="D44">
        <v>0.168</v>
      </c>
      <c r="E44">
        <v>0.045</v>
      </c>
      <c r="F44">
        <v>0.016</v>
      </c>
      <c r="G44">
        <v>0.12</v>
      </c>
      <c r="H44">
        <v>0.115</v>
      </c>
      <c r="I44">
        <v>-0.025</v>
      </c>
      <c r="J44">
        <v>0.148</v>
      </c>
      <c r="K44">
        <v>0.244</v>
      </c>
      <c r="L44">
        <v>0.217</v>
      </c>
      <c r="M44">
        <v>0.354</v>
      </c>
      <c r="N44">
        <v>0.124</v>
      </c>
      <c r="O44">
        <v>0.044</v>
      </c>
      <c r="P44">
        <v>0.146</v>
      </c>
      <c r="Q44">
        <v>0.025</v>
      </c>
      <c r="R44">
        <v>0.034</v>
      </c>
      <c r="S44">
        <v>0.053</v>
      </c>
      <c r="T44">
        <v>0.026</v>
      </c>
      <c r="U44">
        <v>0.046</v>
      </c>
      <c r="V44">
        <v>0.042</v>
      </c>
      <c r="W44">
        <v>0.023</v>
      </c>
      <c r="AT44" s="39"/>
      <c r="AU44" s="39"/>
      <c r="AV44" s="39"/>
    </row>
    <row r="46" spans="2:10" ht="12.75">
      <c r="B46" t="s">
        <v>50</v>
      </c>
      <c r="C46">
        <v>0.338</v>
      </c>
      <c r="D46">
        <v>0.498</v>
      </c>
      <c r="E46">
        <v>0.762</v>
      </c>
      <c r="F46">
        <v>0.794</v>
      </c>
      <c r="G46">
        <v>0.774</v>
      </c>
      <c r="H46">
        <v>0.805</v>
      </c>
      <c r="I46">
        <v>0.791</v>
      </c>
      <c r="J46">
        <v>0.793</v>
      </c>
    </row>
    <row r="47" spans="2:10" ht="12.75">
      <c r="B47" t="s">
        <v>51</v>
      </c>
      <c r="C47">
        <v>0.419</v>
      </c>
      <c r="D47">
        <v>0.562</v>
      </c>
      <c r="E47">
        <v>0.78</v>
      </c>
      <c r="F47">
        <v>0.787</v>
      </c>
      <c r="G47">
        <v>0.809</v>
      </c>
      <c r="H47">
        <v>0.816</v>
      </c>
      <c r="I47">
        <v>0.809</v>
      </c>
      <c r="J47">
        <v>0.825</v>
      </c>
    </row>
    <row r="48" spans="2:10" ht="12.75">
      <c r="B48" t="s">
        <v>52</v>
      </c>
      <c r="C48">
        <v>0.43</v>
      </c>
      <c r="D48">
        <v>0.582</v>
      </c>
      <c r="E48">
        <v>0.798</v>
      </c>
      <c r="F48">
        <v>0.797</v>
      </c>
      <c r="G48">
        <v>0.819</v>
      </c>
      <c r="H48">
        <v>0.849</v>
      </c>
      <c r="I48">
        <v>0.828</v>
      </c>
      <c r="J48">
        <v>0.823</v>
      </c>
    </row>
    <row r="49" spans="2:10" ht="12.75">
      <c r="B49" t="s">
        <v>53</v>
      </c>
      <c r="C49">
        <v>0.419</v>
      </c>
      <c r="D49">
        <v>0.564</v>
      </c>
      <c r="E49">
        <v>0.801</v>
      </c>
      <c r="F49">
        <v>0.832</v>
      </c>
      <c r="G49">
        <v>0.829</v>
      </c>
      <c r="H49">
        <v>0.867</v>
      </c>
      <c r="I49">
        <v>0.812</v>
      </c>
      <c r="J49">
        <v>0.83</v>
      </c>
    </row>
    <row r="50" spans="2:10" ht="12.75">
      <c r="B50" t="s">
        <v>54</v>
      </c>
      <c r="C50">
        <v>0.433</v>
      </c>
      <c r="D50">
        <v>0.586</v>
      </c>
      <c r="E50">
        <v>0.814</v>
      </c>
      <c r="F50">
        <v>0.815</v>
      </c>
      <c r="G50">
        <v>0.832</v>
      </c>
      <c r="H50">
        <v>0.836</v>
      </c>
      <c r="I50">
        <v>0.811</v>
      </c>
      <c r="J50">
        <v>0.83</v>
      </c>
    </row>
    <row r="51" spans="2:10" ht="12.75">
      <c r="B51" t="s">
        <v>55</v>
      </c>
      <c r="C51">
        <v>0.447</v>
      </c>
      <c r="D51">
        <v>0.599</v>
      </c>
      <c r="E51">
        <v>0.796</v>
      </c>
      <c r="F51">
        <v>0.814</v>
      </c>
      <c r="G51">
        <v>0.835</v>
      </c>
      <c r="H51">
        <v>0.84</v>
      </c>
      <c r="I51">
        <v>0.843</v>
      </c>
      <c r="J51">
        <v>0.813</v>
      </c>
    </row>
    <row r="52" spans="2:10" ht="12.75">
      <c r="B52" t="s">
        <v>56</v>
      </c>
      <c r="C52">
        <v>0.464</v>
      </c>
      <c r="D52">
        <v>0.602</v>
      </c>
      <c r="E52">
        <v>0.809</v>
      </c>
      <c r="F52">
        <v>0.831</v>
      </c>
      <c r="G52">
        <v>0.84</v>
      </c>
      <c r="H52">
        <v>0.872</v>
      </c>
      <c r="I52">
        <v>0.84</v>
      </c>
      <c r="J52">
        <v>0.828</v>
      </c>
    </row>
    <row r="53" spans="2:10" ht="12.75">
      <c r="B53" t="s">
        <v>57</v>
      </c>
      <c r="C53">
        <v>0.459</v>
      </c>
      <c r="D53">
        <v>0.585</v>
      </c>
      <c r="E53">
        <v>0.813</v>
      </c>
      <c r="F53">
        <v>0.839</v>
      </c>
      <c r="G53">
        <v>0.842</v>
      </c>
      <c r="H53">
        <v>0.84</v>
      </c>
      <c r="I53">
        <v>0.82</v>
      </c>
      <c r="J53">
        <v>0.827</v>
      </c>
    </row>
    <row r="54" spans="2:10" ht="12.75">
      <c r="B54" t="s">
        <v>58</v>
      </c>
      <c r="C54">
        <v>0.453</v>
      </c>
      <c r="D54">
        <v>0.604</v>
      </c>
      <c r="E54">
        <v>0.801</v>
      </c>
      <c r="F54">
        <v>0.828</v>
      </c>
      <c r="G54">
        <v>0.835</v>
      </c>
      <c r="H54">
        <v>0.83</v>
      </c>
      <c r="I54">
        <v>0.815</v>
      </c>
      <c r="J54">
        <v>0.863</v>
      </c>
    </row>
    <row r="55" spans="2:10" ht="12.75">
      <c r="B55" t="s">
        <v>59</v>
      </c>
      <c r="C55">
        <v>0.484</v>
      </c>
      <c r="D55">
        <v>0.626</v>
      </c>
      <c r="E55">
        <v>0.817</v>
      </c>
      <c r="F55">
        <v>0.82</v>
      </c>
      <c r="G55">
        <v>0.835</v>
      </c>
      <c r="H55">
        <v>0.84</v>
      </c>
      <c r="I55">
        <v>0.816</v>
      </c>
      <c r="J55">
        <v>0.826</v>
      </c>
    </row>
    <row r="56" spans="2:10" ht="12.75">
      <c r="B56" t="s">
        <v>60</v>
      </c>
      <c r="C56">
        <v>0.433</v>
      </c>
      <c r="D56">
        <v>0.613</v>
      </c>
      <c r="E56">
        <v>0.814</v>
      </c>
      <c r="F56">
        <v>0.818</v>
      </c>
      <c r="G56">
        <v>0.824</v>
      </c>
      <c r="H56">
        <v>0.836</v>
      </c>
      <c r="I56">
        <v>0.822</v>
      </c>
      <c r="J56">
        <v>0.829</v>
      </c>
    </row>
    <row r="57" spans="2:31" ht="12.75">
      <c r="B57" t="s">
        <v>61</v>
      </c>
      <c r="C57">
        <v>0.43</v>
      </c>
      <c r="D57">
        <v>0.607</v>
      </c>
      <c r="E57">
        <v>0.811</v>
      </c>
      <c r="F57">
        <v>0.812</v>
      </c>
      <c r="G57">
        <v>0.817</v>
      </c>
      <c r="H57">
        <v>0.835</v>
      </c>
      <c r="I57">
        <v>0.797</v>
      </c>
      <c r="J57">
        <v>0.834</v>
      </c>
      <c r="Z57" t="s">
        <v>139</v>
      </c>
      <c r="AA57" t="s">
        <v>139</v>
      </c>
      <c r="AB57" t="s">
        <v>139</v>
      </c>
      <c r="AC57" t="s">
        <v>139</v>
      </c>
      <c r="AD57" t="s">
        <v>139</v>
      </c>
      <c r="AE57" t="s">
        <v>139</v>
      </c>
    </row>
    <row r="58" spans="2:31" ht="12.75">
      <c r="B58" t="s">
        <v>62</v>
      </c>
      <c r="C58">
        <v>0.383</v>
      </c>
      <c r="D58">
        <v>0.629</v>
      </c>
      <c r="E58">
        <v>0.811</v>
      </c>
      <c r="F58">
        <v>0.792</v>
      </c>
      <c r="G58">
        <v>0.813</v>
      </c>
      <c r="H58">
        <v>0.823</v>
      </c>
      <c r="I58">
        <v>0.786</v>
      </c>
      <c r="J58">
        <v>0.813</v>
      </c>
      <c r="AA58" t="s">
        <v>139</v>
      </c>
      <c r="AB58" t="s">
        <v>139</v>
      </c>
      <c r="AC58" t="s">
        <v>139</v>
      </c>
      <c r="AD58" t="s">
        <v>139</v>
      </c>
      <c r="AE58" t="s">
        <v>139</v>
      </c>
    </row>
    <row r="59" spans="2:31" ht="12.75">
      <c r="B59" t="s">
        <v>63</v>
      </c>
      <c r="C59">
        <v>0.362</v>
      </c>
      <c r="D59">
        <v>0.646</v>
      </c>
      <c r="E59">
        <v>0.796</v>
      </c>
      <c r="F59">
        <v>0.8</v>
      </c>
      <c r="G59">
        <v>0.812</v>
      </c>
      <c r="H59">
        <v>0.812</v>
      </c>
      <c r="I59">
        <v>0.801</v>
      </c>
      <c r="J59">
        <v>0.807</v>
      </c>
      <c r="AA59" t="s">
        <v>139</v>
      </c>
      <c r="AB59" t="s">
        <v>139</v>
      </c>
      <c r="AC59" t="s">
        <v>139</v>
      </c>
      <c r="AD59" t="s">
        <v>139</v>
      </c>
      <c r="AE59" t="s">
        <v>139</v>
      </c>
    </row>
    <row r="60" spans="2:31" ht="12.75">
      <c r="B60" t="s">
        <v>64</v>
      </c>
      <c r="C60">
        <v>0.388</v>
      </c>
      <c r="D60">
        <v>0.648</v>
      </c>
      <c r="E60">
        <v>0.811</v>
      </c>
      <c r="F60">
        <v>0.802</v>
      </c>
      <c r="G60">
        <v>0.823</v>
      </c>
      <c r="H60">
        <v>0.843</v>
      </c>
      <c r="I60">
        <v>0.775</v>
      </c>
      <c r="J60">
        <v>0.79</v>
      </c>
      <c r="AA60" t="s">
        <v>139</v>
      </c>
      <c r="AB60" t="s">
        <v>139</v>
      </c>
      <c r="AC60" t="s">
        <v>139</v>
      </c>
      <c r="AD60" t="s">
        <v>139</v>
      </c>
      <c r="AE60" t="s">
        <v>139</v>
      </c>
    </row>
    <row r="61" spans="2:31" ht="12.75">
      <c r="B61" t="s">
        <v>65</v>
      </c>
      <c r="C61">
        <v>0.379</v>
      </c>
      <c r="D61">
        <v>0.634</v>
      </c>
      <c r="E61">
        <v>0.784</v>
      </c>
      <c r="F61">
        <v>0.779</v>
      </c>
      <c r="G61">
        <v>0.817</v>
      </c>
      <c r="H61">
        <v>0.816</v>
      </c>
      <c r="I61">
        <v>0.794</v>
      </c>
      <c r="J61">
        <v>0.786</v>
      </c>
      <c r="AA61" t="s">
        <v>139</v>
      </c>
      <c r="AB61" t="s">
        <v>139</v>
      </c>
      <c r="AC61" t="s">
        <v>139</v>
      </c>
      <c r="AD61" t="s">
        <v>139</v>
      </c>
      <c r="AE61" t="s">
        <v>139</v>
      </c>
    </row>
    <row r="62" spans="2:31" ht="12.75">
      <c r="B62" t="s">
        <v>66</v>
      </c>
      <c r="C62">
        <v>0.375</v>
      </c>
      <c r="D62">
        <v>0.629</v>
      </c>
      <c r="E62">
        <v>0.796</v>
      </c>
      <c r="F62">
        <v>0.811</v>
      </c>
      <c r="G62">
        <v>0.796</v>
      </c>
      <c r="H62">
        <v>0.811</v>
      </c>
      <c r="I62">
        <v>0.781</v>
      </c>
      <c r="J62">
        <v>0.807</v>
      </c>
      <c r="AA62" t="s">
        <v>139</v>
      </c>
      <c r="AB62" t="s">
        <v>139</v>
      </c>
      <c r="AC62" t="s">
        <v>139</v>
      </c>
      <c r="AD62" t="s">
        <v>139</v>
      </c>
      <c r="AE62" t="s">
        <v>139</v>
      </c>
    </row>
    <row r="63" spans="2:31" ht="12.75">
      <c r="B63" t="s">
        <v>67</v>
      </c>
      <c r="C63">
        <v>0.383</v>
      </c>
      <c r="D63">
        <v>0.671</v>
      </c>
      <c r="E63">
        <v>0.791</v>
      </c>
      <c r="F63">
        <v>0.822</v>
      </c>
      <c r="G63">
        <v>0.794</v>
      </c>
      <c r="H63">
        <v>0.805</v>
      </c>
      <c r="I63">
        <v>0.779</v>
      </c>
      <c r="J63">
        <v>0.79</v>
      </c>
      <c r="AA63" t="s">
        <v>139</v>
      </c>
      <c r="AB63" t="s">
        <v>139</v>
      </c>
      <c r="AC63" t="s">
        <v>139</v>
      </c>
      <c r="AD63" t="s">
        <v>139</v>
      </c>
      <c r="AE63" t="s">
        <v>139</v>
      </c>
    </row>
    <row r="64" spans="2:31" ht="12.75">
      <c r="B64" t="s">
        <v>68</v>
      </c>
      <c r="C64">
        <v>0.371</v>
      </c>
      <c r="D64">
        <v>0.648</v>
      </c>
      <c r="E64">
        <v>0.786</v>
      </c>
      <c r="F64">
        <v>0.785</v>
      </c>
      <c r="G64">
        <v>0.782</v>
      </c>
      <c r="H64">
        <v>0.798</v>
      </c>
      <c r="I64">
        <v>0.779</v>
      </c>
      <c r="J64">
        <v>0.78</v>
      </c>
      <c r="AA64" t="s">
        <v>139</v>
      </c>
      <c r="AB64" t="s">
        <v>139</v>
      </c>
      <c r="AC64" t="s">
        <v>139</v>
      </c>
      <c r="AD64" t="s">
        <v>139</v>
      </c>
      <c r="AE64" t="s">
        <v>139</v>
      </c>
    </row>
    <row r="65" spans="2:31" ht="12.75">
      <c r="B65" t="s">
        <v>69</v>
      </c>
      <c r="C65">
        <v>0.369</v>
      </c>
      <c r="D65">
        <v>0.633</v>
      </c>
      <c r="E65">
        <v>0.785</v>
      </c>
      <c r="F65">
        <v>0.794</v>
      </c>
      <c r="G65">
        <v>0.77</v>
      </c>
      <c r="H65">
        <v>0.798</v>
      </c>
      <c r="I65">
        <v>0.777</v>
      </c>
      <c r="J65">
        <v>0.759</v>
      </c>
      <c r="AA65" t="s">
        <v>139</v>
      </c>
      <c r="AB65" t="s">
        <v>139</v>
      </c>
      <c r="AD65" t="s">
        <v>139</v>
      </c>
      <c r="AE65" t="s">
        <v>139</v>
      </c>
    </row>
    <row r="66" spans="2:28" ht="12.75">
      <c r="B66" t="s">
        <v>70</v>
      </c>
      <c r="C66">
        <v>0.367</v>
      </c>
      <c r="D66">
        <v>0.645</v>
      </c>
      <c r="E66">
        <v>0.786</v>
      </c>
      <c r="F66">
        <v>0.818</v>
      </c>
      <c r="G66">
        <v>0.795</v>
      </c>
      <c r="H66">
        <v>0.795</v>
      </c>
      <c r="I66">
        <v>0.75</v>
      </c>
      <c r="J66">
        <v>0.743</v>
      </c>
      <c r="AB66" t="s">
        <v>139</v>
      </c>
    </row>
    <row r="67" spans="2:28" ht="12.75">
      <c r="B67" t="s">
        <v>71</v>
      </c>
      <c r="C67">
        <v>0.35</v>
      </c>
      <c r="D67">
        <v>0.652</v>
      </c>
      <c r="E67">
        <v>0.791</v>
      </c>
      <c r="F67">
        <v>0.786</v>
      </c>
      <c r="G67">
        <v>0.778</v>
      </c>
      <c r="H67">
        <v>0.791</v>
      </c>
      <c r="I67">
        <v>0.74</v>
      </c>
      <c r="J67">
        <v>0.753</v>
      </c>
      <c r="AB67" t="s">
        <v>139</v>
      </c>
    </row>
    <row r="68" spans="2:28" ht="12.75">
      <c r="B68" t="s">
        <v>72</v>
      </c>
      <c r="C68">
        <v>0.329</v>
      </c>
      <c r="D68">
        <v>0.649</v>
      </c>
      <c r="E68">
        <v>0.791</v>
      </c>
      <c r="F68">
        <v>0.77</v>
      </c>
      <c r="G68">
        <v>0.779</v>
      </c>
      <c r="H68">
        <v>0.78</v>
      </c>
      <c r="I68">
        <v>0.764</v>
      </c>
      <c r="J68">
        <v>0.765</v>
      </c>
      <c r="AB68" t="s">
        <v>139</v>
      </c>
    </row>
    <row r="69" spans="2:10" ht="12.75">
      <c r="B69" t="s">
        <v>73</v>
      </c>
      <c r="C69">
        <v>0.328</v>
      </c>
      <c r="D69">
        <v>0.643</v>
      </c>
      <c r="E69">
        <v>0.783</v>
      </c>
      <c r="F69">
        <v>0.781</v>
      </c>
      <c r="G69">
        <v>0.786</v>
      </c>
      <c r="H69">
        <v>0.772</v>
      </c>
      <c r="I69">
        <v>0.75</v>
      </c>
      <c r="J69">
        <v>0.737</v>
      </c>
    </row>
    <row r="70" spans="2:10" ht="12.75">
      <c r="B70" t="s">
        <v>74</v>
      </c>
      <c r="C70">
        <v>0.295</v>
      </c>
      <c r="D70">
        <v>0.645</v>
      </c>
      <c r="E70">
        <v>0.774</v>
      </c>
      <c r="F70">
        <v>0.786</v>
      </c>
      <c r="G70">
        <v>0.76</v>
      </c>
      <c r="H70">
        <v>0.756</v>
      </c>
      <c r="I70">
        <v>0.72</v>
      </c>
      <c r="J70">
        <v>0.74</v>
      </c>
    </row>
    <row r="71" spans="2:10" ht="12.75">
      <c r="B71" t="s">
        <v>75</v>
      </c>
      <c r="C71">
        <v>0.277</v>
      </c>
      <c r="D71">
        <v>0.639</v>
      </c>
      <c r="E71">
        <v>0.776</v>
      </c>
      <c r="F71">
        <v>0.787</v>
      </c>
      <c r="G71">
        <v>0.743</v>
      </c>
      <c r="H71">
        <v>0.769</v>
      </c>
      <c r="I71">
        <v>0.716</v>
      </c>
      <c r="J71">
        <v>0.736</v>
      </c>
    </row>
    <row r="72" spans="2:10" ht="12.75">
      <c r="B72" t="s">
        <v>76</v>
      </c>
      <c r="C72">
        <v>0.263</v>
      </c>
      <c r="D72">
        <v>0.646</v>
      </c>
      <c r="E72">
        <v>0.772</v>
      </c>
      <c r="F72">
        <v>0.782</v>
      </c>
      <c r="G72">
        <v>0.742</v>
      </c>
      <c r="H72">
        <v>0.764</v>
      </c>
      <c r="I72">
        <v>0.704</v>
      </c>
      <c r="J72">
        <v>0.744</v>
      </c>
    </row>
    <row r="73" spans="2:10" ht="12.75">
      <c r="B73" t="s">
        <v>77</v>
      </c>
      <c r="C73">
        <v>0.196</v>
      </c>
      <c r="D73">
        <v>0.628</v>
      </c>
      <c r="E73">
        <v>0.762</v>
      </c>
      <c r="F73">
        <v>0.774</v>
      </c>
      <c r="G73">
        <v>0.727</v>
      </c>
      <c r="H73">
        <v>0.747</v>
      </c>
      <c r="I73">
        <v>0.712</v>
      </c>
      <c r="J73">
        <v>0.715</v>
      </c>
    </row>
    <row r="74" spans="2:10" ht="12.75">
      <c r="B74" t="s">
        <v>78</v>
      </c>
      <c r="C74">
        <v>0.106</v>
      </c>
      <c r="D74">
        <v>0.642</v>
      </c>
      <c r="E74">
        <v>0.756</v>
      </c>
      <c r="F74">
        <v>0.759</v>
      </c>
      <c r="G74">
        <v>0.727</v>
      </c>
      <c r="H74">
        <v>0.759</v>
      </c>
      <c r="I74">
        <v>0.71</v>
      </c>
      <c r="J74">
        <v>0.711</v>
      </c>
    </row>
    <row r="75" spans="2:10" ht="12.75">
      <c r="B75" t="s">
        <v>79</v>
      </c>
      <c r="C75">
        <v>0.017</v>
      </c>
      <c r="D75">
        <v>0.639</v>
      </c>
      <c r="E75">
        <v>0.755</v>
      </c>
      <c r="F75">
        <v>0.76</v>
      </c>
      <c r="G75">
        <v>0.759</v>
      </c>
      <c r="H75">
        <v>0.748</v>
      </c>
      <c r="I75">
        <v>0.698</v>
      </c>
      <c r="J75">
        <v>0.719</v>
      </c>
    </row>
    <row r="77" spans="2:5" ht="12.75">
      <c r="B77" t="s">
        <v>13</v>
      </c>
      <c r="C77">
        <v>9</v>
      </c>
      <c r="D77" t="s">
        <v>14</v>
      </c>
      <c r="E77">
        <v>16</v>
      </c>
    </row>
    <row r="78" spans="1:9" ht="12.75">
      <c r="A78" t="s">
        <v>15</v>
      </c>
      <c r="B78">
        <v>9</v>
      </c>
      <c r="C78">
        <v>10</v>
      </c>
      <c r="D78">
        <v>11</v>
      </c>
      <c r="E78">
        <v>12</v>
      </c>
      <c r="F78">
        <v>13</v>
      </c>
      <c r="G78">
        <v>14</v>
      </c>
      <c r="H78">
        <v>15</v>
      </c>
      <c r="I78">
        <v>16</v>
      </c>
    </row>
    <row r="79" spans="1:9" ht="12.75">
      <c r="A79" t="s">
        <v>16</v>
      </c>
      <c r="B79">
        <v>2.01</v>
      </c>
      <c r="C79">
        <v>1.89</v>
      </c>
      <c r="D79">
        <v>1.94</v>
      </c>
      <c r="E79">
        <v>1.91</v>
      </c>
      <c r="F79">
        <v>1.74</v>
      </c>
      <c r="G79">
        <v>1.82</v>
      </c>
      <c r="H79">
        <v>1.68</v>
      </c>
      <c r="I79">
        <v>1.65</v>
      </c>
    </row>
    <row r="80" spans="1:9" ht="12.75">
      <c r="A80" t="s">
        <v>17</v>
      </c>
      <c r="B80">
        <v>33587</v>
      </c>
      <c r="C80">
        <v>33875</v>
      </c>
      <c r="D80">
        <v>34086</v>
      </c>
      <c r="E80">
        <v>34306</v>
      </c>
      <c r="F80">
        <v>34525</v>
      </c>
      <c r="G80">
        <v>34735</v>
      </c>
      <c r="H80">
        <v>34945</v>
      </c>
      <c r="I80">
        <v>35150</v>
      </c>
    </row>
    <row r="81" spans="1:9" ht="12.75">
      <c r="A81" t="s">
        <v>18</v>
      </c>
      <c r="B81">
        <v>1471</v>
      </c>
      <c r="C81">
        <v>1469</v>
      </c>
      <c r="D81">
        <v>1469</v>
      </c>
      <c r="E81">
        <v>1469</v>
      </c>
      <c r="F81">
        <v>1470</v>
      </c>
      <c r="G81">
        <v>1469</v>
      </c>
      <c r="H81">
        <v>1469</v>
      </c>
      <c r="I81">
        <v>1469</v>
      </c>
    </row>
    <row r="82" spans="1:9" ht="12.75">
      <c r="A82" t="s">
        <v>19</v>
      </c>
      <c r="B82">
        <v>14</v>
      </c>
      <c r="C82">
        <v>12</v>
      </c>
      <c r="D82">
        <v>13</v>
      </c>
      <c r="E82">
        <v>13</v>
      </c>
      <c r="F82">
        <v>12</v>
      </c>
      <c r="G82">
        <v>13</v>
      </c>
      <c r="H82">
        <v>11</v>
      </c>
      <c r="I82">
        <v>11</v>
      </c>
    </row>
    <row r="84" spans="2:10" ht="12.75">
      <c r="B84" t="s">
        <v>20</v>
      </c>
      <c r="C84">
        <v>0.856</v>
      </c>
      <c r="D84">
        <v>0.899</v>
      </c>
      <c r="E84">
        <v>0.812</v>
      </c>
      <c r="F84">
        <v>0.794</v>
      </c>
      <c r="G84">
        <v>0.789</v>
      </c>
      <c r="H84">
        <v>0.801</v>
      </c>
      <c r="I84">
        <v>0.798</v>
      </c>
      <c r="J84">
        <v>0.775</v>
      </c>
    </row>
    <row r="85" spans="2:10" ht="12.75">
      <c r="B85" t="s">
        <v>21</v>
      </c>
      <c r="C85">
        <v>0.875</v>
      </c>
      <c r="D85">
        <v>0.918</v>
      </c>
      <c r="E85">
        <v>0.842</v>
      </c>
      <c r="F85">
        <v>0.812</v>
      </c>
      <c r="G85">
        <v>0.786</v>
      </c>
      <c r="H85">
        <v>0.826</v>
      </c>
      <c r="I85">
        <v>0.838</v>
      </c>
      <c r="J85">
        <v>0.838</v>
      </c>
    </row>
    <row r="86" spans="2:10" ht="12.75">
      <c r="B86" t="s">
        <v>22</v>
      </c>
      <c r="C86">
        <v>0.872</v>
      </c>
      <c r="D86">
        <v>0.856</v>
      </c>
      <c r="E86">
        <v>0.867</v>
      </c>
      <c r="F86">
        <v>0.795</v>
      </c>
      <c r="G86">
        <v>0.767</v>
      </c>
      <c r="H86">
        <v>0.826</v>
      </c>
      <c r="I86">
        <v>0.78</v>
      </c>
      <c r="J86">
        <v>0.815</v>
      </c>
    </row>
    <row r="87" spans="2:10" ht="12.75">
      <c r="B87" t="s">
        <v>23</v>
      </c>
      <c r="C87">
        <v>0.821</v>
      </c>
      <c r="D87">
        <v>0.878</v>
      </c>
      <c r="E87">
        <v>0.859</v>
      </c>
      <c r="F87">
        <v>0.832</v>
      </c>
      <c r="G87">
        <v>0.762</v>
      </c>
      <c r="H87">
        <v>0.824</v>
      </c>
      <c r="I87">
        <v>0.775</v>
      </c>
      <c r="J87">
        <v>0.758</v>
      </c>
    </row>
    <row r="88" spans="2:10" ht="12.75">
      <c r="B88" t="s">
        <v>24</v>
      </c>
      <c r="C88">
        <v>0.806</v>
      </c>
      <c r="D88">
        <v>0.892</v>
      </c>
      <c r="E88">
        <v>0.809</v>
      </c>
      <c r="F88">
        <v>0.773</v>
      </c>
      <c r="G88">
        <v>0.737</v>
      </c>
      <c r="H88">
        <v>0.761</v>
      </c>
      <c r="I88">
        <v>0.823</v>
      </c>
      <c r="J88">
        <v>0.78</v>
      </c>
    </row>
    <row r="89" spans="2:10" ht="12.75">
      <c r="B89" t="s">
        <v>25</v>
      </c>
      <c r="C89">
        <v>0.816</v>
      </c>
      <c r="D89">
        <v>0.796</v>
      </c>
      <c r="E89">
        <v>0.786</v>
      </c>
      <c r="F89">
        <v>0.792</v>
      </c>
      <c r="G89">
        <v>0.8</v>
      </c>
      <c r="H89">
        <v>0.78</v>
      </c>
      <c r="I89">
        <v>0.766</v>
      </c>
      <c r="J89">
        <v>0.781</v>
      </c>
    </row>
    <row r="90" spans="2:10" ht="12.75">
      <c r="B90" t="s">
        <v>26</v>
      </c>
      <c r="C90">
        <v>0.782</v>
      </c>
      <c r="D90">
        <v>0.795</v>
      </c>
      <c r="E90">
        <v>0.77</v>
      </c>
      <c r="F90">
        <v>0.802</v>
      </c>
      <c r="G90">
        <v>0.727</v>
      </c>
      <c r="H90">
        <v>0.72</v>
      </c>
      <c r="I90">
        <v>0.773</v>
      </c>
      <c r="J90">
        <v>0.761</v>
      </c>
    </row>
    <row r="91" spans="2:10" ht="12.75">
      <c r="B91" t="s">
        <v>27</v>
      </c>
      <c r="C91">
        <v>0.788</v>
      </c>
      <c r="D91">
        <v>0.777</v>
      </c>
      <c r="E91">
        <v>0.782</v>
      </c>
      <c r="F91">
        <v>0.767</v>
      </c>
      <c r="G91">
        <v>0.694</v>
      </c>
      <c r="H91">
        <v>0.737</v>
      </c>
      <c r="I91">
        <v>0.772</v>
      </c>
      <c r="J91">
        <v>0.706</v>
      </c>
    </row>
    <row r="92" spans="2:10" ht="12.75">
      <c r="B92" t="s">
        <v>28</v>
      </c>
      <c r="C92">
        <v>0.764</v>
      </c>
      <c r="D92">
        <v>0.774</v>
      </c>
      <c r="E92">
        <v>0.763</v>
      </c>
      <c r="F92">
        <v>0.743</v>
      </c>
      <c r="G92">
        <v>0.653</v>
      </c>
      <c r="H92">
        <v>0.706</v>
      </c>
      <c r="I92">
        <v>0.696</v>
      </c>
      <c r="J92">
        <v>0.722</v>
      </c>
    </row>
    <row r="93" spans="2:10" ht="12.75">
      <c r="B93" t="s">
        <v>29</v>
      </c>
      <c r="C93">
        <v>0.79</v>
      </c>
      <c r="D93">
        <v>0.803</v>
      </c>
      <c r="E93">
        <v>0.75</v>
      </c>
      <c r="F93">
        <v>0.757</v>
      </c>
      <c r="G93">
        <v>0.627</v>
      </c>
      <c r="H93">
        <v>0.674</v>
      </c>
      <c r="I93">
        <v>0.658</v>
      </c>
      <c r="J93">
        <v>0.703</v>
      </c>
    </row>
    <row r="94" spans="2:10" ht="12.75">
      <c r="B94" t="s">
        <v>30</v>
      </c>
      <c r="C94">
        <v>0.751</v>
      </c>
      <c r="D94">
        <v>0.773</v>
      </c>
      <c r="E94">
        <v>0.701</v>
      </c>
      <c r="F94">
        <v>0.698</v>
      </c>
      <c r="G94">
        <v>0.591</v>
      </c>
      <c r="H94">
        <v>0.627</v>
      </c>
      <c r="I94">
        <v>0.625</v>
      </c>
      <c r="J94">
        <v>0.668</v>
      </c>
    </row>
    <row r="95" spans="2:10" ht="12.75">
      <c r="B95" t="s">
        <v>31</v>
      </c>
      <c r="C95">
        <v>0.706</v>
      </c>
      <c r="D95">
        <v>0.742</v>
      </c>
      <c r="E95">
        <v>0.712</v>
      </c>
      <c r="F95">
        <v>0.679</v>
      </c>
      <c r="G95">
        <v>0.561</v>
      </c>
      <c r="H95">
        <v>0.601</v>
      </c>
      <c r="I95">
        <v>0.531</v>
      </c>
      <c r="J95">
        <v>0.614</v>
      </c>
    </row>
    <row r="96" spans="2:10" ht="12.75">
      <c r="B96" t="s">
        <v>32</v>
      </c>
      <c r="C96">
        <v>0.613</v>
      </c>
      <c r="D96">
        <v>0.766</v>
      </c>
      <c r="E96">
        <v>0.667</v>
      </c>
      <c r="F96">
        <v>0.6</v>
      </c>
      <c r="G96">
        <v>0.535</v>
      </c>
      <c r="H96">
        <v>0.548</v>
      </c>
      <c r="I96">
        <v>0.441</v>
      </c>
      <c r="J96">
        <v>0.452</v>
      </c>
    </row>
    <row r="97" spans="2:10" ht="12.75">
      <c r="B97" t="s">
        <v>33</v>
      </c>
      <c r="C97">
        <v>0.53</v>
      </c>
      <c r="D97">
        <v>0.712</v>
      </c>
      <c r="E97">
        <v>0.62</v>
      </c>
      <c r="F97">
        <v>0.542</v>
      </c>
      <c r="G97">
        <v>0.445</v>
      </c>
      <c r="H97">
        <v>0.519</v>
      </c>
      <c r="I97">
        <v>0.125</v>
      </c>
      <c r="J97">
        <v>0.176</v>
      </c>
    </row>
    <row r="98" spans="2:10" ht="12.75">
      <c r="B98" t="s">
        <v>34</v>
      </c>
      <c r="C98">
        <v>0.482</v>
      </c>
      <c r="D98">
        <v>0.392</v>
      </c>
      <c r="E98">
        <v>0.58</v>
      </c>
      <c r="F98">
        <v>0.491</v>
      </c>
      <c r="G98">
        <v>0.069</v>
      </c>
      <c r="H98">
        <v>0.297</v>
      </c>
      <c r="I98">
        <v>0.027</v>
      </c>
      <c r="J98">
        <v>0.061</v>
      </c>
    </row>
    <row r="99" spans="2:10" ht="12.75">
      <c r="B99" t="s">
        <v>35</v>
      </c>
      <c r="C99">
        <v>0.346</v>
      </c>
      <c r="D99">
        <v>0.25</v>
      </c>
      <c r="E99">
        <v>0.25</v>
      </c>
      <c r="F99">
        <v>0.138</v>
      </c>
      <c r="G99">
        <v>0.034</v>
      </c>
      <c r="H99">
        <v>0.031</v>
      </c>
      <c r="I99">
        <v>0.117</v>
      </c>
      <c r="J99">
        <v>0.122</v>
      </c>
    </row>
    <row r="100" spans="2:10" ht="12.75">
      <c r="B100" t="s">
        <v>36</v>
      </c>
      <c r="C100">
        <v>0.064</v>
      </c>
      <c r="D100">
        <v>0.053</v>
      </c>
      <c r="E100">
        <v>0.086</v>
      </c>
      <c r="F100">
        <v>0.024</v>
      </c>
      <c r="G100">
        <v>-0.041</v>
      </c>
      <c r="H100">
        <v>0.13</v>
      </c>
      <c r="I100">
        <v>0.036</v>
      </c>
      <c r="J100">
        <v>0.061</v>
      </c>
    </row>
    <row r="101" spans="2:10" ht="12.75">
      <c r="B101" t="s">
        <v>37</v>
      </c>
      <c r="C101">
        <v>0.05</v>
      </c>
      <c r="D101">
        <v>0.145</v>
      </c>
      <c r="E101">
        <v>0.068</v>
      </c>
      <c r="F101">
        <v>0.015</v>
      </c>
      <c r="G101">
        <v>-0.009</v>
      </c>
      <c r="H101">
        <v>0.023</v>
      </c>
      <c r="I101">
        <v>0.048</v>
      </c>
      <c r="J101">
        <v>0.097</v>
      </c>
    </row>
    <row r="102" spans="2:10" ht="12.75">
      <c r="B102" t="s">
        <v>38</v>
      </c>
      <c r="C102">
        <v>0.076</v>
      </c>
      <c r="D102">
        <v>0.061</v>
      </c>
      <c r="E102">
        <v>0.038</v>
      </c>
      <c r="F102">
        <v>-0.032</v>
      </c>
      <c r="G102">
        <v>0.016</v>
      </c>
      <c r="H102">
        <v>0.015</v>
      </c>
      <c r="I102">
        <v>0.05</v>
      </c>
      <c r="J102">
        <v>0.131</v>
      </c>
    </row>
    <row r="103" spans="2:10" ht="12.75">
      <c r="B103" t="s">
        <v>39</v>
      </c>
      <c r="C103">
        <v>0.05</v>
      </c>
      <c r="D103">
        <v>0.081</v>
      </c>
      <c r="E103">
        <v>0.069</v>
      </c>
      <c r="F103">
        <v>-0.062</v>
      </c>
      <c r="G103">
        <v>0.01</v>
      </c>
      <c r="H103">
        <v>0.055</v>
      </c>
      <c r="I103">
        <v>0.048</v>
      </c>
      <c r="J103">
        <v>0.158</v>
      </c>
    </row>
    <row r="104" spans="2:10" ht="12.75">
      <c r="B104" t="s">
        <v>40</v>
      </c>
      <c r="C104">
        <v>0.043</v>
      </c>
      <c r="D104">
        <v>0.061</v>
      </c>
      <c r="E104">
        <v>0.094</v>
      </c>
      <c r="F104">
        <v>-0.028</v>
      </c>
      <c r="G104">
        <v>0.019</v>
      </c>
      <c r="H104">
        <v>0.081</v>
      </c>
      <c r="I104">
        <v>0.017</v>
      </c>
      <c r="J104">
        <v>0.157</v>
      </c>
    </row>
    <row r="105" spans="2:10" ht="12.75">
      <c r="B105" t="s">
        <v>41</v>
      </c>
      <c r="C105">
        <v>0.084</v>
      </c>
      <c r="D105">
        <v>0.101</v>
      </c>
      <c r="E105">
        <v>0.1</v>
      </c>
      <c r="F105">
        <v>-0.038</v>
      </c>
      <c r="G105">
        <v>0.026</v>
      </c>
      <c r="H105">
        <v>0.095</v>
      </c>
      <c r="I105">
        <v>0.044</v>
      </c>
      <c r="J105">
        <v>0.215</v>
      </c>
    </row>
    <row r="106" spans="2:10" ht="12.75">
      <c r="B106" t="s">
        <v>42</v>
      </c>
      <c r="C106">
        <v>0.11</v>
      </c>
      <c r="D106">
        <v>0.115</v>
      </c>
      <c r="E106">
        <v>0.168</v>
      </c>
      <c r="F106">
        <v>-0.023</v>
      </c>
      <c r="G106">
        <v>0.056</v>
      </c>
      <c r="H106">
        <v>0.119</v>
      </c>
      <c r="I106">
        <v>0.083</v>
      </c>
      <c r="J106">
        <v>0.273</v>
      </c>
    </row>
    <row r="107" spans="2:10" ht="12.75">
      <c r="B107" t="s">
        <v>43</v>
      </c>
      <c r="C107">
        <v>0.097</v>
      </c>
      <c r="D107">
        <v>0.114</v>
      </c>
      <c r="E107">
        <v>0.179</v>
      </c>
      <c r="F107">
        <v>-0.064</v>
      </c>
      <c r="G107">
        <v>0.057</v>
      </c>
      <c r="H107">
        <v>0.143</v>
      </c>
      <c r="I107">
        <v>0.096</v>
      </c>
      <c r="J107">
        <v>0.31</v>
      </c>
    </row>
    <row r="108" spans="2:10" ht="12.75">
      <c r="B108" t="s">
        <v>44</v>
      </c>
      <c r="C108">
        <v>0.119</v>
      </c>
      <c r="D108">
        <v>0.194</v>
      </c>
      <c r="E108">
        <v>0.274</v>
      </c>
      <c r="F108">
        <v>0.01</v>
      </c>
      <c r="G108">
        <v>0.067</v>
      </c>
      <c r="H108">
        <v>0.146</v>
      </c>
      <c r="I108">
        <v>0.142</v>
      </c>
      <c r="J108">
        <v>0.319</v>
      </c>
    </row>
    <row r="109" spans="2:10" ht="12.75">
      <c r="B109" t="s">
        <v>45</v>
      </c>
      <c r="C109">
        <v>0.113</v>
      </c>
      <c r="D109">
        <v>0.241</v>
      </c>
      <c r="E109">
        <v>0.245</v>
      </c>
      <c r="F109">
        <v>0.022</v>
      </c>
      <c r="G109">
        <v>0.126</v>
      </c>
      <c r="H109">
        <v>0.172</v>
      </c>
      <c r="I109">
        <v>0.179</v>
      </c>
      <c r="J109">
        <v>0.246</v>
      </c>
    </row>
    <row r="110" spans="2:10" ht="12.75">
      <c r="B110" t="s">
        <v>46</v>
      </c>
      <c r="C110">
        <v>0.188</v>
      </c>
      <c r="D110">
        <v>0.271</v>
      </c>
      <c r="E110">
        <v>0.331</v>
      </c>
      <c r="F110">
        <v>0.014</v>
      </c>
      <c r="G110">
        <v>0.144</v>
      </c>
      <c r="H110">
        <v>0.23</v>
      </c>
      <c r="I110">
        <v>0.174</v>
      </c>
      <c r="J110">
        <v>0.217</v>
      </c>
    </row>
    <row r="111" spans="2:10" ht="12.75">
      <c r="B111" t="s">
        <v>47</v>
      </c>
      <c r="C111">
        <v>0.195</v>
      </c>
      <c r="D111">
        <v>0.314</v>
      </c>
      <c r="E111">
        <v>0.316</v>
      </c>
      <c r="F111">
        <v>0.087</v>
      </c>
      <c r="G111">
        <v>0.17</v>
      </c>
      <c r="H111">
        <v>0.229</v>
      </c>
      <c r="I111">
        <v>0.127</v>
      </c>
      <c r="J111">
        <v>0.142</v>
      </c>
    </row>
    <row r="112" spans="2:10" ht="12.75">
      <c r="B112" t="s">
        <v>48</v>
      </c>
      <c r="C112">
        <v>0.234</v>
      </c>
      <c r="D112">
        <v>0.289</v>
      </c>
      <c r="E112">
        <v>0.329</v>
      </c>
      <c r="F112">
        <v>0.088</v>
      </c>
      <c r="G112">
        <v>0.102</v>
      </c>
      <c r="H112">
        <v>0.218</v>
      </c>
      <c r="I112">
        <v>0.049</v>
      </c>
      <c r="J112">
        <v>0.083</v>
      </c>
    </row>
    <row r="113" spans="2:10" ht="12.75">
      <c r="B113" t="s">
        <v>49</v>
      </c>
      <c r="C113">
        <v>0.244</v>
      </c>
      <c r="D113">
        <v>0.217</v>
      </c>
      <c r="E113">
        <v>0.354</v>
      </c>
      <c r="F113">
        <v>0.124</v>
      </c>
      <c r="G113">
        <v>0.044</v>
      </c>
      <c r="H113">
        <v>0.146</v>
      </c>
      <c r="I113">
        <v>0.025</v>
      </c>
      <c r="J113">
        <v>0.034</v>
      </c>
    </row>
    <row r="115" spans="2:10" ht="12.75">
      <c r="B115" t="s">
        <v>50</v>
      </c>
      <c r="C115">
        <v>0.782</v>
      </c>
      <c r="D115">
        <v>0.83</v>
      </c>
      <c r="E115">
        <v>0.784</v>
      </c>
      <c r="F115">
        <v>0.772</v>
      </c>
      <c r="G115">
        <v>0.739</v>
      </c>
      <c r="H115">
        <v>0.761</v>
      </c>
      <c r="I115">
        <v>0.751</v>
      </c>
      <c r="J115">
        <v>0.739</v>
      </c>
    </row>
    <row r="116" spans="2:10" ht="12.75">
      <c r="B116" t="s">
        <v>51</v>
      </c>
      <c r="C116">
        <v>0.82</v>
      </c>
      <c r="D116">
        <v>0.845</v>
      </c>
      <c r="E116">
        <v>0.803</v>
      </c>
      <c r="F116">
        <v>0.779</v>
      </c>
      <c r="G116">
        <v>0.77</v>
      </c>
      <c r="H116">
        <v>0.774</v>
      </c>
      <c r="I116">
        <v>0.759</v>
      </c>
      <c r="J116">
        <v>0.773</v>
      </c>
    </row>
    <row r="117" spans="2:10" ht="12.75">
      <c r="B117" t="s">
        <v>52</v>
      </c>
      <c r="C117">
        <v>0.848</v>
      </c>
      <c r="D117">
        <v>0.851</v>
      </c>
      <c r="E117">
        <v>0.811</v>
      </c>
      <c r="F117">
        <v>0.803</v>
      </c>
      <c r="G117">
        <v>0.763</v>
      </c>
      <c r="H117">
        <v>0.798</v>
      </c>
      <c r="I117">
        <v>0.785</v>
      </c>
      <c r="J117">
        <v>0.772</v>
      </c>
    </row>
    <row r="118" spans="2:10" ht="12.75">
      <c r="B118" t="s">
        <v>53</v>
      </c>
      <c r="C118">
        <v>0.849</v>
      </c>
      <c r="D118">
        <v>0.853</v>
      </c>
      <c r="E118">
        <v>0.819</v>
      </c>
      <c r="F118">
        <v>0.823</v>
      </c>
      <c r="G118">
        <v>0.765</v>
      </c>
      <c r="H118">
        <v>0.782</v>
      </c>
      <c r="I118">
        <v>0.78</v>
      </c>
      <c r="J118">
        <v>0.784</v>
      </c>
    </row>
    <row r="119" spans="2:10" ht="12.75">
      <c r="B119" t="s">
        <v>54</v>
      </c>
      <c r="C119">
        <v>0.853</v>
      </c>
      <c r="D119">
        <v>0.87</v>
      </c>
      <c r="E119">
        <v>0.832</v>
      </c>
      <c r="F119">
        <v>0.782</v>
      </c>
      <c r="G119">
        <v>0.746</v>
      </c>
      <c r="H119">
        <v>0.776</v>
      </c>
      <c r="I119">
        <v>0.786</v>
      </c>
      <c r="J119">
        <v>0.767</v>
      </c>
    </row>
    <row r="120" spans="2:10" ht="12.75">
      <c r="B120" t="s">
        <v>55</v>
      </c>
      <c r="C120">
        <v>0.834</v>
      </c>
      <c r="D120">
        <v>0.864</v>
      </c>
      <c r="E120">
        <v>0.83</v>
      </c>
      <c r="F120">
        <v>0.79</v>
      </c>
      <c r="G120">
        <v>0.772</v>
      </c>
      <c r="H120">
        <v>0.787</v>
      </c>
      <c r="I120">
        <v>0.793</v>
      </c>
      <c r="J120">
        <v>0.785</v>
      </c>
    </row>
    <row r="121" spans="2:10" ht="12.75">
      <c r="B121" t="s">
        <v>56</v>
      </c>
      <c r="C121">
        <v>0.812</v>
      </c>
      <c r="D121">
        <v>0.846</v>
      </c>
      <c r="E121">
        <v>0.847</v>
      </c>
      <c r="F121">
        <v>0.803</v>
      </c>
      <c r="G121">
        <v>0.763</v>
      </c>
      <c r="H121">
        <v>0.75</v>
      </c>
      <c r="I121">
        <v>0.776</v>
      </c>
      <c r="J121">
        <v>0.778</v>
      </c>
    </row>
    <row r="122" spans="2:10" ht="12.75">
      <c r="B122" t="s">
        <v>57</v>
      </c>
      <c r="C122">
        <v>0.851</v>
      </c>
      <c r="D122">
        <v>0.795</v>
      </c>
      <c r="E122">
        <v>0.81</v>
      </c>
      <c r="F122">
        <v>0.803</v>
      </c>
      <c r="G122">
        <v>0.745</v>
      </c>
      <c r="H122">
        <v>0.801</v>
      </c>
      <c r="I122">
        <v>0.762</v>
      </c>
      <c r="J122">
        <v>0.764</v>
      </c>
    </row>
    <row r="123" spans="2:10" ht="12.75">
      <c r="B123" t="s">
        <v>58</v>
      </c>
      <c r="C123">
        <v>0.832</v>
      </c>
      <c r="D123">
        <v>0.834</v>
      </c>
      <c r="E123">
        <v>0.808</v>
      </c>
      <c r="F123">
        <v>0.791</v>
      </c>
      <c r="G123">
        <v>0.777</v>
      </c>
      <c r="H123">
        <v>0.762</v>
      </c>
      <c r="I123">
        <v>0.781</v>
      </c>
      <c r="J123">
        <v>0.756</v>
      </c>
    </row>
    <row r="124" spans="2:10" ht="12.75">
      <c r="B124" t="s">
        <v>59</v>
      </c>
      <c r="C124">
        <v>0.834</v>
      </c>
      <c r="D124">
        <v>0.794</v>
      </c>
      <c r="E124">
        <v>0.82</v>
      </c>
      <c r="F124">
        <v>0.813</v>
      </c>
      <c r="G124">
        <v>0.744</v>
      </c>
      <c r="H124">
        <v>0.766</v>
      </c>
      <c r="I124">
        <v>0.773</v>
      </c>
      <c r="J124">
        <v>0.757</v>
      </c>
    </row>
    <row r="125" spans="2:10" ht="12.75">
      <c r="B125" t="s">
        <v>60</v>
      </c>
      <c r="C125">
        <v>0.839</v>
      </c>
      <c r="D125">
        <v>0.828</v>
      </c>
      <c r="E125">
        <v>0.832</v>
      </c>
      <c r="F125">
        <v>0.809</v>
      </c>
      <c r="G125">
        <v>0.727</v>
      </c>
      <c r="H125">
        <v>0.764</v>
      </c>
      <c r="I125">
        <v>0.78</v>
      </c>
      <c r="J125">
        <v>0.757</v>
      </c>
    </row>
    <row r="126" spans="2:10" ht="12.75">
      <c r="B126" t="s">
        <v>61</v>
      </c>
      <c r="C126">
        <v>0.824</v>
      </c>
      <c r="D126">
        <v>0.814</v>
      </c>
      <c r="E126">
        <v>0.802</v>
      </c>
      <c r="F126">
        <v>0.807</v>
      </c>
      <c r="G126">
        <v>0.715</v>
      </c>
      <c r="H126">
        <v>0.741</v>
      </c>
      <c r="I126">
        <v>0.76</v>
      </c>
      <c r="J126">
        <v>0.764</v>
      </c>
    </row>
    <row r="127" spans="2:10" ht="12.75">
      <c r="B127" t="s">
        <v>62</v>
      </c>
      <c r="C127">
        <v>0.807</v>
      </c>
      <c r="D127">
        <v>0.802</v>
      </c>
      <c r="E127">
        <v>0.797</v>
      </c>
      <c r="F127">
        <v>0.81</v>
      </c>
      <c r="G127">
        <v>0.739</v>
      </c>
      <c r="H127">
        <v>0.735</v>
      </c>
      <c r="I127">
        <v>0.78</v>
      </c>
      <c r="J127">
        <v>0.755</v>
      </c>
    </row>
    <row r="128" spans="2:10" ht="12.75">
      <c r="B128" t="s">
        <v>63</v>
      </c>
      <c r="C128">
        <v>0.813</v>
      </c>
      <c r="D128">
        <v>0.777</v>
      </c>
      <c r="E128">
        <v>0.789</v>
      </c>
      <c r="F128">
        <v>0.786</v>
      </c>
      <c r="G128">
        <v>0.719</v>
      </c>
      <c r="H128">
        <v>0.743</v>
      </c>
      <c r="I128">
        <v>0.765</v>
      </c>
      <c r="J128">
        <v>0.742</v>
      </c>
    </row>
    <row r="129" spans="2:10" ht="12.75">
      <c r="B129" t="s">
        <v>64</v>
      </c>
      <c r="C129">
        <v>0.824</v>
      </c>
      <c r="D129">
        <v>0.801</v>
      </c>
      <c r="E129">
        <v>0.792</v>
      </c>
      <c r="F129">
        <v>0.773</v>
      </c>
      <c r="G129">
        <v>0.729</v>
      </c>
      <c r="H129">
        <v>0.746</v>
      </c>
      <c r="I129">
        <v>0.748</v>
      </c>
      <c r="J129">
        <v>0.752</v>
      </c>
    </row>
    <row r="130" spans="2:10" ht="12.75">
      <c r="B130" t="s">
        <v>65</v>
      </c>
      <c r="C130">
        <v>0.792</v>
      </c>
      <c r="D130">
        <v>0.792</v>
      </c>
      <c r="E130">
        <v>0.789</v>
      </c>
      <c r="F130">
        <v>0.793</v>
      </c>
      <c r="G130">
        <v>0.706</v>
      </c>
      <c r="H130">
        <v>0.719</v>
      </c>
      <c r="I130">
        <v>0.769</v>
      </c>
      <c r="J130">
        <v>0.753</v>
      </c>
    </row>
    <row r="131" spans="2:10" ht="12.75">
      <c r="B131" t="s">
        <v>66</v>
      </c>
      <c r="C131">
        <v>0.768</v>
      </c>
      <c r="D131">
        <v>0.79</v>
      </c>
      <c r="E131">
        <v>0.799</v>
      </c>
      <c r="F131">
        <v>0.766</v>
      </c>
      <c r="G131">
        <v>0.698</v>
      </c>
      <c r="H131">
        <v>0.703</v>
      </c>
      <c r="I131">
        <v>0.765</v>
      </c>
      <c r="J131">
        <v>0.739</v>
      </c>
    </row>
    <row r="132" spans="2:10" ht="12.75">
      <c r="B132" t="s">
        <v>67</v>
      </c>
      <c r="C132">
        <v>0.795</v>
      </c>
      <c r="D132">
        <v>0.763</v>
      </c>
      <c r="E132">
        <v>0.784</v>
      </c>
      <c r="F132">
        <v>0.781</v>
      </c>
      <c r="G132">
        <v>0.7</v>
      </c>
      <c r="H132">
        <v>0.712</v>
      </c>
      <c r="I132">
        <v>0.748</v>
      </c>
      <c r="J132">
        <v>0.713</v>
      </c>
    </row>
    <row r="133" spans="2:10" ht="12.75">
      <c r="B133" t="s">
        <v>68</v>
      </c>
      <c r="C133">
        <v>0.79</v>
      </c>
      <c r="D133">
        <v>0.75</v>
      </c>
      <c r="E133">
        <v>0.761</v>
      </c>
      <c r="F133">
        <v>0.76</v>
      </c>
      <c r="G133">
        <v>0.692</v>
      </c>
      <c r="H133">
        <v>0.739</v>
      </c>
      <c r="I133">
        <v>0.712</v>
      </c>
      <c r="J133">
        <v>0.723</v>
      </c>
    </row>
    <row r="134" spans="2:10" ht="12.75">
      <c r="B134" t="s">
        <v>69</v>
      </c>
      <c r="C134">
        <v>0.767</v>
      </c>
      <c r="D134">
        <v>0.743</v>
      </c>
      <c r="E134">
        <v>0.779</v>
      </c>
      <c r="F134">
        <v>0.756</v>
      </c>
      <c r="G134">
        <v>0.7</v>
      </c>
      <c r="H134">
        <v>0.717</v>
      </c>
      <c r="I134">
        <v>0.719</v>
      </c>
      <c r="J134">
        <v>0.739</v>
      </c>
    </row>
    <row r="135" spans="2:10" ht="12.75">
      <c r="B135" t="s">
        <v>70</v>
      </c>
      <c r="C135">
        <v>0.757</v>
      </c>
      <c r="D135">
        <v>0.751</v>
      </c>
      <c r="E135">
        <v>0.781</v>
      </c>
      <c r="F135">
        <v>0.747</v>
      </c>
      <c r="G135">
        <v>0.686</v>
      </c>
      <c r="H135">
        <v>0.711</v>
      </c>
      <c r="I135">
        <v>0.709</v>
      </c>
      <c r="J135">
        <v>0.714</v>
      </c>
    </row>
    <row r="136" spans="2:10" ht="12.75">
      <c r="B136" t="s">
        <v>71</v>
      </c>
      <c r="C136">
        <v>0.763</v>
      </c>
      <c r="D136">
        <v>0.744</v>
      </c>
      <c r="E136">
        <v>0.747</v>
      </c>
      <c r="F136">
        <v>0.745</v>
      </c>
      <c r="G136">
        <v>0.676</v>
      </c>
      <c r="H136">
        <v>0.691</v>
      </c>
      <c r="I136">
        <v>0.732</v>
      </c>
      <c r="J136">
        <v>0.693</v>
      </c>
    </row>
    <row r="137" spans="2:10" ht="12.75">
      <c r="B137" t="s">
        <v>72</v>
      </c>
      <c r="C137">
        <v>0.749</v>
      </c>
      <c r="D137">
        <v>0.717</v>
      </c>
      <c r="E137">
        <v>0.729</v>
      </c>
      <c r="F137">
        <v>0.732</v>
      </c>
      <c r="G137">
        <v>0.671</v>
      </c>
      <c r="H137">
        <v>0.689</v>
      </c>
      <c r="I137">
        <v>0.703</v>
      </c>
      <c r="J137">
        <v>0.703</v>
      </c>
    </row>
    <row r="138" spans="2:10" ht="12.75">
      <c r="B138" t="s">
        <v>73</v>
      </c>
      <c r="C138">
        <v>0.747</v>
      </c>
      <c r="D138">
        <v>0.69</v>
      </c>
      <c r="E138">
        <v>0.724</v>
      </c>
      <c r="F138">
        <v>0.727</v>
      </c>
      <c r="G138">
        <v>0.65</v>
      </c>
      <c r="H138">
        <v>0.658</v>
      </c>
      <c r="I138">
        <v>0.699</v>
      </c>
      <c r="J138">
        <v>0.679</v>
      </c>
    </row>
    <row r="139" spans="2:10" ht="12.75">
      <c r="B139" t="s">
        <v>74</v>
      </c>
      <c r="C139">
        <v>0.73</v>
      </c>
      <c r="D139">
        <v>0.707</v>
      </c>
      <c r="E139">
        <v>0.728</v>
      </c>
      <c r="F139">
        <v>0.744</v>
      </c>
      <c r="G139">
        <v>0.663</v>
      </c>
      <c r="H139">
        <v>0.662</v>
      </c>
      <c r="I139">
        <v>0.696</v>
      </c>
      <c r="J139">
        <v>0.683</v>
      </c>
    </row>
    <row r="140" spans="2:10" ht="12.75">
      <c r="B140" t="s">
        <v>75</v>
      </c>
      <c r="C140">
        <v>0.742</v>
      </c>
      <c r="D140">
        <v>0.711</v>
      </c>
      <c r="E140">
        <v>0.715</v>
      </c>
      <c r="F140">
        <v>0.701</v>
      </c>
      <c r="G140">
        <v>0.646</v>
      </c>
      <c r="H140">
        <v>0.666</v>
      </c>
      <c r="I140">
        <v>0.687</v>
      </c>
      <c r="J140">
        <v>0.647</v>
      </c>
    </row>
    <row r="141" spans="2:10" ht="12.75">
      <c r="B141" t="s">
        <v>76</v>
      </c>
      <c r="C141">
        <v>0.743</v>
      </c>
      <c r="D141">
        <v>0.691</v>
      </c>
      <c r="E141">
        <v>0.714</v>
      </c>
      <c r="F141">
        <v>0.701</v>
      </c>
      <c r="G141">
        <v>0.673</v>
      </c>
      <c r="H141">
        <v>0.644</v>
      </c>
      <c r="I141">
        <v>0.686</v>
      </c>
      <c r="J141">
        <v>0.65</v>
      </c>
    </row>
    <row r="142" spans="2:10" ht="12.75">
      <c r="B142" t="s">
        <v>77</v>
      </c>
      <c r="C142">
        <v>0.723</v>
      </c>
      <c r="D142">
        <v>0.671</v>
      </c>
      <c r="E142">
        <v>0.713</v>
      </c>
      <c r="F142">
        <v>0.69</v>
      </c>
      <c r="G142">
        <v>0.651</v>
      </c>
      <c r="H142">
        <v>0.644</v>
      </c>
      <c r="I142">
        <v>0.662</v>
      </c>
      <c r="J142">
        <v>0.626</v>
      </c>
    </row>
    <row r="143" spans="2:10" ht="12.75">
      <c r="B143" t="s">
        <v>78</v>
      </c>
      <c r="C143">
        <v>0.706</v>
      </c>
      <c r="D143">
        <v>0.676</v>
      </c>
      <c r="E143">
        <v>0.695</v>
      </c>
      <c r="F143">
        <v>0.671</v>
      </c>
      <c r="G143">
        <v>0.626</v>
      </c>
      <c r="H143">
        <v>0.61</v>
      </c>
      <c r="I143">
        <v>0.649</v>
      </c>
      <c r="J143">
        <v>0.621</v>
      </c>
    </row>
    <row r="144" spans="2:10" ht="12.75">
      <c r="B144" t="s">
        <v>79</v>
      </c>
      <c r="C144">
        <v>0.718</v>
      </c>
      <c r="D144">
        <v>0.678</v>
      </c>
      <c r="E144">
        <v>0.673</v>
      </c>
      <c r="F144">
        <v>0.678</v>
      </c>
      <c r="G144">
        <v>0.623</v>
      </c>
      <c r="H144">
        <v>0.585</v>
      </c>
      <c r="I144">
        <v>0.637</v>
      </c>
      <c r="J144">
        <v>0.601</v>
      </c>
    </row>
    <row r="146" spans="2:5" ht="12.75">
      <c r="B146" t="s">
        <v>13</v>
      </c>
      <c r="C146">
        <v>17</v>
      </c>
      <c r="D146" t="s">
        <v>14</v>
      </c>
      <c r="E146">
        <v>21</v>
      </c>
    </row>
    <row r="147" spans="1:6" ht="12.75">
      <c r="A147" t="s">
        <v>15</v>
      </c>
      <c r="B147">
        <v>17</v>
      </c>
      <c r="C147">
        <v>18</v>
      </c>
      <c r="D147">
        <v>19</v>
      </c>
      <c r="E147">
        <v>20</v>
      </c>
      <c r="F147">
        <v>21</v>
      </c>
    </row>
    <row r="148" spans="1:6" ht="12.75">
      <c r="A148" t="s">
        <v>16</v>
      </c>
      <c r="B148">
        <v>1.73</v>
      </c>
      <c r="C148">
        <v>1.65</v>
      </c>
      <c r="D148">
        <v>1.6</v>
      </c>
      <c r="E148">
        <v>1.66</v>
      </c>
      <c r="F148">
        <v>1.56</v>
      </c>
    </row>
    <row r="149" spans="1:6" ht="12.75">
      <c r="A149" t="s">
        <v>17</v>
      </c>
      <c r="B149">
        <v>35360</v>
      </c>
      <c r="C149">
        <v>35576</v>
      </c>
      <c r="D149">
        <v>35810</v>
      </c>
      <c r="E149">
        <v>36025</v>
      </c>
      <c r="F149">
        <v>36233</v>
      </c>
    </row>
    <row r="150" spans="1:6" ht="12.75">
      <c r="A150" t="s">
        <v>18</v>
      </c>
      <c r="B150">
        <v>1469</v>
      </c>
      <c r="C150">
        <v>1469</v>
      </c>
      <c r="D150">
        <v>1470</v>
      </c>
      <c r="E150">
        <v>1471</v>
      </c>
      <c r="F150">
        <v>1471</v>
      </c>
    </row>
    <row r="151" spans="1:6" ht="12.75">
      <c r="A151" t="s">
        <v>19</v>
      </c>
      <c r="B151">
        <v>12</v>
      </c>
      <c r="C151">
        <v>11</v>
      </c>
      <c r="D151">
        <v>11</v>
      </c>
      <c r="E151">
        <v>11</v>
      </c>
      <c r="F151">
        <v>10</v>
      </c>
    </row>
    <row r="153" spans="2:7" ht="12.75">
      <c r="B153" t="s">
        <v>20</v>
      </c>
      <c r="C153">
        <v>0.761</v>
      </c>
      <c r="D153">
        <v>0.737</v>
      </c>
      <c r="E153">
        <v>0.736</v>
      </c>
      <c r="F153">
        <v>0.615</v>
      </c>
      <c r="G153">
        <v>0.455</v>
      </c>
    </row>
    <row r="154" spans="2:7" ht="12.75">
      <c r="B154" t="s">
        <v>21</v>
      </c>
      <c r="C154">
        <v>0.791</v>
      </c>
      <c r="D154">
        <v>0.721</v>
      </c>
      <c r="E154">
        <v>0.767</v>
      </c>
      <c r="F154">
        <v>0.633</v>
      </c>
      <c r="G154">
        <v>0.438</v>
      </c>
    </row>
    <row r="155" spans="2:7" ht="12.75">
      <c r="B155" t="s">
        <v>22</v>
      </c>
      <c r="C155">
        <v>0.756</v>
      </c>
      <c r="D155">
        <v>0.748</v>
      </c>
      <c r="E155">
        <v>0.743</v>
      </c>
      <c r="F155">
        <v>0.626</v>
      </c>
      <c r="G155">
        <v>0.46</v>
      </c>
    </row>
    <row r="156" spans="2:7" ht="12.75">
      <c r="B156" t="s">
        <v>23</v>
      </c>
      <c r="C156">
        <v>0.742</v>
      </c>
      <c r="D156">
        <v>0.729</v>
      </c>
      <c r="E156">
        <v>0.764</v>
      </c>
      <c r="F156">
        <v>0.627</v>
      </c>
      <c r="G156">
        <v>0.465</v>
      </c>
    </row>
    <row r="157" spans="2:7" ht="12.75">
      <c r="B157" t="s">
        <v>24</v>
      </c>
      <c r="C157">
        <v>0.725</v>
      </c>
      <c r="D157">
        <v>0.7</v>
      </c>
      <c r="E157">
        <v>0.731</v>
      </c>
      <c r="F157">
        <v>0.603</v>
      </c>
      <c r="G157">
        <v>0.483</v>
      </c>
    </row>
    <row r="158" spans="2:7" ht="12.75">
      <c r="B158" t="s">
        <v>25</v>
      </c>
      <c r="C158">
        <v>0.715</v>
      </c>
      <c r="D158">
        <v>0.682</v>
      </c>
      <c r="E158">
        <v>0.718</v>
      </c>
      <c r="F158">
        <v>0.594</v>
      </c>
      <c r="G158">
        <v>0.449</v>
      </c>
    </row>
    <row r="159" spans="2:7" ht="12.75">
      <c r="B159" t="s">
        <v>26</v>
      </c>
      <c r="C159">
        <v>0.733</v>
      </c>
      <c r="D159">
        <v>0.698</v>
      </c>
      <c r="E159">
        <v>0.705</v>
      </c>
      <c r="F159">
        <v>0.594</v>
      </c>
      <c r="G159">
        <v>0.49</v>
      </c>
    </row>
    <row r="160" spans="2:7" ht="12.75">
      <c r="B160" t="s">
        <v>27</v>
      </c>
      <c r="C160">
        <v>0.722</v>
      </c>
      <c r="D160">
        <v>0.65</v>
      </c>
      <c r="E160">
        <v>0.735</v>
      </c>
      <c r="F160">
        <v>0.56</v>
      </c>
      <c r="G160">
        <v>0.434</v>
      </c>
    </row>
    <row r="161" spans="2:7" ht="12.75">
      <c r="B161" t="s">
        <v>28</v>
      </c>
      <c r="C161">
        <v>0.684</v>
      </c>
      <c r="D161">
        <v>0.618</v>
      </c>
      <c r="E161">
        <v>0.702</v>
      </c>
      <c r="F161">
        <v>0.583</v>
      </c>
      <c r="G161">
        <v>0.477</v>
      </c>
    </row>
    <row r="162" spans="2:7" ht="12.75">
      <c r="B162" t="s">
        <v>29</v>
      </c>
      <c r="C162">
        <v>0.626</v>
      </c>
      <c r="D162">
        <v>0.624</v>
      </c>
      <c r="E162">
        <v>0.687</v>
      </c>
      <c r="F162">
        <v>0.542</v>
      </c>
      <c r="G162">
        <v>0.468</v>
      </c>
    </row>
    <row r="163" spans="2:7" ht="12.75">
      <c r="B163" t="s">
        <v>30</v>
      </c>
      <c r="C163">
        <v>0.601</v>
      </c>
      <c r="D163">
        <v>0.565</v>
      </c>
      <c r="E163">
        <v>0.613</v>
      </c>
      <c r="F163">
        <v>0.481</v>
      </c>
      <c r="G163">
        <v>0.445</v>
      </c>
    </row>
    <row r="164" spans="2:7" ht="12.75">
      <c r="B164" t="s">
        <v>31</v>
      </c>
      <c r="C164">
        <v>0.568</v>
      </c>
      <c r="D164">
        <v>0.566</v>
      </c>
      <c r="E164">
        <v>0.554</v>
      </c>
      <c r="F164">
        <v>0.482</v>
      </c>
      <c r="G164">
        <v>0.417</v>
      </c>
    </row>
    <row r="165" spans="2:7" ht="12.75">
      <c r="B165" t="s">
        <v>32</v>
      </c>
      <c r="C165">
        <v>0.43</v>
      </c>
      <c r="D165">
        <v>0.471</v>
      </c>
      <c r="E165">
        <v>0.325</v>
      </c>
      <c r="F165">
        <v>0.463</v>
      </c>
      <c r="G165">
        <v>0.049</v>
      </c>
    </row>
    <row r="166" spans="2:7" ht="12.75">
      <c r="B166" t="s">
        <v>33</v>
      </c>
      <c r="C166">
        <v>0.199</v>
      </c>
      <c r="D166">
        <v>0.054</v>
      </c>
      <c r="E166">
        <v>0.055</v>
      </c>
      <c r="F166">
        <v>0.043</v>
      </c>
      <c r="G166">
        <v>-0.005</v>
      </c>
    </row>
    <row r="167" spans="2:7" ht="12.75">
      <c r="B167" t="s">
        <v>34</v>
      </c>
      <c r="C167">
        <v>0.027</v>
      </c>
      <c r="D167">
        <v>0.058</v>
      </c>
      <c r="E167">
        <v>0.135</v>
      </c>
      <c r="F167">
        <v>0.119</v>
      </c>
      <c r="G167">
        <v>0.068</v>
      </c>
    </row>
    <row r="168" spans="2:7" ht="12.75">
      <c r="B168" t="s">
        <v>35</v>
      </c>
      <c r="C168">
        <v>0.097</v>
      </c>
      <c r="D168">
        <v>0.007</v>
      </c>
      <c r="E168">
        <v>0.076</v>
      </c>
      <c r="F168">
        <v>0.05</v>
      </c>
      <c r="G168">
        <v>0.107</v>
      </c>
    </row>
    <row r="169" spans="2:7" ht="12.75">
      <c r="B169" t="s">
        <v>36</v>
      </c>
      <c r="C169">
        <v>0.053</v>
      </c>
      <c r="D169">
        <v>-0.016</v>
      </c>
      <c r="E169">
        <v>0.072</v>
      </c>
      <c r="F169">
        <v>0.041</v>
      </c>
      <c r="G169">
        <v>0.046</v>
      </c>
    </row>
    <row r="170" spans="2:7" ht="12.75">
      <c r="B170" t="s">
        <v>37</v>
      </c>
      <c r="C170">
        <v>0.047</v>
      </c>
      <c r="D170">
        <v>0.013</v>
      </c>
      <c r="E170">
        <v>0.101</v>
      </c>
      <c r="F170">
        <v>0.032</v>
      </c>
      <c r="G170">
        <v>0.066</v>
      </c>
    </row>
    <row r="171" spans="2:7" ht="12.75">
      <c r="B171" t="s">
        <v>38</v>
      </c>
      <c r="C171">
        <v>0.055</v>
      </c>
      <c r="D171">
        <v>0.071</v>
      </c>
      <c r="E171">
        <v>0.081</v>
      </c>
      <c r="F171">
        <v>0.085</v>
      </c>
      <c r="G171">
        <v>0.086</v>
      </c>
    </row>
    <row r="172" spans="2:7" ht="12.75">
      <c r="B172" t="s">
        <v>39</v>
      </c>
      <c r="C172">
        <v>0.024</v>
      </c>
      <c r="D172">
        <v>0.072</v>
      </c>
      <c r="E172">
        <v>0.112</v>
      </c>
      <c r="F172">
        <v>0.072</v>
      </c>
      <c r="G172">
        <v>0.052</v>
      </c>
    </row>
    <row r="173" spans="2:7" ht="12.75">
      <c r="B173" t="s">
        <v>40</v>
      </c>
      <c r="C173">
        <v>0.034</v>
      </c>
      <c r="D173">
        <v>0.083</v>
      </c>
      <c r="E173">
        <v>0.168</v>
      </c>
      <c r="F173">
        <v>0.079</v>
      </c>
      <c r="G173">
        <v>0.068</v>
      </c>
    </row>
    <row r="174" spans="2:7" ht="12.75">
      <c r="B174" t="s">
        <v>41</v>
      </c>
      <c r="C174">
        <v>0.055</v>
      </c>
      <c r="D174">
        <v>0.146</v>
      </c>
      <c r="E174">
        <v>0.15</v>
      </c>
      <c r="F174">
        <v>0.11</v>
      </c>
      <c r="G174">
        <v>0.069</v>
      </c>
    </row>
    <row r="175" spans="2:7" ht="12.75">
      <c r="B175" t="s">
        <v>42</v>
      </c>
      <c r="C175">
        <v>0.084</v>
      </c>
      <c r="D175">
        <v>0.221</v>
      </c>
      <c r="E175">
        <v>0.157</v>
      </c>
      <c r="F175">
        <v>0.142</v>
      </c>
      <c r="G175">
        <v>0.123</v>
      </c>
    </row>
    <row r="176" spans="2:7" ht="12.75">
      <c r="B176" t="s">
        <v>43</v>
      </c>
      <c r="C176">
        <v>0.105</v>
      </c>
      <c r="D176">
        <v>0.2</v>
      </c>
      <c r="E176">
        <v>0.217</v>
      </c>
      <c r="F176">
        <v>0.146</v>
      </c>
      <c r="G176">
        <v>0.083</v>
      </c>
    </row>
    <row r="177" spans="2:7" ht="12.75">
      <c r="B177" t="s">
        <v>44</v>
      </c>
      <c r="C177">
        <v>0.156</v>
      </c>
      <c r="D177">
        <v>0.261</v>
      </c>
      <c r="E177">
        <v>0.252</v>
      </c>
      <c r="F177">
        <v>0.187</v>
      </c>
      <c r="G177">
        <v>0.102</v>
      </c>
    </row>
    <row r="178" spans="2:7" ht="12.75">
      <c r="B178" t="s">
        <v>45</v>
      </c>
      <c r="C178">
        <v>0.132</v>
      </c>
      <c r="D178">
        <v>0.253</v>
      </c>
      <c r="E178">
        <v>0.193</v>
      </c>
      <c r="F178">
        <v>0.198</v>
      </c>
      <c r="G178">
        <v>0.065</v>
      </c>
    </row>
    <row r="179" spans="2:7" ht="12.75">
      <c r="B179" t="s">
        <v>46</v>
      </c>
      <c r="C179">
        <v>0.21</v>
      </c>
      <c r="D179">
        <v>0.12</v>
      </c>
      <c r="E179">
        <v>0.068</v>
      </c>
      <c r="F179">
        <v>0.138</v>
      </c>
      <c r="G179">
        <v>0.018</v>
      </c>
    </row>
    <row r="180" spans="2:7" ht="12.75">
      <c r="B180" t="s">
        <v>47</v>
      </c>
      <c r="C180">
        <v>0.088</v>
      </c>
      <c r="D180">
        <v>0.058</v>
      </c>
      <c r="E180">
        <v>0.06</v>
      </c>
      <c r="F180">
        <v>0.038</v>
      </c>
      <c r="G180">
        <v>0.019</v>
      </c>
    </row>
    <row r="181" spans="2:7" ht="12.75">
      <c r="B181" t="s">
        <v>48</v>
      </c>
      <c r="C181">
        <v>0.074</v>
      </c>
      <c r="D181">
        <v>0.059</v>
      </c>
      <c r="E181">
        <v>0.065</v>
      </c>
      <c r="F181">
        <v>0.03</v>
      </c>
      <c r="G181">
        <v>0.054</v>
      </c>
    </row>
    <row r="182" spans="2:7" ht="12.75">
      <c r="B182" t="s">
        <v>49</v>
      </c>
      <c r="C182">
        <v>0.053</v>
      </c>
      <c r="D182">
        <v>0.026</v>
      </c>
      <c r="E182">
        <v>0.046</v>
      </c>
      <c r="F182">
        <v>0.042</v>
      </c>
      <c r="G182">
        <v>0.023</v>
      </c>
    </row>
    <row r="184" spans="2:7" ht="12.75">
      <c r="B184" t="s">
        <v>50</v>
      </c>
      <c r="C184">
        <v>0.704</v>
      </c>
      <c r="D184">
        <v>0.678</v>
      </c>
      <c r="E184">
        <v>0.647</v>
      </c>
      <c r="F184">
        <v>0.55</v>
      </c>
      <c r="G184">
        <v>0.414</v>
      </c>
    </row>
    <row r="185" spans="2:7" ht="12.75">
      <c r="B185" t="s">
        <v>51</v>
      </c>
      <c r="C185">
        <v>0.731</v>
      </c>
      <c r="D185">
        <v>0.704</v>
      </c>
      <c r="E185">
        <v>0.666</v>
      </c>
      <c r="F185">
        <v>0.562</v>
      </c>
      <c r="G185">
        <v>0.451</v>
      </c>
    </row>
    <row r="186" spans="2:7" ht="12.75">
      <c r="B186" t="s">
        <v>52</v>
      </c>
      <c r="C186">
        <v>0.763</v>
      </c>
      <c r="D186">
        <v>0.714</v>
      </c>
      <c r="E186">
        <v>0.695</v>
      </c>
      <c r="F186">
        <v>0.604</v>
      </c>
      <c r="G186">
        <v>0.429</v>
      </c>
    </row>
    <row r="187" spans="2:7" ht="12.75">
      <c r="B187" t="s">
        <v>53</v>
      </c>
      <c r="C187">
        <v>0.743</v>
      </c>
      <c r="D187">
        <v>0.72</v>
      </c>
      <c r="E187">
        <v>0.714</v>
      </c>
      <c r="F187">
        <v>0.616</v>
      </c>
      <c r="G187">
        <v>0.449</v>
      </c>
    </row>
    <row r="188" spans="2:7" ht="12.75">
      <c r="B188" t="s">
        <v>54</v>
      </c>
      <c r="C188">
        <v>0.747</v>
      </c>
      <c r="D188">
        <v>0.725</v>
      </c>
      <c r="E188">
        <v>0.731</v>
      </c>
      <c r="F188">
        <v>0.615</v>
      </c>
      <c r="G188">
        <v>0.452</v>
      </c>
    </row>
    <row r="189" spans="2:7" ht="12.75">
      <c r="B189" t="s">
        <v>55</v>
      </c>
      <c r="C189">
        <v>0.718</v>
      </c>
      <c r="D189">
        <v>0.715</v>
      </c>
      <c r="E189">
        <v>0.707</v>
      </c>
      <c r="F189">
        <v>0.637</v>
      </c>
      <c r="G189">
        <v>0.441</v>
      </c>
    </row>
    <row r="190" spans="2:7" ht="12.75">
      <c r="B190" t="s">
        <v>56</v>
      </c>
      <c r="C190">
        <v>0.745</v>
      </c>
      <c r="D190">
        <v>0.712</v>
      </c>
      <c r="E190">
        <v>0.724</v>
      </c>
      <c r="F190">
        <v>0.629</v>
      </c>
      <c r="G190">
        <v>0.453</v>
      </c>
    </row>
    <row r="191" spans="2:7" ht="12.75">
      <c r="B191" t="s">
        <v>57</v>
      </c>
      <c r="C191">
        <v>0.736</v>
      </c>
      <c r="D191">
        <v>0.717</v>
      </c>
      <c r="E191">
        <v>0.743</v>
      </c>
      <c r="F191">
        <v>0.631</v>
      </c>
      <c r="G191">
        <v>0.448</v>
      </c>
    </row>
    <row r="192" spans="2:7" ht="12.75">
      <c r="B192" t="s">
        <v>58</v>
      </c>
      <c r="C192">
        <v>0.729</v>
      </c>
      <c r="D192">
        <v>0.689</v>
      </c>
      <c r="E192">
        <v>0.751</v>
      </c>
      <c r="F192">
        <v>0.625</v>
      </c>
      <c r="G192">
        <v>0.45</v>
      </c>
    </row>
    <row r="193" spans="2:7" ht="12.75">
      <c r="B193" t="s">
        <v>59</v>
      </c>
      <c r="C193">
        <v>0.747</v>
      </c>
      <c r="D193">
        <v>0.707</v>
      </c>
      <c r="E193">
        <v>0.704</v>
      </c>
      <c r="F193">
        <v>0.619</v>
      </c>
      <c r="G193">
        <v>0.434</v>
      </c>
    </row>
    <row r="194" spans="2:7" ht="12.75">
      <c r="B194" t="s">
        <v>60</v>
      </c>
      <c r="C194">
        <v>0.739</v>
      </c>
      <c r="D194">
        <v>0.686</v>
      </c>
      <c r="E194">
        <v>0.702</v>
      </c>
      <c r="F194">
        <v>0.624</v>
      </c>
      <c r="G194">
        <v>0.447</v>
      </c>
    </row>
    <row r="195" spans="2:7" ht="12.75">
      <c r="B195" t="s">
        <v>61</v>
      </c>
      <c r="C195">
        <v>0.727</v>
      </c>
      <c r="D195">
        <v>0.69</v>
      </c>
      <c r="E195">
        <v>0.715</v>
      </c>
      <c r="F195">
        <v>0.635</v>
      </c>
      <c r="G195">
        <v>0.448</v>
      </c>
    </row>
    <row r="196" spans="2:7" ht="12.75">
      <c r="B196" t="s">
        <v>62</v>
      </c>
      <c r="C196">
        <v>0.763</v>
      </c>
      <c r="D196">
        <v>0.69</v>
      </c>
      <c r="E196">
        <v>0.71</v>
      </c>
      <c r="F196">
        <v>0.646</v>
      </c>
      <c r="G196">
        <v>0.437</v>
      </c>
    </row>
    <row r="197" spans="2:7" ht="12.75">
      <c r="B197" t="s">
        <v>63</v>
      </c>
      <c r="C197">
        <v>0.746</v>
      </c>
      <c r="D197">
        <v>0.695</v>
      </c>
      <c r="E197">
        <v>0.702</v>
      </c>
      <c r="F197">
        <v>0.614</v>
      </c>
      <c r="G197">
        <v>0.424</v>
      </c>
    </row>
    <row r="198" spans="2:7" ht="12.75">
      <c r="B198" t="s">
        <v>64</v>
      </c>
      <c r="C198">
        <v>0.733</v>
      </c>
      <c r="D198">
        <v>0.678</v>
      </c>
      <c r="E198">
        <v>0.722</v>
      </c>
      <c r="F198">
        <v>0.599</v>
      </c>
      <c r="G198">
        <v>0.42</v>
      </c>
    </row>
    <row r="199" spans="2:7" ht="12.75">
      <c r="B199" t="s">
        <v>65</v>
      </c>
      <c r="C199">
        <v>0.73</v>
      </c>
      <c r="D199">
        <v>0.661</v>
      </c>
      <c r="E199">
        <v>0.689</v>
      </c>
      <c r="F199">
        <v>0.611</v>
      </c>
      <c r="G199">
        <v>0.421</v>
      </c>
    </row>
    <row r="200" spans="2:7" ht="12.75">
      <c r="B200" t="s">
        <v>66</v>
      </c>
      <c r="C200">
        <v>0.709</v>
      </c>
      <c r="D200">
        <v>0.682</v>
      </c>
      <c r="E200">
        <v>0.7</v>
      </c>
      <c r="F200">
        <v>0.6</v>
      </c>
      <c r="G200">
        <v>0.433</v>
      </c>
    </row>
    <row r="201" spans="2:7" ht="12.75">
      <c r="B201" t="s">
        <v>67</v>
      </c>
      <c r="C201">
        <v>0.723</v>
      </c>
      <c r="D201">
        <v>0.642</v>
      </c>
      <c r="E201">
        <v>0.716</v>
      </c>
      <c r="F201">
        <v>0.585</v>
      </c>
      <c r="G201">
        <v>0.425</v>
      </c>
    </row>
    <row r="202" spans="2:7" ht="12.75">
      <c r="B202" t="s">
        <v>68</v>
      </c>
      <c r="C202">
        <v>0.719</v>
      </c>
      <c r="D202">
        <v>0.653</v>
      </c>
      <c r="E202">
        <v>0.701</v>
      </c>
      <c r="F202">
        <v>0.598</v>
      </c>
      <c r="G202">
        <v>0.405</v>
      </c>
    </row>
    <row r="203" spans="2:7" ht="12.75">
      <c r="B203" t="s">
        <v>69</v>
      </c>
      <c r="C203">
        <v>0.711</v>
      </c>
      <c r="D203">
        <v>0.647</v>
      </c>
      <c r="E203">
        <v>0.695</v>
      </c>
      <c r="F203">
        <v>0.58</v>
      </c>
      <c r="G203">
        <v>0.41</v>
      </c>
    </row>
    <row r="204" spans="2:7" ht="12.75">
      <c r="B204" t="s">
        <v>70</v>
      </c>
      <c r="C204">
        <v>0.681</v>
      </c>
      <c r="D204">
        <v>0.599</v>
      </c>
      <c r="E204">
        <v>0.7</v>
      </c>
      <c r="F204">
        <v>0.564</v>
      </c>
      <c r="G204">
        <v>0.427</v>
      </c>
    </row>
    <row r="205" spans="2:7" ht="12.75">
      <c r="B205" t="s">
        <v>71</v>
      </c>
      <c r="C205">
        <v>0.692</v>
      </c>
      <c r="D205">
        <v>0.619</v>
      </c>
      <c r="E205">
        <v>0.678</v>
      </c>
      <c r="F205">
        <v>0.57</v>
      </c>
      <c r="G205">
        <v>0.394</v>
      </c>
    </row>
    <row r="206" spans="2:7" ht="12.75">
      <c r="B206" t="s">
        <v>72</v>
      </c>
      <c r="C206">
        <v>0.696</v>
      </c>
      <c r="D206">
        <v>0.602</v>
      </c>
      <c r="E206">
        <v>0.69</v>
      </c>
      <c r="F206">
        <v>0.596</v>
      </c>
      <c r="G206">
        <v>0.396</v>
      </c>
    </row>
    <row r="207" spans="2:7" ht="12.75">
      <c r="B207" t="s">
        <v>73</v>
      </c>
      <c r="C207">
        <v>0.694</v>
      </c>
      <c r="D207">
        <v>0.583</v>
      </c>
      <c r="E207">
        <v>0.669</v>
      </c>
      <c r="F207">
        <v>0.567</v>
      </c>
      <c r="G207">
        <v>0.392</v>
      </c>
    </row>
    <row r="208" spans="2:7" ht="12.75">
      <c r="B208" t="s">
        <v>74</v>
      </c>
      <c r="C208">
        <v>0.678</v>
      </c>
      <c r="D208">
        <v>0.59</v>
      </c>
      <c r="E208">
        <v>0.659</v>
      </c>
      <c r="F208">
        <v>0.569</v>
      </c>
      <c r="G208">
        <v>0.371</v>
      </c>
    </row>
    <row r="209" spans="2:7" ht="12.75">
      <c r="B209" t="s">
        <v>75</v>
      </c>
      <c r="C209">
        <v>0.665</v>
      </c>
      <c r="D209">
        <v>0.549</v>
      </c>
      <c r="E209">
        <v>0.657</v>
      </c>
      <c r="F209">
        <v>0.54</v>
      </c>
      <c r="G209">
        <v>0.389</v>
      </c>
    </row>
    <row r="210" spans="2:7" ht="12.75">
      <c r="B210" t="s">
        <v>76</v>
      </c>
      <c r="C210">
        <v>0.651</v>
      </c>
      <c r="D210">
        <v>0.568</v>
      </c>
      <c r="E210">
        <v>0.665</v>
      </c>
      <c r="F210">
        <v>0.542</v>
      </c>
      <c r="G210">
        <v>0.388</v>
      </c>
    </row>
    <row r="211" spans="2:7" ht="12.75">
      <c r="B211" t="s">
        <v>77</v>
      </c>
      <c r="C211">
        <v>0.626</v>
      </c>
      <c r="D211">
        <v>0.536</v>
      </c>
      <c r="E211">
        <v>0.629</v>
      </c>
      <c r="F211">
        <v>0.533</v>
      </c>
      <c r="G211">
        <v>0.412</v>
      </c>
    </row>
    <row r="212" spans="2:7" ht="12.75">
      <c r="B212" t="s">
        <v>78</v>
      </c>
      <c r="C212">
        <v>0.618</v>
      </c>
      <c r="D212">
        <v>0.513</v>
      </c>
      <c r="E212">
        <v>0.592</v>
      </c>
      <c r="F212">
        <v>0.503</v>
      </c>
      <c r="G212">
        <v>0.379</v>
      </c>
    </row>
    <row r="213" spans="2:7" ht="12.75">
      <c r="B213" t="s">
        <v>79</v>
      </c>
      <c r="C213">
        <v>0.615</v>
      </c>
      <c r="D213">
        <v>0.501</v>
      </c>
      <c r="E213">
        <v>0.568</v>
      </c>
      <c r="F213">
        <v>0.497</v>
      </c>
      <c r="G213">
        <v>0.393</v>
      </c>
    </row>
    <row r="215" spans="2:4" ht="12.75">
      <c r="B215" t="s">
        <v>80</v>
      </c>
      <c r="C215" t="s">
        <v>81</v>
      </c>
      <c r="D215" t="s">
        <v>82</v>
      </c>
    </row>
    <row r="216" spans="2:4" ht="12.75">
      <c r="B216" t="s">
        <v>83</v>
      </c>
      <c r="C216">
        <v>0.202</v>
      </c>
      <c r="D216">
        <v>0.091</v>
      </c>
    </row>
    <row r="217" spans="2:4" ht="12.75">
      <c r="B217" t="s">
        <v>84</v>
      </c>
      <c r="C217">
        <v>0.311</v>
      </c>
      <c r="D217">
        <v>0.132</v>
      </c>
    </row>
    <row r="218" spans="2:4" ht="12.75">
      <c r="B218" t="s">
        <v>85</v>
      </c>
      <c r="C218">
        <v>0.419</v>
      </c>
      <c r="D218">
        <v>0.173</v>
      </c>
    </row>
    <row r="219" spans="2:4" ht="12.75">
      <c r="B219" t="s">
        <v>86</v>
      </c>
      <c r="C219">
        <v>0.527</v>
      </c>
      <c r="D219">
        <v>0.214</v>
      </c>
    </row>
    <row r="220" spans="2:4" ht="12.75">
      <c r="B220" t="s">
        <v>87</v>
      </c>
      <c r="C220">
        <v>0.635</v>
      </c>
      <c r="D220">
        <v>0.255</v>
      </c>
    </row>
    <row r="221" spans="2:4" ht="12.75">
      <c r="B221" t="s">
        <v>88</v>
      </c>
      <c r="C221">
        <v>0.744</v>
      </c>
      <c r="D221">
        <v>0.296</v>
      </c>
    </row>
    <row r="222" spans="2:4" ht="12.75">
      <c r="B222" t="s">
        <v>89</v>
      </c>
      <c r="C222">
        <v>0.852</v>
      </c>
      <c r="D222">
        <v>0.336</v>
      </c>
    </row>
    <row r="223" spans="2:4" ht="12.75">
      <c r="B223" t="s">
        <v>90</v>
      </c>
      <c r="C223">
        <v>0.96</v>
      </c>
      <c r="D223">
        <v>0.377</v>
      </c>
    </row>
    <row r="224" spans="2:4" ht="12.75">
      <c r="B224" t="s">
        <v>91</v>
      </c>
      <c r="C224">
        <v>1.069</v>
      </c>
      <c r="D224">
        <v>0.418</v>
      </c>
    </row>
    <row r="225" spans="2:4" ht="12.75">
      <c r="B225" t="s">
        <v>92</v>
      </c>
      <c r="C225">
        <v>1.177</v>
      </c>
      <c r="D225">
        <v>0.459</v>
      </c>
    </row>
    <row r="226" spans="2:4" ht="12.75">
      <c r="B226" t="s">
        <v>93</v>
      </c>
      <c r="C226">
        <v>1.285</v>
      </c>
      <c r="D226">
        <v>0.5</v>
      </c>
    </row>
    <row r="227" spans="2:4" ht="12.75">
      <c r="B227" t="s">
        <v>94</v>
      </c>
      <c r="C227">
        <v>1.394</v>
      </c>
      <c r="D227">
        <v>0.541</v>
      </c>
    </row>
    <row r="228" spans="2:4" ht="12.75">
      <c r="B228" t="s">
        <v>95</v>
      </c>
      <c r="C228">
        <v>1.502</v>
      </c>
      <c r="D228">
        <v>0.582</v>
      </c>
    </row>
    <row r="229" spans="2:4" ht="12.75">
      <c r="B229" t="s">
        <v>96</v>
      </c>
      <c r="C229">
        <v>1.61</v>
      </c>
      <c r="D229">
        <v>0.623</v>
      </c>
    </row>
    <row r="230" spans="2:4" ht="12.75">
      <c r="B230" t="s">
        <v>97</v>
      </c>
      <c r="C230">
        <v>1.718</v>
      </c>
      <c r="D230">
        <v>0.663</v>
      </c>
    </row>
    <row r="231" spans="2:4" ht="12.75">
      <c r="B231" t="s">
        <v>98</v>
      </c>
      <c r="C231">
        <v>1.827</v>
      </c>
      <c r="D231">
        <v>0.704</v>
      </c>
    </row>
    <row r="232" spans="2:4" ht="12.75">
      <c r="B232" t="s">
        <v>99</v>
      </c>
      <c r="C232">
        <v>1.935</v>
      </c>
      <c r="D232">
        <v>0.745</v>
      </c>
    </row>
    <row r="233" spans="2:4" ht="12.75">
      <c r="B233" t="s">
        <v>100</v>
      </c>
      <c r="C233">
        <v>2.043</v>
      </c>
      <c r="D233">
        <v>0.786</v>
      </c>
    </row>
    <row r="234" spans="2:4" ht="12.75">
      <c r="B234" t="s">
        <v>101</v>
      </c>
      <c r="C234">
        <v>2.152</v>
      </c>
      <c r="D234">
        <v>0.827</v>
      </c>
    </row>
    <row r="235" spans="2:4" ht="12.75">
      <c r="B235" t="s">
        <v>102</v>
      </c>
      <c r="C235">
        <v>2.26</v>
      </c>
      <c r="D235">
        <v>0.868</v>
      </c>
    </row>
    <row r="236" spans="2:4" ht="12.75">
      <c r="B236" t="s">
        <v>103</v>
      </c>
      <c r="C236">
        <v>2.368</v>
      </c>
      <c r="D236">
        <v>0.909</v>
      </c>
    </row>
    <row r="237" spans="2:4" ht="12.75">
      <c r="B237" t="s">
        <v>104</v>
      </c>
      <c r="C237">
        <v>2.477</v>
      </c>
      <c r="D237">
        <v>0.95</v>
      </c>
    </row>
    <row r="238" spans="2:4" ht="12.75">
      <c r="B238" t="s">
        <v>105</v>
      </c>
      <c r="C238">
        <v>2.585</v>
      </c>
      <c r="D238">
        <v>0.99</v>
      </c>
    </row>
    <row r="239" spans="2:4" ht="12.75">
      <c r="B239" t="s">
        <v>106</v>
      </c>
      <c r="C239">
        <v>2.693</v>
      </c>
      <c r="D239">
        <v>1.031</v>
      </c>
    </row>
    <row r="240" spans="2:4" ht="12.75">
      <c r="B240" t="s">
        <v>107</v>
      </c>
      <c r="C240">
        <v>2.801</v>
      </c>
      <c r="D240">
        <v>1.072</v>
      </c>
    </row>
    <row r="241" spans="2:4" ht="12.75">
      <c r="B241" t="s">
        <v>108</v>
      </c>
      <c r="C241">
        <v>2.91</v>
      </c>
      <c r="D241">
        <v>1.113</v>
      </c>
    </row>
    <row r="242" spans="2:4" ht="12.75">
      <c r="B242" t="s">
        <v>109</v>
      </c>
      <c r="C242">
        <v>3.018</v>
      </c>
      <c r="D242">
        <v>1.154</v>
      </c>
    </row>
    <row r="243" spans="2:4" ht="12.75">
      <c r="B243" t="s">
        <v>110</v>
      </c>
      <c r="C243">
        <v>3.126</v>
      </c>
      <c r="D243">
        <v>1.195</v>
      </c>
    </row>
    <row r="244" spans="2:4" ht="12.75">
      <c r="B244" t="s">
        <v>111</v>
      </c>
      <c r="C244">
        <v>3.235</v>
      </c>
      <c r="D244">
        <v>1.236</v>
      </c>
    </row>
    <row r="245" spans="2:4" ht="12.75">
      <c r="B245" t="s">
        <v>112</v>
      </c>
      <c r="C245">
        <v>3.343</v>
      </c>
      <c r="D245">
        <v>1.276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 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mheard</dc:creator>
  <cp:keywords/>
  <dc:description/>
  <cp:lastModifiedBy>jgartner</cp:lastModifiedBy>
  <dcterms:created xsi:type="dcterms:W3CDTF">2002-07-02T16:26:18Z</dcterms:created>
  <dcterms:modified xsi:type="dcterms:W3CDTF">2003-12-08T16:36:51Z</dcterms:modified>
  <cp:category/>
  <cp:version/>
  <cp:contentType/>
  <cp:contentStatus/>
</cp:coreProperties>
</file>