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<sst xmlns="http://schemas.openxmlformats.org/spreadsheetml/2006/main" count="93" uniqueCount="69">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</sst>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99-16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0.6454972243679028</c:v>
                </c:pt>
                <c:pt idx="1">
                  <c:v>0.7745966692414834</c:v>
                </c:pt>
                <c:pt idx="2">
                  <c:v>0.9219544457292888</c:v>
                </c:pt>
                <c:pt idx="3">
                  <c:v>1.0723805294763609</c:v>
                </c:pt>
                <c:pt idx="4">
                  <c:v>1.2449899597988732</c:v>
                </c:pt>
                <c:pt idx="5">
                  <c:v>1.4605934866804429</c:v>
                </c:pt>
                <c:pt idx="6">
                  <c:v>1.5545631755148024</c:v>
                </c:pt>
                <c:pt idx="7">
                  <c:v>1.6782927833565473</c:v>
                </c:pt>
                <c:pt idx="8">
                  <c:v>1.760681686165901</c:v>
                </c:pt>
                <c:pt idx="9">
                  <c:v>1.8393839548428526</c:v>
                </c:pt>
                <c:pt idx="10">
                  <c:v>1.9450792614526877</c:v>
                </c:pt>
                <c:pt idx="11">
                  <c:v>2.0124611797498106</c:v>
                </c:pt>
                <c:pt idx="12">
                  <c:v>2.0696215435033847</c:v>
                </c:pt>
                <c:pt idx="13">
                  <c:v>2.136976056643281</c:v>
                </c:pt>
                <c:pt idx="14">
                  <c:v>5.10881590977792</c:v>
                </c:pt>
                <c:pt idx="15">
                  <c:v>6.23698645180507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14.630546580716414</c:v>
                </c:pt>
                <c:pt idx="2">
                  <c:v>30.963119106406495</c:v>
                </c:pt>
                <c:pt idx="3">
                  <c:v>41.59826659112946</c:v>
                </c:pt>
                <c:pt idx="4">
                  <c:v>47.84992091661128</c:v>
                </c:pt>
                <c:pt idx="5">
                  <c:v>57.08625554777036</c:v>
                </c:pt>
                <c:pt idx="6">
                  <c:v>64.13996948654855</c:v>
                </c:pt>
                <c:pt idx="7">
                  <c:v>71.73877199257348</c:v>
                </c:pt>
                <c:pt idx="8">
                  <c:v>77.003096188752</c:v>
                </c:pt>
                <c:pt idx="9">
                  <c:v>81.95416706503553</c:v>
                </c:pt>
                <c:pt idx="10">
                  <c:v>87.39904714999658</c:v>
                </c:pt>
                <c:pt idx="11">
                  <c:v>92.8725511190237</c:v>
                </c:pt>
                <c:pt idx="12">
                  <c:v>95.96139222363416</c:v>
                </c:pt>
                <c:pt idx="13">
                  <c:v>99.11337375074541</c:v>
                </c:pt>
                <c:pt idx="14">
                  <c:v>70.411221708989</c:v>
                </c:pt>
                <c:pt idx="15">
                  <c:v>79.9924399776411</c:v>
                </c:pt>
              </c:numCache>
            </c:numRef>
          </c:yVal>
          <c:smooth val="0"/>
        </c:ser>
        <c:axId val="29310000"/>
        <c:axId val="11530225"/>
      </c:scatterChart>
      <c:valAx>
        <c:axId val="29310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30225"/>
        <c:crosses val="autoZero"/>
        <c:crossBetween val="midCat"/>
        <c:dispUnits/>
      </c:valAx>
      <c:valAx>
        <c:axId val="11530225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000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0.11125</cdr:y>
    </cdr:from>
    <cdr:to>
      <cdr:x>0.38025</cdr:x>
      <cdr:y>0.9315</cdr:y>
    </cdr:to>
    <cdr:sp>
      <cdr:nvSpPr>
        <cdr:cNvPr id="1" name="Line 1"/>
        <cdr:cNvSpPr>
          <a:spLocks/>
        </cdr:cNvSpPr>
      </cdr:nvSpPr>
      <cdr:spPr>
        <a:xfrm flipH="1">
          <a:off x="514350" y="657225"/>
          <a:ext cx="278130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B2" sqref="B2:C2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371</v>
      </c>
      <c r="E3" s="1" t="s">
        <v>2</v>
      </c>
      <c r="F3" s="48">
        <v>372</v>
      </c>
      <c r="H3" s="5" t="s">
        <v>3</v>
      </c>
      <c r="K3" s="7">
        <f>MAX(N:N)</f>
        <v>99.11337375074541</v>
      </c>
      <c r="M3" s="20" t="s">
        <v>53</v>
      </c>
      <c r="O3" s="54">
        <v>35</v>
      </c>
      <c r="Q3" s="20"/>
      <c r="R3" s="20" t="s">
        <v>54</v>
      </c>
      <c r="S3" s="20"/>
      <c r="T3" s="18">
        <f>($O$3+$K$3)/$F$6*32</f>
        <v>3.912149462191297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0.6868055555555556</v>
      </c>
      <c r="H5" s="5" t="s">
        <v>5</v>
      </c>
      <c r="K5" s="18">
        <f>K3/F6</f>
        <v>0.09034947470441697</v>
      </c>
      <c r="M5" s="20" t="s">
        <v>48</v>
      </c>
      <c r="O5" s="18">
        <f>(O3+K3)/F6</f>
        <v>0.12225467069347803</v>
      </c>
      <c r="Q5" s="20"/>
      <c r="R5" s="20" t="s">
        <v>55</v>
      </c>
      <c r="S5" s="20"/>
      <c r="T5" s="18">
        <f>($O$3+$K$3)/$F$7*32</f>
        <v>6.237831337243972</v>
      </c>
    </row>
    <row r="6" spans="1:15" ht="12.75">
      <c r="A6" s="5" t="s">
        <v>40</v>
      </c>
      <c r="F6" s="9">
        <v>1097</v>
      </c>
      <c r="K6" s="4"/>
      <c r="O6" s="20"/>
    </row>
    <row r="7" spans="1:15" ht="12.75">
      <c r="A7" s="5" t="s">
        <v>6</v>
      </c>
      <c r="E7" s="42"/>
      <c r="F7" s="9">
        <v>688</v>
      </c>
      <c r="H7" s="5" t="s">
        <v>7</v>
      </c>
      <c r="K7" s="18">
        <f>K3/F7</f>
        <v>0.14406013626561834</v>
      </c>
      <c r="M7" s="20" t="s">
        <v>49</v>
      </c>
      <c r="O7" s="18">
        <f>(O3+K3)/F7</f>
        <v>0.19493222928887413</v>
      </c>
    </row>
    <row r="8" spans="1:11" ht="12.75">
      <c r="A8" s="5" t="s">
        <v>67</v>
      </c>
      <c r="F8" s="9">
        <v>1619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0.7041666666666666</v>
      </c>
      <c r="D15" s="19">
        <v>29.62</v>
      </c>
      <c r="E15" s="43">
        <v>84.38</v>
      </c>
      <c r="F15" s="51">
        <v>24</v>
      </c>
      <c r="G15" s="8">
        <f aca="true" t="shared" si="0" ref="G15:G20">F15*D15/29.92*520/(459.69+E15)</f>
        <v>22.708229290643537</v>
      </c>
      <c r="H15" s="8">
        <v>0</v>
      </c>
      <c r="I15" s="8">
        <f aca="true" t="shared" si="1" ref="I15:I20">VALUE(C15)-VALUE($F$5)+(VALUE(B15)-VALUE($F$4))</f>
        <v>0.01736111111111105</v>
      </c>
      <c r="J15" s="8">
        <f aca="true" t="shared" si="2" ref="J15:J30">HOUR(I15)+MINUTE(I15)/60+24*INT(I15)</f>
        <v>0.4166666666666667</v>
      </c>
      <c r="K15" s="8">
        <f aca="true" t="shared" si="3" ref="K15:K30">SQRT(J15)</f>
        <v>0.6454972243679028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85.64</v>
      </c>
      <c r="Q15" s="52">
        <v>29.8</v>
      </c>
      <c r="R15" s="31">
        <f aca="true" t="shared" si="6" ref="R15:R30">Q15*(9/5)+32</f>
        <v>85.64</v>
      </c>
      <c r="S15" s="53">
        <v>29.1</v>
      </c>
      <c r="T15" s="31">
        <f aca="true" t="shared" si="7" ref="T15:T30">S15*(9/5)+32</f>
        <v>84.38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0.7118055555555555</v>
      </c>
      <c r="D16" s="19">
        <v>29.62</v>
      </c>
      <c r="E16" s="15">
        <v>84.92</v>
      </c>
      <c r="F16" s="51">
        <v>18</v>
      </c>
      <c r="G16" s="8">
        <f t="shared" si="0"/>
        <v>17.01428496101856</v>
      </c>
      <c r="H16" s="8">
        <f>H15+G16</f>
        <v>17.01428496101856</v>
      </c>
      <c r="I16" s="8">
        <f t="shared" si="1"/>
        <v>0.02499999999999991</v>
      </c>
      <c r="J16" s="8">
        <f t="shared" si="2"/>
        <v>0.6</v>
      </c>
      <c r="K16" s="8">
        <f t="shared" si="3"/>
        <v>0.7745966692414834</v>
      </c>
      <c r="L16" s="18">
        <f t="shared" si="4"/>
        <v>0.015509831322715188</v>
      </c>
      <c r="M16" s="18">
        <f t="shared" si="5"/>
        <v>0.024730065350317677</v>
      </c>
      <c r="N16" s="37">
        <f>PRODUCT((D16*(32+459.69))/(29.92*(P16+459.69)))*(F16-$F$8*((D15*(E16+459.69))/(D16*(E15+459.69))-1)*((P16+459.69)/(E16+459.69)))+N15</f>
        <v>14.630546580716414</v>
      </c>
      <c r="O16" s="41">
        <f>PRODUCT(32.0368*N16/$F$6)+O15</f>
        <v>0.42727064238568424</v>
      </c>
      <c r="P16" s="43">
        <v>85.64</v>
      </c>
      <c r="Q16" s="52">
        <v>29.8</v>
      </c>
      <c r="R16" s="31">
        <f t="shared" si="6"/>
        <v>85.64</v>
      </c>
      <c r="S16" s="53">
        <v>29.4</v>
      </c>
      <c r="T16" s="31">
        <f t="shared" si="7"/>
        <v>84.92</v>
      </c>
    </row>
    <row r="17" spans="1:20" ht="12.75">
      <c r="A17" s="6">
        <f t="shared" si="8"/>
        <v>3</v>
      </c>
      <c r="B17" s="17">
        <v>36338</v>
      </c>
      <c r="C17" s="11">
        <v>0.7222222222222222</v>
      </c>
      <c r="D17" s="19">
        <v>29.62</v>
      </c>
      <c r="E17" s="15">
        <v>83.48</v>
      </c>
      <c r="F17" s="51">
        <v>14</v>
      </c>
      <c r="G17" s="8">
        <f t="shared" si="0"/>
        <v>13.268415684948696</v>
      </c>
      <c r="H17" s="8">
        <f>H16+G17</f>
        <v>30.282700645967257</v>
      </c>
      <c r="I17" s="8">
        <f t="shared" si="1"/>
        <v>0.03541666666666665</v>
      </c>
      <c r="J17" s="8">
        <f t="shared" si="2"/>
        <v>0.85</v>
      </c>
      <c r="K17" s="8">
        <f t="shared" si="3"/>
        <v>0.9219544457292888</v>
      </c>
      <c r="L17" s="18">
        <f t="shared" si="4"/>
        <v>0.027605014262504335</v>
      </c>
      <c r="M17" s="18">
        <f t="shared" si="5"/>
        <v>0.04401555326448729</v>
      </c>
      <c r="N17" s="37">
        <f>PRODUCT((D17*(32+459.69))/(29.92*(P17+459.69)))*(F17-$F$8*((D16*(E17+459.69))/(D17*(E16+459.69))-1)*((P17+459.69)/(E17+459.69)))+N16</f>
        <v>30.963119106406495</v>
      </c>
      <c r="O17" s="41">
        <f>PRODUCT(32.0368*N17/$F$6)+O16</f>
        <v>1.3315179114723967</v>
      </c>
      <c r="P17" s="43">
        <v>85.64</v>
      </c>
      <c r="Q17" s="52">
        <v>29.8</v>
      </c>
      <c r="R17" s="31">
        <f t="shared" si="6"/>
        <v>85.64</v>
      </c>
      <c r="S17" s="53">
        <v>28.6</v>
      </c>
      <c r="T17" s="31">
        <f t="shared" si="7"/>
        <v>83.48</v>
      </c>
    </row>
    <row r="18" spans="1:20" ht="12.75">
      <c r="A18" s="6">
        <f t="shared" si="8"/>
        <v>4</v>
      </c>
      <c r="B18" s="17">
        <v>36338</v>
      </c>
      <c r="C18" s="11">
        <v>0.7347222222222222</v>
      </c>
      <c r="D18" s="19">
        <v>29.62</v>
      </c>
      <c r="E18" s="15">
        <v>83.84</v>
      </c>
      <c r="F18" s="51">
        <v>13</v>
      </c>
      <c r="G18" s="8">
        <f t="shared" si="0"/>
        <v>12.312511271386857</v>
      </c>
      <c r="H18" s="8">
        <f>H17+G18</f>
        <v>42.59521191735411</v>
      </c>
      <c r="I18" s="8">
        <f t="shared" si="1"/>
        <v>0.04791666666666661</v>
      </c>
      <c r="J18" s="8">
        <f t="shared" si="2"/>
        <v>1.15</v>
      </c>
      <c r="K18" s="8">
        <f t="shared" si="3"/>
        <v>1.0723805294763609</v>
      </c>
      <c r="L18" s="18">
        <f t="shared" si="4"/>
        <v>0.03882881669767923</v>
      </c>
      <c r="M18" s="18">
        <f t="shared" si="5"/>
        <v>0.06191164522871238</v>
      </c>
      <c r="N18" s="37">
        <f>PRODUCT((D18*(32+459.69))/(29.92*(P18+459.69)))*(F18-$F$8*((D17*(E18+459.69))/(D18*(E17+459.69))-1)*((P18+459.69)/(E18+459.69)))+N17</f>
        <v>41.59826659112946</v>
      </c>
      <c r="O18" s="41">
        <f>PRODUCT(32.0368*N18/$F$6)+O17</f>
        <v>2.5463541440400324</v>
      </c>
      <c r="P18" s="43">
        <v>86</v>
      </c>
      <c r="Q18" s="52">
        <v>30</v>
      </c>
      <c r="R18" s="31">
        <f t="shared" si="6"/>
        <v>86</v>
      </c>
      <c r="S18" s="53">
        <v>28.8</v>
      </c>
      <c r="T18" s="31">
        <f t="shared" si="7"/>
        <v>83.84</v>
      </c>
    </row>
    <row r="19" spans="1:20" ht="12.75">
      <c r="A19" s="6">
        <f t="shared" si="8"/>
        <v>5</v>
      </c>
      <c r="B19" s="17">
        <v>36338</v>
      </c>
      <c r="C19" s="11">
        <v>0.751388888888889</v>
      </c>
      <c r="D19" s="19">
        <v>29.52</v>
      </c>
      <c r="E19" s="15">
        <v>83.66</v>
      </c>
      <c r="F19" s="51">
        <v>12</v>
      </c>
      <c r="G19" s="8">
        <f t="shared" si="0"/>
        <v>11.33077673710675</v>
      </c>
      <c r="H19" s="8">
        <f>H18+G19</f>
        <v>53.925988654460866</v>
      </c>
      <c r="I19" s="8">
        <f t="shared" si="1"/>
        <v>0.06458333333333344</v>
      </c>
      <c r="J19" s="8">
        <f t="shared" si="2"/>
        <v>1.55</v>
      </c>
      <c r="K19" s="8">
        <f t="shared" si="3"/>
        <v>1.2449899597988732</v>
      </c>
      <c r="L19" s="18">
        <f t="shared" si="4"/>
        <v>0.04915769248355594</v>
      </c>
      <c r="M19" s="18">
        <f t="shared" si="5"/>
        <v>0.07838079746287917</v>
      </c>
      <c r="N19" s="37">
        <f>PRODUCT((D19*(32+459.69))/(29.92*(P19+459.69)))*(F19-$F$8*((D18*(E19+459.69))/(D19*(E18+459.69))-1)*((P19+459.69)/(E19+459.69)))+N18</f>
        <v>47.84992091661128</v>
      </c>
      <c r="O19" s="41">
        <f>PRODUCT(32.0368*N19/$F$6)+O18</f>
        <v>3.943763757915413</v>
      </c>
      <c r="P19" s="43">
        <v>86</v>
      </c>
      <c r="Q19" s="52">
        <v>30</v>
      </c>
      <c r="R19" s="31">
        <f t="shared" si="6"/>
        <v>86</v>
      </c>
      <c r="S19" s="53">
        <v>28.7</v>
      </c>
      <c r="T19" s="31">
        <f t="shared" si="7"/>
        <v>83.66</v>
      </c>
    </row>
    <row r="20" spans="1:20" ht="12.75">
      <c r="A20" s="6">
        <f t="shared" si="8"/>
        <v>6</v>
      </c>
      <c r="B20" s="17">
        <v>36338</v>
      </c>
      <c r="C20" s="11">
        <v>0.7756944444444445</v>
      </c>
      <c r="D20" s="19">
        <v>29.52</v>
      </c>
      <c r="E20" s="15">
        <v>84.2</v>
      </c>
      <c r="F20" s="51">
        <v>12</v>
      </c>
      <c r="G20" s="8">
        <f t="shared" si="0"/>
        <v>11.319527000141486</v>
      </c>
      <c r="H20" s="8">
        <f>H19+G20</f>
        <v>65.24551565460236</v>
      </c>
      <c r="I20" s="8">
        <f t="shared" si="1"/>
        <v>0.0888888888888889</v>
      </c>
      <c r="J20" s="8">
        <f t="shared" si="2"/>
        <v>2.1333333333333333</v>
      </c>
      <c r="K20" s="8">
        <f t="shared" si="3"/>
        <v>1.4605934866804429</v>
      </c>
      <c r="L20" s="18">
        <f t="shared" si="4"/>
        <v>0.05947631326764116</v>
      </c>
      <c r="M20" s="18">
        <f t="shared" si="5"/>
        <v>0.09483359833517785</v>
      </c>
      <c r="N20" s="37">
        <f>PRODUCT((D20*(32+459.69))/(29.92*(P20+459.69)))*(F20-$F$8*((D19*(E20+459.69))/(D20*(E19+459.69))-1)*((P20+459.69)/(E20+459.69)))+N19</f>
        <v>57.08625554777036</v>
      </c>
      <c r="O20" s="41">
        <f>PRODUCT(32.0368*N20/$F$6)+O19</f>
        <v>5.610911389394729</v>
      </c>
      <c r="P20" s="43">
        <v>85.82</v>
      </c>
      <c r="Q20" s="52">
        <v>29.9</v>
      </c>
      <c r="R20" s="31">
        <f t="shared" si="6"/>
        <v>85.82</v>
      </c>
      <c r="S20" s="53">
        <v>29</v>
      </c>
      <c r="T20" s="31">
        <f t="shared" si="7"/>
        <v>84.2</v>
      </c>
    </row>
    <row r="21" spans="1:20" ht="12.75">
      <c r="A21" s="6">
        <f t="shared" si="8"/>
        <v>7</v>
      </c>
      <c r="B21" s="17">
        <v>36338</v>
      </c>
      <c r="C21" s="11">
        <v>0.7875</v>
      </c>
      <c r="D21" s="19">
        <v>29.52</v>
      </c>
      <c r="E21" s="15">
        <v>84.56</v>
      </c>
      <c r="F21" s="51">
        <v>9</v>
      </c>
      <c r="G21" s="8">
        <f aca="true" t="shared" si="9" ref="G21:G30">F21*D21/29.92*520/(459.69+E21)</f>
        <v>8.484029683197452</v>
      </c>
      <c r="H21" s="8">
        <f aca="true" t="shared" si="10" ref="H21:H30">H20+G21</f>
        <v>73.7295453377998</v>
      </c>
      <c r="I21" s="8">
        <f aca="true" t="shared" si="11" ref="I21:I30">VALUE(C21)-VALUE($F$5)+(VALUE(B21)-VALUE($F$4))</f>
        <v>0.10069444444444442</v>
      </c>
      <c r="J21" s="8">
        <f t="shared" si="2"/>
        <v>2.4166666666666665</v>
      </c>
      <c r="K21" s="8">
        <f t="shared" si="3"/>
        <v>1.5545631755148024</v>
      </c>
      <c r="L21" s="18">
        <f aca="true" t="shared" si="12" ref="L21:L30">H21/$F$6</f>
        <v>0.06721015983391049</v>
      </c>
      <c r="M21" s="18">
        <f aca="true" t="shared" si="13" ref="M21:M30">H21/$F$7</f>
        <v>0.10716503682819739</v>
      </c>
      <c r="N21" s="37">
        <f aca="true" t="shared" si="14" ref="N21:N30">PRODUCT((D21*(32+459.69))/(29.92*(P21+459.69)))*(F21-$F$8*((D20*(E21+459.69))/(D21*(E20+459.69))-1)*((P21+459.69)/(E21+459.69)))+N20</f>
        <v>64.13996948654855</v>
      </c>
      <c r="O21" s="41">
        <f aca="true" t="shared" si="15" ref="O21:O30">PRODUCT(32.0368*N21/$F$6)+O20</f>
        <v>7.484055759902166</v>
      </c>
      <c r="P21" s="43">
        <v>85.46</v>
      </c>
      <c r="Q21" s="52">
        <v>29.7</v>
      </c>
      <c r="R21" s="31">
        <f t="shared" si="6"/>
        <v>85.46000000000001</v>
      </c>
      <c r="S21" s="53">
        <v>29.2</v>
      </c>
      <c r="T21" s="31">
        <f t="shared" si="7"/>
        <v>84.56</v>
      </c>
    </row>
    <row r="22" spans="1:20" ht="12.75">
      <c r="A22" s="6">
        <f t="shared" si="8"/>
        <v>8</v>
      </c>
      <c r="B22" s="17">
        <v>36338</v>
      </c>
      <c r="C22" s="11">
        <v>0.8041666666666667</v>
      </c>
      <c r="D22" s="19">
        <v>29.52</v>
      </c>
      <c r="E22" s="15">
        <v>84.38</v>
      </c>
      <c r="F22" s="51">
        <v>8</v>
      </c>
      <c r="G22" s="8">
        <f t="shared" si="9"/>
        <v>7.543854700200283</v>
      </c>
      <c r="H22" s="8">
        <f t="shared" si="10"/>
        <v>81.27340003800009</v>
      </c>
      <c r="I22" s="8">
        <f t="shared" si="11"/>
        <v>0.11736111111111114</v>
      </c>
      <c r="J22" s="8">
        <f t="shared" si="2"/>
        <v>2.8166666666666664</v>
      </c>
      <c r="K22" s="8">
        <f t="shared" si="3"/>
        <v>1.6782927833565473</v>
      </c>
      <c r="L22" s="18">
        <f t="shared" si="12"/>
        <v>0.07408696448313591</v>
      </c>
      <c r="M22" s="18">
        <f t="shared" si="13"/>
        <v>0.11812994191569781</v>
      </c>
      <c r="N22" s="37">
        <f t="shared" si="14"/>
        <v>71.73877199257348</v>
      </c>
      <c r="O22" s="41">
        <f t="shared" si="15"/>
        <v>9.57911564191828</v>
      </c>
      <c r="P22" s="43">
        <v>85.28</v>
      </c>
      <c r="Q22" s="52">
        <v>29.6</v>
      </c>
      <c r="R22" s="31">
        <f t="shared" si="6"/>
        <v>85.28</v>
      </c>
      <c r="S22" s="53">
        <v>29.1</v>
      </c>
      <c r="T22" s="31">
        <f t="shared" si="7"/>
        <v>84.38</v>
      </c>
    </row>
    <row r="23" spans="1:20" ht="12.75">
      <c r="A23" s="6">
        <f t="shared" si="8"/>
        <v>9</v>
      </c>
      <c r="B23" s="17">
        <v>36338</v>
      </c>
      <c r="C23" s="11">
        <v>0.8159722222222222</v>
      </c>
      <c r="D23" s="19">
        <v>29.52</v>
      </c>
      <c r="E23" s="15">
        <v>84.74</v>
      </c>
      <c r="F23" s="51">
        <v>7</v>
      </c>
      <c r="G23" s="8">
        <f t="shared" si="9"/>
        <v>6.596508088084274</v>
      </c>
      <c r="H23" s="8">
        <f t="shared" si="10"/>
        <v>87.86990812608437</v>
      </c>
      <c r="I23" s="8">
        <f t="shared" si="11"/>
        <v>0.12916666666666665</v>
      </c>
      <c r="J23" s="8">
        <f t="shared" si="2"/>
        <v>3.1</v>
      </c>
      <c r="K23" s="8">
        <f t="shared" si="3"/>
        <v>1.760681686165901</v>
      </c>
      <c r="L23" s="18">
        <f t="shared" si="12"/>
        <v>0.08010018972295749</v>
      </c>
      <c r="M23" s="18">
        <f t="shared" si="13"/>
        <v>0.12771788971814588</v>
      </c>
      <c r="N23" s="37">
        <f t="shared" si="14"/>
        <v>77.003096188752</v>
      </c>
      <c r="O23" s="41">
        <f t="shared" si="15"/>
        <v>11.827914905345636</v>
      </c>
      <c r="P23" s="43">
        <v>86.36</v>
      </c>
      <c r="Q23" s="52">
        <v>30.2</v>
      </c>
      <c r="R23" s="31">
        <f t="shared" si="6"/>
        <v>86.36</v>
      </c>
      <c r="S23" s="53">
        <v>29.3</v>
      </c>
      <c r="T23" s="31">
        <f t="shared" si="7"/>
        <v>84.74000000000001</v>
      </c>
    </row>
    <row r="24" spans="1:20" ht="12.75">
      <c r="A24" s="6">
        <f t="shared" si="8"/>
        <v>10</v>
      </c>
      <c r="B24" s="17">
        <v>36338</v>
      </c>
      <c r="C24" s="11">
        <v>0.8277777777777778</v>
      </c>
      <c r="D24" s="19">
        <v>29.59</v>
      </c>
      <c r="E24" s="15">
        <v>86.18</v>
      </c>
      <c r="F24" s="51">
        <v>6</v>
      </c>
      <c r="G24" s="8">
        <f t="shared" si="9"/>
        <v>5.652606362859504</v>
      </c>
      <c r="H24" s="8">
        <f t="shared" si="10"/>
        <v>93.52251448894387</v>
      </c>
      <c r="I24" s="8">
        <f t="shared" si="11"/>
        <v>0.14097222222222228</v>
      </c>
      <c r="J24" s="8">
        <f t="shared" si="2"/>
        <v>3.3833333333333333</v>
      </c>
      <c r="K24" s="8">
        <f t="shared" si="3"/>
        <v>1.8393839548428526</v>
      </c>
      <c r="L24" s="18">
        <f t="shared" si="12"/>
        <v>0.08525297583313024</v>
      </c>
      <c r="M24" s="18">
        <f t="shared" si="13"/>
        <v>0.1359338873385812</v>
      </c>
      <c r="N24" s="37">
        <f t="shared" si="14"/>
        <v>81.95416706503553</v>
      </c>
      <c r="O24" s="41">
        <f t="shared" si="15"/>
        <v>14.221305296803367</v>
      </c>
      <c r="P24" s="43">
        <v>86.18</v>
      </c>
      <c r="Q24" s="52">
        <v>30.1</v>
      </c>
      <c r="R24" s="31">
        <f t="shared" si="6"/>
        <v>86.18</v>
      </c>
      <c r="S24" s="53">
        <v>30.1</v>
      </c>
      <c r="T24" s="31">
        <f t="shared" si="7"/>
        <v>86.18</v>
      </c>
    </row>
    <row r="25" spans="1:20" ht="12.75">
      <c r="A25" s="6">
        <f t="shared" si="8"/>
        <v>11</v>
      </c>
      <c r="B25" s="17">
        <v>36338</v>
      </c>
      <c r="C25" s="11">
        <v>0.8444444444444444</v>
      </c>
      <c r="D25" s="19">
        <v>29.62</v>
      </c>
      <c r="E25" s="15">
        <v>86.36</v>
      </c>
      <c r="F25" s="51">
        <v>5</v>
      </c>
      <c r="G25" s="8">
        <f t="shared" si="9"/>
        <v>4.713726730671957</v>
      </c>
      <c r="H25" s="8">
        <f t="shared" si="10"/>
        <v>98.23624121961582</v>
      </c>
      <c r="I25" s="8">
        <f t="shared" si="11"/>
        <v>0.15763888888888888</v>
      </c>
      <c r="J25" s="8">
        <f t="shared" si="2"/>
        <v>3.783333333333333</v>
      </c>
      <c r="K25" s="8">
        <f t="shared" si="3"/>
        <v>1.9450792614526877</v>
      </c>
      <c r="L25" s="18">
        <f t="shared" si="12"/>
        <v>0.08954990083830065</v>
      </c>
      <c r="M25" s="18">
        <f t="shared" si="13"/>
        <v>0.14278523433083695</v>
      </c>
      <c r="N25" s="37">
        <f t="shared" si="14"/>
        <v>87.39904714999658</v>
      </c>
      <c r="O25" s="41">
        <f t="shared" si="15"/>
        <v>16.77370802582343</v>
      </c>
      <c r="P25" s="43">
        <v>86.18</v>
      </c>
      <c r="Q25" s="52">
        <v>30.1</v>
      </c>
      <c r="R25" s="31">
        <f t="shared" si="6"/>
        <v>86.18</v>
      </c>
      <c r="S25" s="53">
        <v>30.2</v>
      </c>
      <c r="T25" s="31">
        <f t="shared" si="7"/>
        <v>86.36</v>
      </c>
    </row>
    <row r="26" spans="1:20" ht="12.75">
      <c r="A26" s="6">
        <f t="shared" si="8"/>
        <v>12</v>
      </c>
      <c r="B26" s="17">
        <v>36338</v>
      </c>
      <c r="C26" s="11">
        <v>0.8555555555555556</v>
      </c>
      <c r="D26" s="19">
        <v>29.62</v>
      </c>
      <c r="E26" s="15">
        <v>85.64</v>
      </c>
      <c r="F26" s="51">
        <v>4</v>
      </c>
      <c r="G26" s="8">
        <f t="shared" si="9"/>
        <v>3.7759602167985213</v>
      </c>
      <c r="H26" s="8">
        <f t="shared" si="10"/>
        <v>102.01220143641434</v>
      </c>
      <c r="I26" s="8">
        <f t="shared" si="11"/>
        <v>0.16875000000000007</v>
      </c>
      <c r="J26" s="8">
        <f t="shared" si="2"/>
        <v>4.05</v>
      </c>
      <c r="K26" s="8">
        <f t="shared" si="3"/>
        <v>2.0124611797498106</v>
      </c>
      <c r="L26" s="18">
        <f t="shared" si="12"/>
        <v>0.09299197943155364</v>
      </c>
      <c r="M26" s="18">
        <f t="shared" si="13"/>
        <v>0.14827354859943945</v>
      </c>
      <c r="N26" s="37">
        <f t="shared" si="14"/>
        <v>92.8725511190237</v>
      </c>
      <c r="O26" s="41">
        <f t="shared" si="15"/>
        <v>19.48595902462921</v>
      </c>
      <c r="P26" s="43">
        <v>86</v>
      </c>
      <c r="Q26" s="52">
        <v>30</v>
      </c>
      <c r="R26" s="31">
        <f t="shared" si="6"/>
        <v>86</v>
      </c>
      <c r="S26" s="53">
        <v>29.8</v>
      </c>
      <c r="T26" s="31">
        <f t="shared" si="7"/>
        <v>85.64</v>
      </c>
    </row>
    <row r="27" spans="1:20" ht="12.75">
      <c r="A27" s="6">
        <f t="shared" si="8"/>
        <v>13</v>
      </c>
      <c r="B27" s="17">
        <v>36338</v>
      </c>
      <c r="C27" s="11">
        <v>0.8652777777777777</v>
      </c>
      <c r="D27" s="19">
        <v>29.62</v>
      </c>
      <c r="E27" s="15">
        <v>85.82</v>
      </c>
      <c r="F27" s="51">
        <v>4</v>
      </c>
      <c r="G27" s="8">
        <f t="shared" si="9"/>
        <v>3.774714276597565</v>
      </c>
      <c r="H27" s="8">
        <f t="shared" si="10"/>
        <v>105.78691571301191</v>
      </c>
      <c r="I27" s="8">
        <f t="shared" si="11"/>
        <v>0.17847222222222214</v>
      </c>
      <c r="J27" s="8">
        <f t="shared" si="2"/>
        <v>4.283333333333333</v>
      </c>
      <c r="K27" s="8">
        <f t="shared" si="3"/>
        <v>2.0696215435033847</v>
      </c>
      <c r="L27" s="18">
        <f t="shared" si="12"/>
        <v>0.09643292225434084</v>
      </c>
      <c r="M27" s="18">
        <f t="shared" si="13"/>
        <v>0.15376005190844755</v>
      </c>
      <c r="N27" s="37">
        <f t="shared" si="14"/>
        <v>95.96139222363416</v>
      </c>
      <c r="O27" s="41">
        <f t="shared" si="15"/>
        <v>22.288416572842632</v>
      </c>
      <c r="P27" s="43">
        <v>86.36</v>
      </c>
      <c r="Q27" s="52">
        <v>30.2</v>
      </c>
      <c r="R27" s="31">
        <f t="shared" si="6"/>
        <v>86.36</v>
      </c>
      <c r="S27" s="53">
        <v>29.9</v>
      </c>
      <c r="T27" s="31">
        <f t="shared" si="7"/>
        <v>85.82</v>
      </c>
    </row>
    <row r="28" spans="1:20" ht="12.75">
      <c r="A28" s="6">
        <f t="shared" si="8"/>
        <v>14</v>
      </c>
      <c r="B28" s="17">
        <v>36338</v>
      </c>
      <c r="C28" s="11">
        <v>0.8770833333333333</v>
      </c>
      <c r="D28" s="19">
        <v>29.62</v>
      </c>
      <c r="E28" s="15">
        <v>85.64</v>
      </c>
      <c r="F28" s="51">
        <v>3</v>
      </c>
      <c r="G28" s="8">
        <f t="shared" si="9"/>
        <v>2.831970162598891</v>
      </c>
      <c r="H28" s="8">
        <f t="shared" si="10"/>
        <v>108.6188858756108</v>
      </c>
      <c r="I28" s="8">
        <f t="shared" si="11"/>
        <v>0.19027777777777777</v>
      </c>
      <c r="J28" s="8">
        <f t="shared" si="2"/>
        <v>4.566666666666666</v>
      </c>
      <c r="K28" s="8">
        <f t="shared" si="3"/>
        <v>2.136976056643281</v>
      </c>
      <c r="L28" s="18">
        <f t="shared" si="12"/>
        <v>0.09901448119928058</v>
      </c>
      <c r="M28" s="18">
        <f t="shared" si="13"/>
        <v>0.1578762876098994</v>
      </c>
      <c r="N28" s="37">
        <f t="shared" si="14"/>
        <v>99.11337375074541</v>
      </c>
      <c r="O28" s="41">
        <f t="shared" si="15"/>
        <v>25.182924624053097</v>
      </c>
      <c r="P28" s="43">
        <v>86.18</v>
      </c>
      <c r="Q28" s="52">
        <v>30.1</v>
      </c>
      <c r="R28" s="31">
        <f t="shared" si="6"/>
        <v>86.18</v>
      </c>
      <c r="S28" s="53">
        <v>29.8</v>
      </c>
      <c r="T28" s="31">
        <f t="shared" si="7"/>
        <v>85.64</v>
      </c>
    </row>
    <row r="29" spans="1:20" ht="12.75">
      <c r="A29" s="6">
        <f t="shared" si="8"/>
        <v>15</v>
      </c>
      <c r="B29" s="17">
        <v>36339</v>
      </c>
      <c r="C29" s="11">
        <v>0.7743055555555555</v>
      </c>
      <c r="D29" s="19">
        <v>29.53</v>
      </c>
      <c r="E29" s="15">
        <v>95</v>
      </c>
      <c r="F29" s="51">
        <v>0</v>
      </c>
      <c r="G29" s="8">
        <f t="shared" si="9"/>
        <v>0</v>
      </c>
      <c r="H29" s="8">
        <f t="shared" si="10"/>
        <v>108.6188858756108</v>
      </c>
      <c r="I29" s="8">
        <f t="shared" si="11"/>
        <v>1.0875</v>
      </c>
      <c r="J29" s="8">
        <f t="shared" si="2"/>
        <v>26.1</v>
      </c>
      <c r="K29" s="8">
        <f t="shared" si="3"/>
        <v>5.10881590977792</v>
      </c>
      <c r="L29" s="18">
        <f t="shared" si="12"/>
        <v>0.09901448119928058</v>
      </c>
      <c r="M29" s="18">
        <f t="shared" si="13"/>
        <v>0.1578762876098994</v>
      </c>
      <c r="N29" s="37">
        <f t="shared" si="14"/>
        <v>70.411221708989</v>
      </c>
      <c r="O29" s="41">
        <f t="shared" si="15"/>
        <v>27.23921471306544</v>
      </c>
      <c r="P29" s="43">
        <v>104</v>
      </c>
      <c r="Q29" s="52">
        <v>40</v>
      </c>
      <c r="R29" s="31">
        <f t="shared" si="6"/>
        <v>104</v>
      </c>
      <c r="S29" s="53">
        <v>35</v>
      </c>
      <c r="T29" s="31">
        <f t="shared" si="7"/>
        <v>95</v>
      </c>
    </row>
    <row r="30" spans="1:20" ht="12.75">
      <c r="A30" s="6">
        <f t="shared" si="8"/>
        <v>16</v>
      </c>
      <c r="B30" s="17">
        <v>36340</v>
      </c>
      <c r="C30" s="11">
        <v>0.3076388888888889</v>
      </c>
      <c r="D30" s="13">
        <v>29.59</v>
      </c>
      <c r="E30" s="15">
        <v>91.04</v>
      </c>
      <c r="F30" s="51">
        <v>-4</v>
      </c>
      <c r="G30" s="8">
        <f t="shared" si="9"/>
        <v>-3.735149389954082</v>
      </c>
      <c r="H30" s="8">
        <f t="shared" si="10"/>
        <v>104.88373648565671</v>
      </c>
      <c r="I30" s="8">
        <f t="shared" si="11"/>
        <v>1.6208333333333333</v>
      </c>
      <c r="J30" s="8">
        <f t="shared" si="2"/>
        <v>38.9</v>
      </c>
      <c r="K30" s="8">
        <f t="shared" si="3"/>
        <v>6.23698645180507</v>
      </c>
      <c r="L30" s="18">
        <f t="shared" si="12"/>
        <v>0.09560960481828323</v>
      </c>
      <c r="M30" s="18">
        <f t="shared" si="13"/>
        <v>0.1524472914035708</v>
      </c>
      <c r="N30" s="37">
        <f t="shared" si="14"/>
        <v>79.9924399776411</v>
      </c>
      <c r="O30" s="41">
        <f t="shared" si="15"/>
        <v>29.575314805203718</v>
      </c>
      <c r="P30" s="43">
        <v>95.72</v>
      </c>
      <c r="Q30" s="52">
        <v>35.4</v>
      </c>
      <c r="R30" s="31">
        <f t="shared" si="6"/>
        <v>95.72</v>
      </c>
      <c r="S30" s="53">
        <v>32.8</v>
      </c>
      <c r="T30" s="31">
        <f t="shared" si="7"/>
        <v>91.03999999999999</v>
      </c>
    </row>
    <row r="31" spans="1:19" ht="12.75">
      <c r="A31" s="6">
        <f t="shared" si="8"/>
        <v>17</v>
      </c>
      <c r="B31" s="17"/>
      <c r="C31" s="11"/>
      <c r="D31" s="13"/>
      <c r="E31" s="15"/>
      <c r="F31" s="51"/>
      <c r="G31" s="8"/>
      <c r="H31" s="8"/>
      <c r="I31" s="8"/>
      <c r="J31" s="8"/>
      <c r="K31" s="8"/>
      <c r="L31" s="18"/>
      <c r="M31" s="18"/>
      <c r="N31" s="37"/>
      <c r="O31" s="41"/>
      <c r="P31" s="43"/>
      <c r="Q31" s="52"/>
      <c r="S31" s="53"/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2004-07-28T14:54:40Z</dcterms:modified>
  <cp:category/>
  <cp:version/>
  <cp:contentType/>
  <cp:contentStatus/>
</cp:coreProperties>
</file>