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6690" activeTab="1"/>
  </bookViews>
  <sheets>
    <sheet name="lost Gas" sheetId="1" r:id="rId1"/>
    <sheet name="desorption data" sheetId="2" r:id="rId2"/>
  </sheets>
  <definedNames/>
  <calcPr fullCalcOnLoad="1"/>
</workbook>
</file>

<file path=xl/sharedStrings.xml><?xml version="1.0" encoding="utf-8"?>
<sst xmlns="http://schemas.openxmlformats.org/spreadsheetml/2006/main" count="92" uniqueCount="68">
  <si>
    <t>Sample Interval (ft):</t>
  </si>
  <si>
    <t>From:</t>
  </si>
  <si>
    <t>To:</t>
  </si>
  <si>
    <t>Cumulative volume @ STP:</t>
  </si>
  <si>
    <t>Core Date: (enter in box:  mm/dd/yr)</t>
  </si>
  <si>
    <t>Milliliters/gram raw coal:</t>
  </si>
  <si>
    <t>Coal mass (d.a.f.): (grams)</t>
  </si>
  <si>
    <t>Milliliter/gram coal d.a.f.:</t>
  </si>
  <si>
    <t>Date</t>
  </si>
  <si>
    <t>Time</t>
  </si>
  <si>
    <t>Temp.</t>
  </si>
  <si>
    <t>Delta</t>
  </si>
  <si>
    <t xml:space="preserve">Cumulative </t>
  </si>
  <si>
    <t>Elapsed</t>
  </si>
  <si>
    <t>Sq. Root</t>
  </si>
  <si>
    <t>24 hour</t>
  </si>
  <si>
    <t xml:space="preserve">Gas </t>
  </si>
  <si>
    <t>Volume</t>
  </si>
  <si>
    <t xml:space="preserve"> Elapsed</t>
  </si>
  <si>
    <t>Raw</t>
  </si>
  <si>
    <t>d.a.f</t>
  </si>
  <si>
    <t>Clock</t>
  </si>
  <si>
    <t>inches</t>
  </si>
  <si>
    <t>@ STP</t>
  </si>
  <si>
    <t xml:space="preserve">(Time </t>
  </si>
  <si>
    <t xml:space="preserve">Coal </t>
  </si>
  <si>
    <t>(mm/dd/yr)</t>
  </si>
  <si>
    <t>HH:MM</t>
  </si>
  <si>
    <t>(milliliter)</t>
  </si>
  <si>
    <t>value)</t>
  </si>
  <si>
    <t>(Hrs)</t>
  </si>
  <si>
    <t>Mass</t>
  </si>
  <si>
    <t>Cumulative</t>
  </si>
  <si>
    <t>Gas</t>
  </si>
  <si>
    <t>Content</t>
  </si>
  <si>
    <t>Headspace volume:</t>
  </si>
  <si>
    <t>Canister</t>
  </si>
  <si>
    <r>
      <t>o</t>
    </r>
    <r>
      <rPr>
        <sz val="8"/>
        <rFont val="Arial"/>
        <family val="0"/>
      </rPr>
      <t>F</t>
    </r>
  </si>
  <si>
    <t>Ambient</t>
  </si>
  <si>
    <t>Temp</t>
  </si>
  <si>
    <r>
      <t>(Hrs</t>
    </r>
    <r>
      <rPr>
        <vertAlign val="superscript"/>
        <sz val="8"/>
        <rFont val="Arial"/>
        <family val="2"/>
      </rPr>
      <t>1/2</t>
    </r>
    <r>
      <rPr>
        <sz val="8"/>
        <rFont val="Arial"/>
        <family val="0"/>
      </rPr>
      <t>)</t>
    </r>
  </si>
  <si>
    <t>Raw coal mass (air-dry): (grams)</t>
  </si>
  <si>
    <t xml:space="preserve"> enter data only in gray areas, copy and paste as needed to enter more desorption data</t>
  </si>
  <si>
    <t>Time Zero (hh:mm)</t>
  </si>
  <si>
    <t>Convert</t>
  </si>
  <si>
    <t>deg C</t>
  </si>
  <si>
    <t>to deg F</t>
  </si>
  <si>
    <t>temp</t>
  </si>
  <si>
    <t>in oC</t>
  </si>
  <si>
    <t>(excluding lost gas)</t>
  </si>
  <si>
    <t>(SCF)</t>
  </si>
  <si>
    <t>Raw total gas (g/cc)</t>
  </si>
  <si>
    <t>DAF total gas (g/cc)</t>
  </si>
  <si>
    <t>PA_2</t>
  </si>
  <si>
    <t>Headspace Correction</t>
  </si>
  <si>
    <t>Optional Temperature Conversions</t>
  </si>
  <si>
    <t>Lost gas estimate (cc)</t>
  </si>
  <si>
    <t>Raw total gas (SCF/ton)</t>
  </si>
  <si>
    <t>DAF total gas (SCF/ton)</t>
  </si>
  <si>
    <t xml:space="preserve">Can no. </t>
  </si>
  <si>
    <t>Project</t>
  </si>
  <si>
    <t>Well ID:</t>
  </si>
  <si>
    <t>Pressure</t>
  </si>
  <si>
    <t>Hg</t>
  </si>
  <si>
    <t>ml/g</t>
  </si>
  <si>
    <t>ml/gram</t>
  </si>
  <si>
    <t>Wilcox, Panola Co., TX</t>
  </si>
  <si>
    <t>99-6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</si>
</sst>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"/>
    <numFmt numFmtId="166" formatCode="0.000"/>
  </numFmts>
  <fonts count="5">
    <font>
      <sz val="10"/>
      <name val="Arial"/>
      <family val="0"/>
    </font>
    <font>
      <sz val="8"/>
      <name val="Arial"/>
      <family val="0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52">
    <xf numFmtId="0" fontId="0" fillId="2" borderId="0" xfId="0" applyAlignment="1">
      <alignment/>
    </xf>
    <xf numFmtId="0" fontId="0" fillId="2" borderId="0" xfId="0" applyAlignment="1">
      <alignment horizontal="center"/>
    </xf>
    <xf numFmtId="0" fontId="1" fillId="2" borderId="0" xfId="0" applyAlignment="1">
      <alignment horizontal="center"/>
    </xf>
    <xf numFmtId="1" fontId="0" fillId="2" borderId="0" xfId="0" applyAlignment="1">
      <alignment horizontal="center"/>
    </xf>
    <xf numFmtId="165" fontId="0" fillId="2" borderId="0" xfId="0" applyAlignment="1">
      <alignment horizontal="center"/>
    </xf>
    <xf numFmtId="0" fontId="0" fillId="2" borderId="0" xfId="0" applyAlignment="1">
      <alignment horizontal="left"/>
    </xf>
    <xf numFmtId="0" fontId="0" fillId="2" borderId="1" xfId="0" applyBorder="1" applyAlignment="1">
      <alignment horizontal="center"/>
    </xf>
    <xf numFmtId="165" fontId="0" fillId="2" borderId="1" xfId="0" applyBorder="1" applyAlignment="1">
      <alignment horizontal="center"/>
    </xf>
    <xf numFmtId="2" fontId="0" fillId="2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22" fontId="0" fillId="3" borderId="1" xfId="0" applyFill="1" applyBorder="1" applyAlignment="1">
      <alignment horizontal="center"/>
    </xf>
    <xf numFmtId="20" fontId="0" fillId="3" borderId="1" xfId="0" applyFill="1" applyBorder="1" applyAlignment="1">
      <alignment horizontal="center"/>
    </xf>
    <xf numFmtId="165" fontId="0" fillId="2" borderId="0" xfId="0" applyBorder="1" applyAlignment="1">
      <alignment horizontal="center"/>
    </xf>
    <xf numFmtId="2" fontId="0" fillId="3" borderId="1" xfId="0" applyFill="1" applyBorder="1" applyAlignment="1">
      <alignment horizontal="center"/>
    </xf>
    <xf numFmtId="1" fontId="0" fillId="3" borderId="1" xfId="0" applyFill="1" applyBorder="1" applyAlignment="1">
      <alignment horizontal="center"/>
    </xf>
    <xf numFmtId="165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2" fontId="0" fillId="2" borderId="1" xfId="0" applyNumberFormat="1" applyBorder="1" applyAlignment="1">
      <alignment horizontal="center"/>
    </xf>
    <xf numFmtId="2" fontId="0" fillId="3" borderId="1" xfId="0" applyFont="1" applyFill="1" applyBorder="1" applyAlignment="1">
      <alignment horizontal="center"/>
    </xf>
    <xf numFmtId="2" fontId="0" fillId="2" borderId="0" xfId="0" applyNumberFormat="1" applyAlignment="1">
      <alignment horizontal="center"/>
    </xf>
    <xf numFmtId="0" fontId="0" fillId="2" borderId="2" xfId="0" applyBorder="1" applyAlignment="1">
      <alignment horizontal="center"/>
    </xf>
    <xf numFmtId="0" fontId="0" fillId="2" borderId="3" xfId="0" applyBorder="1" applyAlignment="1">
      <alignment horizontal="center"/>
    </xf>
    <xf numFmtId="0" fontId="0" fillId="2" borderId="4" xfId="0" applyBorder="1" applyAlignment="1">
      <alignment horizontal="center"/>
    </xf>
    <xf numFmtId="2" fontId="0" fillId="2" borderId="2" xfId="0" applyNumberFormat="1" applyBorder="1" applyAlignment="1">
      <alignment horizontal="center"/>
    </xf>
    <xf numFmtId="2" fontId="0" fillId="2" borderId="3" xfId="0" applyNumberFormat="1" applyBorder="1" applyAlignment="1">
      <alignment horizontal="center"/>
    </xf>
    <xf numFmtId="0" fontId="1" fillId="2" borderId="3" xfId="0" applyBorder="1" applyAlignment="1">
      <alignment horizontal="center"/>
    </xf>
    <xf numFmtId="0" fontId="1" fillId="2" borderId="4" xfId="0" applyBorder="1" applyAlignment="1">
      <alignment horizontal="center"/>
    </xf>
    <xf numFmtId="0" fontId="2" fillId="2" borderId="4" xfId="0" applyFont="1" applyBorder="1" applyAlignment="1">
      <alignment horizontal="center"/>
    </xf>
    <xf numFmtId="0" fontId="1" fillId="2" borderId="4" xfId="0" applyFont="1" applyBorder="1" applyAlignment="1">
      <alignment horizontal="center"/>
    </xf>
    <xf numFmtId="2" fontId="1" fillId="2" borderId="4" xfId="0" applyNumberFormat="1" applyBorder="1" applyAlignment="1">
      <alignment horizontal="center"/>
    </xf>
    <xf numFmtId="165" fontId="0" fillId="2" borderId="0" xfId="0" applyNumberFormat="1" applyAlignment="1">
      <alignment horizontal="center"/>
    </xf>
    <xf numFmtId="165" fontId="1" fillId="2" borderId="0" xfId="0" applyNumberFormat="1" applyAlignment="1">
      <alignment horizontal="center"/>
    </xf>
    <xf numFmtId="165" fontId="3" fillId="2" borderId="0" xfId="0" applyNumberFormat="1" applyFont="1" applyAlignment="1">
      <alignment horizontal="center"/>
    </xf>
    <xf numFmtId="0" fontId="3" fillId="2" borderId="0" xfId="0" applyFont="1" applyAlignment="1">
      <alignment horizontal="center"/>
    </xf>
    <xf numFmtId="165" fontId="0" fillId="2" borderId="2" xfId="0" applyNumberFormat="1" applyBorder="1" applyAlignment="1">
      <alignment horizontal="center"/>
    </xf>
    <xf numFmtId="165" fontId="0" fillId="2" borderId="3" xfId="0" applyNumberFormat="1" applyBorder="1" applyAlignment="1">
      <alignment horizontal="center"/>
    </xf>
    <xf numFmtId="165" fontId="2" fillId="2" borderId="4" xfId="0" applyNumberFormat="1" applyFont="1" applyBorder="1" applyAlignment="1">
      <alignment horizontal="center"/>
    </xf>
    <xf numFmtId="165" fontId="0" fillId="2" borderId="1" xfId="0" applyNumberForma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1" fillId="2" borderId="4" xfId="0" applyNumberFormat="1" applyBorder="1" applyAlignment="1">
      <alignment horizontal="center"/>
    </xf>
    <xf numFmtId="165" fontId="1" fillId="2" borderId="4" xfId="0" applyNumberFormat="1" applyFont="1" applyBorder="1" applyAlignment="1">
      <alignment horizontal="center"/>
    </xf>
    <xf numFmtId="165" fontId="0" fillId="2" borderId="5" xfId="0" applyNumberFormat="1" applyBorder="1" applyAlignment="1">
      <alignment horizontal="center"/>
    </xf>
    <xf numFmtId="0" fontId="1" fillId="2" borderId="0" xfId="0" applyFont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0" fillId="2" borderId="3" xfId="0" applyFont="1" applyBorder="1" applyAlignment="1">
      <alignment horizontal="left" textRotation="90"/>
    </xf>
    <xf numFmtId="164" fontId="1" fillId="2" borderId="4" xfId="0" applyFont="1" applyBorder="1" applyAlignment="1">
      <alignment horizontal="center"/>
    </xf>
    <xf numFmtId="165" fontId="0" fillId="2" borderId="5" xfId="0" applyNumberFormat="1" applyBorder="1" applyAlignment="1">
      <alignment horizontal="centerContinuous"/>
    </xf>
    <xf numFmtId="165" fontId="0" fillId="2" borderId="6" xfId="0" applyNumberFormat="1" applyBorder="1" applyAlignment="1">
      <alignment horizontal="centerContinuous"/>
    </xf>
    <xf numFmtId="0" fontId="0" fillId="3" borderId="5" xfId="0" applyFill="1" applyBorder="1" applyAlignment="1">
      <alignment horizontal="center"/>
    </xf>
    <xf numFmtId="0" fontId="0" fillId="2" borderId="6" xfId="0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Wilcox PA-2, Can 99-6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225"/>
          <c:w val="0.9505"/>
          <c:h val="0.842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'desorption data'!$K$15:$K$37</c:f>
              <c:numCache>
                <c:ptCount val="23"/>
                <c:pt idx="0">
                  <c:v>0.4654746681256314</c:v>
                </c:pt>
                <c:pt idx="1">
                  <c:v>0.5477225575051661</c:v>
                </c:pt>
                <c:pt idx="2">
                  <c:v>0.8563488385776752</c:v>
                </c:pt>
                <c:pt idx="3">
                  <c:v>1.0327955589886444</c:v>
                </c:pt>
                <c:pt idx="4">
                  <c:v>1.118033988749895</c:v>
                </c:pt>
                <c:pt idx="5">
                  <c:v>1.2382783747337807</c:v>
                </c:pt>
                <c:pt idx="6">
                  <c:v>1.3354150416006751</c:v>
                </c:pt>
                <c:pt idx="7">
                  <c:v>1.4259499757471625</c:v>
                </c:pt>
                <c:pt idx="8">
                  <c:v>1.5968719422671311</c:v>
                </c:pt>
                <c:pt idx="9">
                  <c:v>1.7511900715418263</c:v>
                </c:pt>
                <c:pt idx="10">
                  <c:v>1.8618986725025255</c:v>
                </c:pt>
                <c:pt idx="11">
                  <c:v>1.9364916731037085</c:v>
                </c:pt>
                <c:pt idx="12">
                  <c:v>2.0289570391377603</c:v>
                </c:pt>
                <c:pt idx="13">
                  <c:v>2.16794833886788</c:v>
                </c:pt>
                <c:pt idx="14">
                  <c:v>2.23606797749979</c:v>
                </c:pt>
                <c:pt idx="15">
                  <c:v>2.32379000772445</c:v>
                </c:pt>
                <c:pt idx="16">
                  <c:v>2.3804761428476167</c:v>
                </c:pt>
                <c:pt idx="17">
                  <c:v>2.4392621835300936</c:v>
                </c:pt>
                <c:pt idx="18">
                  <c:v>2.5132979661525745</c:v>
                </c:pt>
                <c:pt idx="19">
                  <c:v>2.581988897471611</c:v>
                </c:pt>
                <c:pt idx="20">
                  <c:v>5.310367218940701</c:v>
                </c:pt>
                <c:pt idx="21">
                  <c:v>6.438167441127949</c:v>
                </c:pt>
              </c:numCache>
            </c:numRef>
          </c:xVal>
          <c:yVal>
            <c:numRef>
              <c:f>'desorption data'!$N$15:$N$37</c:f>
              <c:numCache>
                <c:ptCount val="23"/>
                <c:pt idx="0">
                  <c:v>0</c:v>
                </c:pt>
                <c:pt idx="1">
                  <c:v>16.872475136457744</c:v>
                </c:pt>
                <c:pt idx="2">
                  <c:v>35.11685949824174</c:v>
                </c:pt>
                <c:pt idx="3">
                  <c:v>42.64006831994105</c:v>
                </c:pt>
                <c:pt idx="4">
                  <c:v>52.43512715929257</c:v>
                </c:pt>
                <c:pt idx="5">
                  <c:v>61.79026210747273</c:v>
                </c:pt>
                <c:pt idx="6">
                  <c:v>68.44656123798255</c:v>
                </c:pt>
                <c:pt idx="7">
                  <c:v>78.19109997543195</c:v>
                </c:pt>
                <c:pt idx="8">
                  <c:v>95.46630646022261</c:v>
                </c:pt>
                <c:pt idx="9">
                  <c:v>106.5517341190133</c:v>
                </c:pt>
                <c:pt idx="10">
                  <c:v>117.19828883279813</c:v>
                </c:pt>
                <c:pt idx="11">
                  <c:v>125.1902785449698</c:v>
                </c:pt>
                <c:pt idx="12">
                  <c:v>130.48036635660318</c:v>
                </c:pt>
                <c:pt idx="13">
                  <c:v>136.6965355456473</c:v>
                </c:pt>
                <c:pt idx="14">
                  <c:v>141.58356622366097</c:v>
                </c:pt>
                <c:pt idx="15">
                  <c:v>145.58798064359277</c:v>
                </c:pt>
                <c:pt idx="16">
                  <c:v>148.70176933897633</c:v>
                </c:pt>
                <c:pt idx="17">
                  <c:v>148.70176933897633</c:v>
                </c:pt>
                <c:pt idx="18">
                  <c:v>149.1438958413616</c:v>
                </c:pt>
                <c:pt idx="19">
                  <c:v>150.96151504413615</c:v>
                </c:pt>
                <c:pt idx="20">
                  <c:v>162.3122400815931</c:v>
                </c:pt>
                <c:pt idx="21">
                  <c:v>184.47686805223708</c:v>
                </c:pt>
              </c:numCache>
            </c:numRef>
          </c:yVal>
          <c:smooth val="0"/>
        </c:ser>
        <c:axId val="58767616"/>
        <c:axId val="59146497"/>
      </c:scatterChart>
      <c:valAx>
        <c:axId val="58767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Square root of time (hr)</a:t>
                </a:r>
              </a:p>
            </c:rich>
          </c:tx>
          <c:layout>
            <c:manualLayout>
              <c:xMode val="factor"/>
              <c:yMode val="factor"/>
              <c:x val="0.035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146497"/>
        <c:crosses val="autoZero"/>
        <c:crossBetween val="midCat"/>
        <c:dispUnits/>
      </c:valAx>
      <c:valAx>
        <c:axId val="59146497"/>
        <c:scaling>
          <c:orientation val="minMax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Cum. desorbed volume (cc)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767616"/>
        <c:crosses val="autoZero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200" verticalDpi="2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0.2545</cdr:y>
    </cdr:from>
    <cdr:to>
      <cdr:x>0.39675</cdr:x>
      <cdr:y>0.878</cdr:y>
    </cdr:to>
    <cdr:sp>
      <cdr:nvSpPr>
        <cdr:cNvPr id="1" name="Line 1"/>
        <cdr:cNvSpPr>
          <a:spLocks/>
        </cdr:cNvSpPr>
      </cdr:nvSpPr>
      <cdr:spPr>
        <a:xfrm flipH="1">
          <a:off x="771525" y="1504950"/>
          <a:ext cx="2657475" cy="3695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4"/>
  <sheetViews>
    <sheetView showGridLines="0" tabSelected="1" workbookViewId="0" topLeftCell="A1">
      <selection activeCell="J16" sqref="J16"/>
    </sheetView>
  </sheetViews>
  <sheetFormatPr defaultColWidth="9.140625" defaultRowHeight="12.75"/>
  <cols>
    <col min="1" max="1" width="7.00390625" style="1" customWidth="1"/>
    <col min="2" max="2" width="10.57421875" style="1" customWidth="1"/>
    <col min="3" max="3" width="8.140625" style="1" customWidth="1"/>
    <col min="4" max="4" width="8.7109375" style="1" customWidth="1"/>
    <col min="5" max="5" width="7.8515625" style="1" customWidth="1"/>
    <col min="6" max="6" width="8.57421875" style="1" customWidth="1"/>
    <col min="7" max="7" width="7.00390625" style="1" customWidth="1"/>
    <col min="8" max="8" width="9.421875" style="1" customWidth="1"/>
    <col min="9" max="9" width="8.57421875" style="1" customWidth="1"/>
    <col min="10" max="10" width="7.421875" style="1" customWidth="1"/>
    <col min="11" max="11" width="8.00390625" style="1" customWidth="1"/>
    <col min="12" max="12" width="7.28125" style="21" customWidth="1"/>
    <col min="13" max="13" width="8.7109375" style="21" customWidth="1"/>
    <col min="14" max="14" width="8.8515625" style="32" customWidth="1"/>
    <col min="15" max="15" width="10.421875" style="32" customWidth="1"/>
    <col min="16" max="20" width="8.7109375" style="32" customWidth="1"/>
    <col min="21" max="16384" width="8.7109375" style="1" customWidth="1"/>
  </cols>
  <sheetData>
    <row r="1" spans="1:7" ht="12.75">
      <c r="A1" s="1" t="s">
        <v>60</v>
      </c>
      <c r="B1" s="50" t="s">
        <v>66</v>
      </c>
      <c r="C1" s="51"/>
      <c r="G1" s="5" t="s">
        <v>42</v>
      </c>
    </row>
    <row r="2" spans="1:5" ht="12.75">
      <c r="A2" s="5" t="s">
        <v>61</v>
      </c>
      <c r="B2" s="50" t="s">
        <v>53</v>
      </c>
      <c r="C2" s="51"/>
      <c r="D2" s="1" t="s">
        <v>59</v>
      </c>
      <c r="E2" s="9" t="s">
        <v>67</v>
      </c>
    </row>
    <row r="3" spans="1:20" ht="12.75">
      <c r="A3" s="5" t="s">
        <v>0</v>
      </c>
      <c r="C3" s="1" t="s">
        <v>1</v>
      </c>
      <c r="D3" s="9">
        <v>360</v>
      </c>
      <c r="E3" s="1" t="s">
        <v>2</v>
      </c>
      <c r="F3" s="10">
        <v>361</v>
      </c>
      <c r="H3" s="5" t="s">
        <v>3</v>
      </c>
      <c r="K3" s="7">
        <f>MAX(N:N)</f>
        <v>184.47686805223708</v>
      </c>
      <c r="M3" s="21" t="s">
        <v>56</v>
      </c>
      <c r="O3" s="39">
        <v>35</v>
      </c>
      <c r="Q3" s="21"/>
      <c r="R3" s="21" t="s">
        <v>57</v>
      </c>
      <c r="S3" s="21"/>
      <c r="T3" s="19">
        <f>($O$3+$K$3)/$F$6*32</f>
        <v>6.455202001536385</v>
      </c>
    </row>
    <row r="4" spans="1:20" ht="12" customHeight="1">
      <c r="A4" s="5" t="s">
        <v>4</v>
      </c>
      <c r="F4" s="18">
        <v>36338</v>
      </c>
      <c r="K4" s="4"/>
      <c r="Q4" s="21"/>
      <c r="R4" s="21"/>
      <c r="S4" s="21"/>
      <c r="T4" s="21"/>
    </row>
    <row r="5" spans="1:20" ht="12.75" customHeight="1">
      <c r="A5" s="5" t="s">
        <v>43</v>
      </c>
      <c r="F5" s="12">
        <v>0.5736111111111112</v>
      </c>
      <c r="H5" s="5" t="s">
        <v>5</v>
      </c>
      <c r="K5" s="19">
        <f>K3/F6</f>
        <v>0.1695559449009532</v>
      </c>
      <c r="M5" s="21" t="s">
        <v>51</v>
      </c>
      <c r="O5" s="19">
        <f>(O3+K3)/F6</f>
        <v>0.20172506254801204</v>
      </c>
      <c r="Q5" s="21"/>
      <c r="R5" s="21" t="s">
        <v>58</v>
      </c>
      <c r="S5" s="21"/>
      <c r="T5" s="19">
        <f>($O$3+$K$3)/$F$7*32</f>
        <v>9.351877200627944</v>
      </c>
    </row>
    <row r="6" spans="1:15" ht="12.75">
      <c r="A6" s="5" t="s">
        <v>41</v>
      </c>
      <c r="F6" s="9">
        <v>1088</v>
      </c>
      <c r="K6" s="4"/>
      <c r="O6" s="21"/>
    </row>
    <row r="7" spans="1:15" ht="12.75">
      <c r="A7" s="5" t="s">
        <v>6</v>
      </c>
      <c r="E7" s="44"/>
      <c r="F7" s="9">
        <v>751</v>
      </c>
      <c r="H7" s="5" t="s">
        <v>7</v>
      </c>
      <c r="K7" s="19">
        <f>K3/F7</f>
        <v>0.24564163522268587</v>
      </c>
      <c r="M7" s="21" t="s">
        <v>52</v>
      </c>
      <c r="O7" s="19">
        <f>(O3+K3)/F7</f>
        <v>0.29224616251962326</v>
      </c>
    </row>
    <row r="8" spans="1:11" ht="12.75">
      <c r="A8" s="5" t="s">
        <v>35</v>
      </c>
      <c r="F8" s="9">
        <v>1525</v>
      </c>
      <c r="H8" s="5" t="s">
        <v>49</v>
      </c>
      <c r="K8" s="13"/>
    </row>
    <row r="9" spans="1:11" ht="15.75" customHeight="1">
      <c r="A9" s="5"/>
      <c r="F9" s="17"/>
      <c r="H9" s="5"/>
      <c r="K9" s="13"/>
    </row>
    <row r="10" spans="1:21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5"/>
      <c r="M10" s="25"/>
      <c r="N10" s="48" t="s">
        <v>54</v>
      </c>
      <c r="O10" s="49"/>
      <c r="P10" s="36"/>
      <c r="Q10" s="34"/>
      <c r="R10" s="34"/>
      <c r="S10" s="34" t="s">
        <v>55</v>
      </c>
      <c r="T10" s="34"/>
      <c r="U10" s="35"/>
    </row>
    <row r="11" spans="1:20" ht="12.75" customHeight="1">
      <c r="A11" s="46"/>
      <c r="B11" s="23" t="s">
        <v>8</v>
      </c>
      <c r="C11" s="23" t="s">
        <v>9</v>
      </c>
      <c r="D11" s="23"/>
      <c r="E11" s="23" t="s">
        <v>36</v>
      </c>
      <c r="F11" s="23" t="s">
        <v>11</v>
      </c>
      <c r="G11" s="23" t="s">
        <v>11</v>
      </c>
      <c r="H11" s="23" t="s">
        <v>12</v>
      </c>
      <c r="I11" s="23" t="s">
        <v>13</v>
      </c>
      <c r="J11" s="23" t="s">
        <v>13</v>
      </c>
      <c r="K11" s="23" t="s">
        <v>14</v>
      </c>
      <c r="L11" s="26" t="s">
        <v>65</v>
      </c>
      <c r="M11" s="26" t="s">
        <v>64</v>
      </c>
      <c r="N11" s="37" t="s">
        <v>32</v>
      </c>
      <c r="O11" s="37" t="s">
        <v>32</v>
      </c>
      <c r="P11" s="37" t="s">
        <v>38</v>
      </c>
      <c r="Q11" s="32" t="s">
        <v>38</v>
      </c>
      <c r="R11" s="32" t="s">
        <v>44</v>
      </c>
      <c r="S11" s="32" t="s">
        <v>36</v>
      </c>
      <c r="T11" s="32" t="s">
        <v>44</v>
      </c>
    </row>
    <row r="12" spans="1:20" ht="12.75">
      <c r="A12" s="23"/>
      <c r="B12" s="23"/>
      <c r="C12" s="23" t="s">
        <v>15</v>
      </c>
      <c r="D12" s="23" t="s">
        <v>62</v>
      </c>
      <c r="E12" s="23" t="s">
        <v>10</v>
      </c>
      <c r="F12" s="23" t="s">
        <v>16</v>
      </c>
      <c r="G12" s="23" t="s">
        <v>17</v>
      </c>
      <c r="H12" s="23" t="s">
        <v>17</v>
      </c>
      <c r="I12" s="23" t="s">
        <v>9</v>
      </c>
      <c r="J12" s="23" t="s">
        <v>9</v>
      </c>
      <c r="K12" s="23" t="s">
        <v>18</v>
      </c>
      <c r="L12" s="26" t="s">
        <v>19</v>
      </c>
      <c r="M12" s="26" t="s">
        <v>20</v>
      </c>
      <c r="N12" s="37" t="s">
        <v>17</v>
      </c>
      <c r="O12" s="37" t="s">
        <v>33</v>
      </c>
      <c r="P12" s="37" t="s">
        <v>39</v>
      </c>
      <c r="Q12" s="32" t="s">
        <v>47</v>
      </c>
      <c r="R12" s="32" t="s">
        <v>45</v>
      </c>
      <c r="S12" s="32" t="s">
        <v>47</v>
      </c>
      <c r="T12" s="32" t="s">
        <v>45</v>
      </c>
    </row>
    <row r="13" spans="1:20" ht="12.75">
      <c r="A13" s="23"/>
      <c r="B13" s="23"/>
      <c r="C13" s="23" t="s">
        <v>21</v>
      </c>
      <c r="D13" s="23" t="s">
        <v>22</v>
      </c>
      <c r="E13" s="23"/>
      <c r="F13" s="23" t="s">
        <v>17</v>
      </c>
      <c r="G13" s="23" t="s">
        <v>23</v>
      </c>
      <c r="H13" s="23" t="s">
        <v>23</v>
      </c>
      <c r="I13" s="27" t="s">
        <v>24</v>
      </c>
      <c r="J13" s="23"/>
      <c r="K13" s="23" t="s">
        <v>9</v>
      </c>
      <c r="L13" s="26" t="s">
        <v>25</v>
      </c>
      <c r="M13" s="26" t="s">
        <v>25</v>
      </c>
      <c r="N13" s="37" t="s">
        <v>23</v>
      </c>
      <c r="O13" s="37" t="s">
        <v>34</v>
      </c>
      <c r="P13" s="37"/>
      <c r="Q13" s="32" t="s">
        <v>48</v>
      </c>
      <c r="R13" s="32" t="s">
        <v>46</v>
      </c>
      <c r="S13" s="32" t="s">
        <v>48</v>
      </c>
      <c r="T13" s="32" t="s">
        <v>46</v>
      </c>
    </row>
    <row r="14" spans="1:256" ht="12.75">
      <c r="A14" s="24"/>
      <c r="B14" s="28" t="s">
        <v>26</v>
      </c>
      <c r="C14" s="28" t="s">
        <v>27</v>
      </c>
      <c r="D14" s="47" t="s">
        <v>63</v>
      </c>
      <c r="E14" s="29" t="s">
        <v>37</v>
      </c>
      <c r="F14" s="28" t="s">
        <v>28</v>
      </c>
      <c r="G14" s="28" t="s">
        <v>28</v>
      </c>
      <c r="H14" s="28" t="s">
        <v>28</v>
      </c>
      <c r="I14" s="28" t="s">
        <v>29</v>
      </c>
      <c r="J14" s="28" t="s">
        <v>30</v>
      </c>
      <c r="K14" s="30" t="s">
        <v>40</v>
      </c>
      <c r="L14" s="31" t="s">
        <v>31</v>
      </c>
      <c r="M14" s="31" t="s">
        <v>31</v>
      </c>
      <c r="N14" s="41" t="s">
        <v>28</v>
      </c>
      <c r="O14" s="42" t="s">
        <v>50</v>
      </c>
      <c r="P14" s="38" t="s">
        <v>37</v>
      </c>
      <c r="Q14" s="33"/>
      <c r="R14" s="33"/>
      <c r="S14" s="33"/>
      <c r="T14" s="33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0" ht="12.75">
      <c r="A15" s="6">
        <v>1</v>
      </c>
      <c r="B15" s="18">
        <v>36338</v>
      </c>
      <c r="C15" s="12">
        <v>0.5826388888888888</v>
      </c>
      <c r="D15" s="20">
        <v>29.68</v>
      </c>
      <c r="E15" s="45">
        <v>90.86</v>
      </c>
      <c r="F15" s="15">
        <v>19</v>
      </c>
      <c r="G15" s="8">
        <f aca="true" t="shared" si="0" ref="G15:G20">F15*D15/29.92*520/(459.69+E15)</f>
        <v>17.801741282538558</v>
      </c>
      <c r="H15" s="8">
        <v>0</v>
      </c>
      <c r="I15" s="8">
        <f aca="true" t="shared" si="1" ref="I15:I20">VALUE(C15)-VALUE($F$5)+(VALUE(B15)-VALUE($F$4))</f>
        <v>0.009027777777777635</v>
      </c>
      <c r="J15" s="8">
        <f aca="true" t="shared" si="2" ref="J15:J36">HOUR(I15)+MINUTE(I15)/60+24*INT(I15)</f>
        <v>0.21666666666666667</v>
      </c>
      <c r="K15" s="8">
        <f aca="true" t="shared" si="3" ref="K15:K36">SQRT(J15)</f>
        <v>0.4654746681256314</v>
      </c>
      <c r="L15" s="19">
        <f aca="true" t="shared" si="4" ref="L15:L20">H15/$F$6</f>
        <v>0</v>
      </c>
      <c r="M15" s="19">
        <f aca="true" t="shared" si="5" ref="M15:M20">H15/$F$7</f>
        <v>0</v>
      </c>
      <c r="N15" s="39">
        <v>0</v>
      </c>
      <c r="O15" s="43">
        <v>0</v>
      </c>
      <c r="P15" s="45">
        <v>89.6</v>
      </c>
      <c r="Q15" s="32">
        <v>32</v>
      </c>
      <c r="R15" s="32">
        <f aca="true" t="shared" si="6" ref="R15:R36">Q15*(9/5)+32</f>
        <v>89.6</v>
      </c>
      <c r="S15" s="45">
        <v>32.7</v>
      </c>
      <c r="T15" s="32">
        <f aca="true" t="shared" si="7" ref="T15:T36">S15*(9/5)+32</f>
        <v>90.86000000000001</v>
      </c>
    </row>
    <row r="16" spans="1:20" ht="12.75">
      <c r="A16" s="6">
        <f aca="true" t="shared" si="8" ref="A16:A47">A15+$A$15</f>
        <v>2</v>
      </c>
      <c r="B16" s="18">
        <v>36338</v>
      </c>
      <c r="C16" s="12">
        <v>0.5861111111111111</v>
      </c>
      <c r="D16" s="20">
        <v>29.68</v>
      </c>
      <c r="E16" s="16">
        <v>88.7</v>
      </c>
      <c r="F16" s="15">
        <v>13</v>
      </c>
      <c r="G16" s="8">
        <f t="shared" si="0"/>
        <v>12.228113935464757</v>
      </c>
      <c r="H16" s="8">
        <f>H15+G16</f>
        <v>12.228113935464757</v>
      </c>
      <c r="I16" s="8">
        <f t="shared" si="1"/>
        <v>0.012499999999999956</v>
      </c>
      <c r="J16" s="8">
        <f t="shared" si="2"/>
        <v>0.3</v>
      </c>
      <c r="K16" s="8">
        <f t="shared" si="3"/>
        <v>0.5477225575051661</v>
      </c>
      <c r="L16" s="19">
        <f t="shared" si="4"/>
        <v>0.011239075308331578</v>
      </c>
      <c r="M16" s="19">
        <f t="shared" si="5"/>
        <v>0.016282441991297945</v>
      </c>
      <c r="N16" s="39">
        <f>PRODUCT((D16*(32+459.69))/(29.92*(P16+459.69)))*(F16-$F$8*((D15*(E16+459.69))/(D16*(E15+459.69))-1)*((P16+459.69)/(E16+459.69)))+N15</f>
        <v>16.872475136457744</v>
      </c>
      <c r="O16" s="43">
        <f>PRODUCT(32.0368*N16/$F$6)+O15</f>
        <v>0.49681995537837265</v>
      </c>
      <c r="P16" s="45">
        <v>89.24</v>
      </c>
      <c r="Q16" s="32">
        <v>31.8</v>
      </c>
      <c r="R16" s="32">
        <f t="shared" si="6"/>
        <v>89.24000000000001</v>
      </c>
      <c r="S16" s="16">
        <v>31.5</v>
      </c>
      <c r="T16" s="32">
        <f t="shared" si="7"/>
        <v>88.7</v>
      </c>
    </row>
    <row r="17" spans="1:20" ht="12.75">
      <c r="A17" s="6">
        <f t="shared" si="8"/>
        <v>3</v>
      </c>
      <c r="B17" s="18">
        <v>36338</v>
      </c>
      <c r="C17" s="12">
        <v>0.6041666666666666</v>
      </c>
      <c r="D17" s="20">
        <v>29.68</v>
      </c>
      <c r="E17" s="16">
        <v>87.8</v>
      </c>
      <c r="F17" s="15">
        <v>18</v>
      </c>
      <c r="G17" s="8">
        <f t="shared" si="0"/>
        <v>16.959067354830694</v>
      </c>
      <c r="H17" s="8">
        <f>H16+G17</f>
        <v>29.18718129029545</v>
      </c>
      <c r="I17" s="8">
        <f t="shared" si="1"/>
        <v>0.030555555555555447</v>
      </c>
      <c r="J17" s="8">
        <f t="shared" si="2"/>
        <v>0.7333333333333333</v>
      </c>
      <c r="K17" s="8">
        <f t="shared" si="3"/>
        <v>0.8563488385776752</v>
      </c>
      <c r="L17" s="19">
        <f t="shared" si="4"/>
        <v>0.02682645339181567</v>
      </c>
      <c r="M17" s="19">
        <f t="shared" si="5"/>
        <v>0.038864422490406725</v>
      </c>
      <c r="N17" s="39">
        <f>PRODUCT((D17*(32+459.69))/(29.92*(P17+459.69)))*(F17-$F$8*((D16*(E17+459.69))/(D17*(E16+459.69))-1)*((P17+459.69)/(E17+459.69)))+N16</f>
        <v>35.11685949824174</v>
      </c>
      <c r="O17" s="43">
        <f>PRODUCT(32.0368*N17/$F$6)+O16</f>
        <v>1.530856540280276</v>
      </c>
      <c r="P17" s="45">
        <v>88.52</v>
      </c>
      <c r="Q17" s="32">
        <v>31.4</v>
      </c>
      <c r="R17" s="32">
        <f t="shared" si="6"/>
        <v>88.52</v>
      </c>
      <c r="S17" s="16">
        <v>31</v>
      </c>
      <c r="T17" s="32">
        <f t="shared" si="7"/>
        <v>87.80000000000001</v>
      </c>
    </row>
    <row r="18" spans="1:20" ht="12.75">
      <c r="A18" s="6">
        <f t="shared" si="8"/>
        <v>4</v>
      </c>
      <c r="B18" s="18">
        <v>36338</v>
      </c>
      <c r="C18" s="12">
        <v>0.6180555555555556</v>
      </c>
      <c r="D18" s="20">
        <v>29.65</v>
      </c>
      <c r="E18" s="16">
        <v>90.68</v>
      </c>
      <c r="F18" s="15">
        <v>18</v>
      </c>
      <c r="G18" s="8">
        <f t="shared" si="0"/>
        <v>16.853270998343454</v>
      </c>
      <c r="H18" s="8">
        <f>H17+G18</f>
        <v>46.0404522886389</v>
      </c>
      <c r="I18" s="8">
        <f t="shared" si="1"/>
        <v>0.0444444444444444</v>
      </c>
      <c r="J18" s="8">
        <f t="shared" si="2"/>
        <v>1.0666666666666667</v>
      </c>
      <c r="K18" s="8">
        <f t="shared" si="3"/>
        <v>1.0327955589886444</v>
      </c>
      <c r="L18" s="19">
        <f t="shared" si="4"/>
        <v>0.04231659217705781</v>
      </c>
      <c r="M18" s="19">
        <f t="shared" si="5"/>
        <v>0.06130552901283476</v>
      </c>
      <c r="N18" s="39">
        <f>PRODUCT((D18*(32+459.69))/(29.92*(P18+459.69)))*(F18-$F$8*((D17*(E18+459.69))/(D18*(E17+459.69))-1)*((P18+459.69)/(E18+459.69)))+N17</f>
        <v>42.64006831994105</v>
      </c>
      <c r="O18" s="43">
        <f>PRODUCT(32.0368*N18/$F$6)+O17</f>
        <v>2.7864184343540694</v>
      </c>
      <c r="P18" s="45">
        <v>88.52</v>
      </c>
      <c r="Q18" s="32">
        <v>31.4</v>
      </c>
      <c r="R18" s="32">
        <f t="shared" si="6"/>
        <v>88.52</v>
      </c>
      <c r="S18" s="16">
        <v>32.6</v>
      </c>
      <c r="T18" s="32">
        <f t="shared" si="7"/>
        <v>90.68</v>
      </c>
    </row>
    <row r="19" spans="1:20" ht="12.75">
      <c r="A19" s="6">
        <f t="shared" si="8"/>
        <v>5</v>
      </c>
      <c r="B19" s="18">
        <v>36338</v>
      </c>
      <c r="C19" s="12">
        <v>0.6256944444444444</v>
      </c>
      <c r="D19" s="20">
        <v>29.65</v>
      </c>
      <c r="E19" s="16">
        <v>91.76</v>
      </c>
      <c r="F19" s="15">
        <v>14</v>
      </c>
      <c r="G19" s="8">
        <f t="shared" si="0"/>
        <v>13.082427804577428</v>
      </c>
      <c r="H19" s="8">
        <f>H18+G19</f>
        <v>59.12288009321633</v>
      </c>
      <c r="I19" s="8">
        <f t="shared" si="1"/>
        <v>0.05208333333333326</v>
      </c>
      <c r="J19" s="8">
        <f t="shared" si="2"/>
        <v>1.25</v>
      </c>
      <c r="K19" s="8">
        <f t="shared" si="3"/>
        <v>1.118033988749895</v>
      </c>
      <c r="L19" s="19">
        <f t="shared" si="4"/>
        <v>0.054340882438617955</v>
      </c>
      <c r="M19" s="19">
        <f t="shared" si="5"/>
        <v>0.07872553940508166</v>
      </c>
      <c r="N19" s="39">
        <f>PRODUCT((D19*(32+459.69))/(29.92*(P19+459.69)))*(F19-$F$8*((D18*(E19+459.69))/(D19*(E18+459.69))-1)*((P19+459.69)/(E19+459.69)))+N18</f>
        <v>52.43512715929257</v>
      </c>
      <c r="O19" s="43">
        <f>PRODUCT(32.0368*N19/$F$6)+O18</f>
        <v>4.3304015977518855</v>
      </c>
      <c r="P19" s="45">
        <v>88.7</v>
      </c>
      <c r="Q19" s="32">
        <v>31.5</v>
      </c>
      <c r="R19" s="32">
        <f t="shared" si="6"/>
        <v>88.7</v>
      </c>
      <c r="S19" s="16">
        <v>33.2</v>
      </c>
      <c r="T19" s="32">
        <f t="shared" si="7"/>
        <v>91.76</v>
      </c>
    </row>
    <row r="20" spans="1:20" ht="12.75">
      <c r="A20" s="6">
        <f t="shared" si="8"/>
        <v>6</v>
      </c>
      <c r="B20" s="18">
        <v>36338</v>
      </c>
      <c r="C20" s="12">
        <v>0.6375</v>
      </c>
      <c r="D20" s="20">
        <v>29.65</v>
      </c>
      <c r="E20" s="16">
        <v>92.66</v>
      </c>
      <c r="F20" s="15">
        <v>13</v>
      </c>
      <c r="G20" s="8">
        <f t="shared" si="0"/>
        <v>12.128174755505038</v>
      </c>
      <c r="H20" s="8">
        <f>H19+G20</f>
        <v>71.25105484872137</v>
      </c>
      <c r="I20" s="8">
        <f t="shared" si="1"/>
        <v>0.06388888888888877</v>
      </c>
      <c r="J20" s="8">
        <f t="shared" si="2"/>
        <v>1.5333333333333332</v>
      </c>
      <c r="K20" s="8">
        <f t="shared" si="3"/>
        <v>1.2382783747337807</v>
      </c>
      <c r="L20" s="19">
        <f t="shared" si="4"/>
        <v>0.06548810188301596</v>
      </c>
      <c r="M20" s="19">
        <f t="shared" si="5"/>
        <v>0.09487490658950914</v>
      </c>
      <c r="N20" s="39">
        <f>PRODUCT((D20*(32+459.69))/(29.92*(P20+459.69)))*(F20-$F$8*((D19*(E20+459.69))/(D20*(E19+459.69))-1)*((P20+459.69)/(E20+459.69)))+N19</f>
        <v>61.79026210747273</v>
      </c>
      <c r="O20" s="43">
        <f>PRODUCT(32.0368*N20/$F$6)+O19</f>
        <v>6.149852212719424</v>
      </c>
      <c r="P20" s="45">
        <v>88.7</v>
      </c>
      <c r="Q20" s="32">
        <v>31.5</v>
      </c>
      <c r="R20" s="32">
        <f t="shared" si="6"/>
        <v>88.7</v>
      </c>
      <c r="S20" s="16">
        <v>33.7</v>
      </c>
      <c r="T20" s="32">
        <f t="shared" si="7"/>
        <v>92.66</v>
      </c>
    </row>
    <row r="21" spans="1:20" ht="12.75">
      <c r="A21" s="6">
        <f t="shared" si="8"/>
        <v>7</v>
      </c>
      <c r="B21" s="18">
        <v>36338</v>
      </c>
      <c r="C21" s="12">
        <v>0.6479166666666667</v>
      </c>
      <c r="D21" s="20">
        <v>29.62</v>
      </c>
      <c r="E21" s="16">
        <v>93.38</v>
      </c>
      <c r="F21" s="15">
        <v>11</v>
      </c>
      <c r="G21" s="8">
        <f aca="true" t="shared" si="9" ref="G21:G35">F21*D21/29.92*520/(459.69+E21)</f>
        <v>10.238572077356446</v>
      </c>
      <c r="H21" s="8">
        <f aca="true" t="shared" si="10" ref="H21:H35">H20+G21</f>
        <v>81.48962692607782</v>
      </c>
      <c r="I21" s="8">
        <f aca="true" t="shared" si="11" ref="I21:I35">VALUE(C21)-VALUE($F$5)+(VALUE(B21)-VALUE($F$4))</f>
        <v>0.07430555555555551</v>
      </c>
      <c r="J21" s="8">
        <f t="shared" si="2"/>
        <v>1.7833333333333332</v>
      </c>
      <c r="K21" s="8">
        <f t="shared" si="3"/>
        <v>1.3354150416006751</v>
      </c>
      <c r="L21" s="19">
        <f aca="true" t="shared" si="12" ref="L21:L35">H21/$F$6</f>
        <v>0.074898554159998</v>
      </c>
      <c r="M21" s="19">
        <f aca="true" t="shared" si="13" ref="M21:M35">H21/$F$7</f>
        <v>0.10850815835696115</v>
      </c>
      <c r="N21" s="39">
        <f aca="true" t="shared" si="14" ref="N21:N35">PRODUCT((D21*(32+459.69))/(29.92*(P21+459.69)))*(F21-$F$8*((D20*(E21+459.69))/(D21*(E20+459.69))-1)*((P21+459.69)/(E21+459.69)))+N20</f>
        <v>68.44656123798255</v>
      </c>
      <c r="O21" s="43">
        <f aca="true" t="shared" si="15" ref="O21:O35">PRODUCT(32.0368*N21/$F$6)+O20</f>
        <v>8.165301471054901</v>
      </c>
      <c r="P21" s="45">
        <v>88.52</v>
      </c>
      <c r="Q21" s="32">
        <v>31.4</v>
      </c>
      <c r="R21" s="32">
        <f t="shared" si="6"/>
        <v>88.52</v>
      </c>
      <c r="S21" s="16">
        <v>34.1</v>
      </c>
      <c r="T21" s="32">
        <f t="shared" si="7"/>
        <v>93.38</v>
      </c>
    </row>
    <row r="22" spans="1:20" ht="12.75">
      <c r="A22" s="6">
        <f t="shared" si="8"/>
        <v>8</v>
      </c>
      <c r="B22" s="18">
        <v>36338</v>
      </c>
      <c r="C22" s="12">
        <v>0.6583333333333333</v>
      </c>
      <c r="D22" s="20">
        <v>29.62</v>
      </c>
      <c r="E22" s="16">
        <v>93.02</v>
      </c>
      <c r="F22" s="15">
        <v>10</v>
      </c>
      <c r="G22" s="8">
        <f t="shared" si="9"/>
        <v>9.313855299464175</v>
      </c>
      <c r="H22" s="8">
        <f t="shared" si="10"/>
        <v>90.803482225542</v>
      </c>
      <c r="I22" s="8">
        <f t="shared" si="11"/>
        <v>0.08472222222222214</v>
      </c>
      <c r="J22" s="8">
        <f t="shared" si="2"/>
        <v>2.033333333333333</v>
      </c>
      <c r="K22" s="8">
        <f t="shared" si="3"/>
        <v>1.4259499757471625</v>
      </c>
      <c r="L22" s="19">
        <f t="shared" si="12"/>
        <v>0.08345908292788787</v>
      </c>
      <c r="M22" s="19">
        <f t="shared" si="13"/>
        <v>0.12091009617249267</v>
      </c>
      <c r="N22" s="39">
        <f t="shared" si="14"/>
        <v>78.19109997543195</v>
      </c>
      <c r="O22" s="43">
        <f t="shared" si="15"/>
        <v>10.467684404596186</v>
      </c>
      <c r="P22" s="45">
        <v>89.06</v>
      </c>
      <c r="Q22" s="32">
        <v>31.7</v>
      </c>
      <c r="R22" s="32">
        <f t="shared" si="6"/>
        <v>89.06</v>
      </c>
      <c r="S22" s="16">
        <v>33.9</v>
      </c>
      <c r="T22" s="32">
        <f t="shared" si="7"/>
        <v>93.02</v>
      </c>
    </row>
    <row r="23" spans="1:20" ht="12.75">
      <c r="A23" s="6">
        <f t="shared" si="8"/>
        <v>9</v>
      </c>
      <c r="B23" s="18">
        <v>36338</v>
      </c>
      <c r="C23" s="12">
        <v>0.6798611111111111</v>
      </c>
      <c r="D23" s="20">
        <v>29.62</v>
      </c>
      <c r="E23" s="16">
        <v>91.76</v>
      </c>
      <c r="F23" s="15">
        <v>16</v>
      </c>
      <c r="G23" s="8">
        <f t="shared" si="9"/>
        <v>14.936218224874333</v>
      </c>
      <c r="H23" s="8">
        <f t="shared" si="10"/>
        <v>105.73970045041634</v>
      </c>
      <c r="I23" s="8">
        <f t="shared" si="11"/>
        <v>0.10624999999999996</v>
      </c>
      <c r="J23" s="8">
        <f t="shared" si="2"/>
        <v>2.55</v>
      </c>
      <c r="K23" s="8">
        <f t="shared" si="3"/>
        <v>1.5968719422671311</v>
      </c>
      <c r="L23" s="19">
        <f t="shared" si="12"/>
        <v>0.09718722467869148</v>
      </c>
      <c r="M23" s="19">
        <f t="shared" si="13"/>
        <v>0.14079853588604038</v>
      </c>
      <c r="N23" s="39">
        <f t="shared" si="14"/>
        <v>95.46630646022261</v>
      </c>
      <c r="O23" s="43">
        <f t="shared" si="15"/>
        <v>13.2787459549683</v>
      </c>
      <c r="P23" s="45">
        <v>88.52</v>
      </c>
      <c r="Q23" s="32">
        <v>31.4</v>
      </c>
      <c r="R23" s="32">
        <f t="shared" si="6"/>
        <v>88.52</v>
      </c>
      <c r="S23" s="16">
        <v>33.2</v>
      </c>
      <c r="T23" s="32">
        <f t="shared" si="7"/>
        <v>91.76</v>
      </c>
    </row>
    <row r="24" spans="1:20" ht="12.75">
      <c r="A24" s="6">
        <f t="shared" si="8"/>
        <v>10</v>
      </c>
      <c r="B24" s="18">
        <v>36338</v>
      </c>
      <c r="C24" s="12">
        <v>0.7013888888888888</v>
      </c>
      <c r="D24" s="20">
        <v>29.62</v>
      </c>
      <c r="E24" s="16">
        <v>90.86</v>
      </c>
      <c r="F24" s="15">
        <v>10</v>
      </c>
      <c r="G24" s="8">
        <f t="shared" si="9"/>
        <v>9.35039680785913</v>
      </c>
      <c r="H24" s="8">
        <f t="shared" si="10"/>
        <v>115.09009725827546</v>
      </c>
      <c r="I24" s="8">
        <f t="shared" si="11"/>
        <v>0.12777777777777766</v>
      </c>
      <c r="J24" s="8">
        <f t="shared" si="2"/>
        <v>3.066666666666667</v>
      </c>
      <c r="K24" s="8">
        <f t="shared" si="3"/>
        <v>1.7511900715418263</v>
      </c>
      <c r="L24" s="19">
        <f t="shared" si="12"/>
        <v>0.1057813393917973</v>
      </c>
      <c r="M24" s="19">
        <f t="shared" si="13"/>
        <v>0.15324913083658517</v>
      </c>
      <c r="N24" s="39">
        <f t="shared" si="14"/>
        <v>106.5517341190133</v>
      </c>
      <c r="O24" s="43">
        <f t="shared" si="15"/>
        <v>16.416224443593304</v>
      </c>
      <c r="P24" s="45">
        <v>88.16</v>
      </c>
      <c r="Q24" s="32">
        <v>31.2</v>
      </c>
      <c r="R24" s="32">
        <f t="shared" si="6"/>
        <v>88.16</v>
      </c>
      <c r="S24" s="16">
        <v>32.7</v>
      </c>
      <c r="T24" s="32">
        <f t="shared" si="7"/>
        <v>90.86000000000001</v>
      </c>
    </row>
    <row r="25" spans="1:20" ht="12.75">
      <c r="A25" s="6">
        <f t="shared" si="8"/>
        <v>11</v>
      </c>
      <c r="B25" s="18">
        <v>36338</v>
      </c>
      <c r="C25" s="12">
        <v>0.7180555555555556</v>
      </c>
      <c r="D25" s="20">
        <v>29.62</v>
      </c>
      <c r="E25" s="16">
        <v>89.78</v>
      </c>
      <c r="F25" s="15">
        <v>9</v>
      </c>
      <c r="G25" s="8">
        <f t="shared" si="9"/>
        <v>8.43189776750352</v>
      </c>
      <c r="H25" s="8">
        <f t="shared" si="10"/>
        <v>123.52199502577898</v>
      </c>
      <c r="I25" s="8">
        <f t="shared" si="11"/>
        <v>0.14444444444444438</v>
      </c>
      <c r="J25" s="8">
        <f t="shared" si="2"/>
        <v>3.466666666666667</v>
      </c>
      <c r="K25" s="8">
        <f t="shared" si="3"/>
        <v>1.8618986725025255</v>
      </c>
      <c r="L25" s="19">
        <f t="shared" si="12"/>
        <v>0.11353124542810568</v>
      </c>
      <c r="M25" s="19">
        <f t="shared" si="13"/>
        <v>0.16447669111288812</v>
      </c>
      <c r="N25" s="39">
        <f t="shared" si="14"/>
        <v>117.19828883279813</v>
      </c>
      <c r="O25" s="43">
        <f t="shared" si="15"/>
        <v>19.867196998444946</v>
      </c>
      <c r="P25" s="45">
        <v>88.16</v>
      </c>
      <c r="Q25" s="32">
        <v>31.2</v>
      </c>
      <c r="R25" s="32">
        <f t="shared" si="6"/>
        <v>88.16</v>
      </c>
      <c r="S25" s="16">
        <v>32.1</v>
      </c>
      <c r="T25" s="32">
        <f t="shared" si="7"/>
        <v>89.78</v>
      </c>
    </row>
    <row r="26" spans="1:20" ht="12.75">
      <c r="A26" s="6">
        <f t="shared" si="8"/>
        <v>12</v>
      </c>
      <c r="B26" s="18">
        <v>36338</v>
      </c>
      <c r="C26" s="12">
        <v>0.7298611111111111</v>
      </c>
      <c r="D26" s="20">
        <v>29.62</v>
      </c>
      <c r="E26" s="16">
        <v>89.06</v>
      </c>
      <c r="F26" s="15">
        <v>7</v>
      </c>
      <c r="G26" s="8">
        <f t="shared" si="9"/>
        <v>6.566747469333561</v>
      </c>
      <c r="H26" s="8">
        <f t="shared" si="10"/>
        <v>130.08874249511254</v>
      </c>
      <c r="I26" s="8">
        <f t="shared" si="11"/>
        <v>0.1562499999999999</v>
      </c>
      <c r="J26" s="8">
        <f t="shared" si="2"/>
        <v>3.75</v>
      </c>
      <c r="K26" s="8">
        <f t="shared" si="3"/>
        <v>1.9364916731037085</v>
      </c>
      <c r="L26" s="19">
        <f t="shared" si="12"/>
        <v>0.11956685891094902</v>
      </c>
      <c r="M26" s="19">
        <f t="shared" si="13"/>
        <v>0.1732206957325067</v>
      </c>
      <c r="N26" s="39">
        <f t="shared" si="14"/>
        <v>125.1902785449698</v>
      </c>
      <c r="O26" s="43">
        <f t="shared" si="15"/>
        <v>23.553498391541904</v>
      </c>
      <c r="P26" s="45">
        <v>88.16</v>
      </c>
      <c r="Q26" s="32">
        <v>31.2</v>
      </c>
      <c r="R26" s="32">
        <f t="shared" si="6"/>
        <v>88.16</v>
      </c>
      <c r="S26" s="16">
        <v>31.7</v>
      </c>
      <c r="T26" s="32">
        <f t="shared" si="7"/>
        <v>89.06</v>
      </c>
    </row>
    <row r="27" spans="1:20" ht="12.75">
      <c r="A27" s="6">
        <f t="shared" si="8"/>
        <v>13</v>
      </c>
      <c r="B27" s="18">
        <v>36338</v>
      </c>
      <c r="C27" s="12">
        <v>0.7451388888888889</v>
      </c>
      <c r="D27" s="20">
        <v>29.59</v>
      </c>
      <c r="E27" s="16">
        <v>88.52</v>
      </c>
      <c r="F27" s="15">
        <v>6</v>
      </c>
      <c r="G27" s="8">
        <f t="shared" si="9"/>
        <v>5.6284785671441915</v>
      </c>
      <c r="H27" s="8">
        <f t="shared" si="10"/>
        <v>135.71722106225673</v>
      </c>
      <c r="I27" s="8">
        <f t="shared" si="11"/>
        <v>0.17152777777777772</v>
      </c>
      <c r="J27" s="8">
        <f t="shared" si="2"/>
        <v>4.116666666666666</v>
      </c>
      <c r="K27" s="8">
        <f t="shared" si="3"/>
        <v>2.0289570391377603</v>
      </c>
      <c r="L27" s="19">
        <f t="shared" si="12"/>
        <v>0.12474009288810362</v>
      </c>
      <c r="M27" s="19">
        <f t="shared" si="13"/>
        <v>0.18071534096172667</v>
      </c>
      <c r="N27" s="39">
        <f t="shared" si="14"/>
        <v>130.48036635660318</v>
      </c>
      <c r="O27" s="43">
        <f t="shared" si="15"/>
        <v>27.395569532068766</v>
      </c>
      <c r="P27" s="45">
        <v>87.8</v>
      </c>
      <c r="Q27" s="32">
        <v>31</v>
      </c>
      <c r="R27" s="32">
        <f t="shared" si="6"/>
        <v>87.80000000000001</v>
      </c>
      <c r="S27" s="16">
        <v>31.4</v>
      </c>
      <c r="T27" s="32">
        <f t="shared" si="7"/>
        <v>88.52</v>
      </c>
    </row>
    <row r="28" spans="1:20" ht="12.75">
      <c r="A28" s="6">
        <f t="shared" si="8"/>
        <v>14</v>
      </c>
      <c r="B28" s="18">
        <v>36338</v>
      </c>
      <c r="C28" s="12">
        <v>0.7694444444444444</v>
      </c>
      <c r="D28" s="14">
        <v>29.59</v>
      </c>
      <c r="E28" s="16">
        <v>88.16</v>
      </c>
      <c r="F28" s="15">
        <v>6</v>
      </c>
      <c r="G28" s="8">
        <f t="shared" si="9"/>
        <v>5.632177120186396</v>
      </c>
      <c r="H28" s="8">
        <f t="shared" si="10"/>
        <v>141.3493981824431</v>
      </c>
      <c r="I28" s="8">
        <f t="shared" si="11"/>
        <v>0.1958333333333332</v>
      </c>
      <c r="J28" s="8">
        <f t="shared" si="2"/>
        <v>4.7</v>
      </c>
      <c r="K28" s="8">
        <f t="shared" si="3"/>
        <v>2.16794833886788</v>
      </c>
      <c r="L28" s="19">
        <f t="shared" si="12"/>
        <v>0.12991672627062786</v>
      </c>
      <c r="M28" s="19">
        <f t="shared" si="13"/>
        <v>0.18821491102855276</v>
      </c>
      <c r="N28" s="39">
        <f t="shared" si="14"/>
        <v>136.6965355456473</v>
      </c>
      <c r="O28" s="43">
        <f t="shared" si="15"/>
        <v>31.42067943093714</v>
      </c>
      <c r="P28" s="45">
        <v>87.98</v>
      </c>
      <c r="Q28" s="32">
        <v>31.1</v>
      </c>
      <c r="R28" s="32">
        <f t="shared" si="6"/>
        <v>87.98</v>
      </c>
      <c r="S28" s="16">
        <v>31.2</v>
      </c>
      <c r="T28" s="32">
        <f t="shared" si="7"/>
        <v>88.16</v>
      </c>
    </row>
    <row r="29" spans="1:20" ht="12.75">
      <c r="A29" s="6">
        <f t="shared" si="8"/>
        <v>15</v>
      </c>
      <c r="B29" s="18">
        <v>36338</v>
      </c>
      <c r="C29" s="12">
        <v>0.7819444444444444</v>
      </c>
      <c r="D29" s="14">
        <v>29.59</v>
      </c>
      <c r="E29" s="16">
        <v>87.62</v>
      </c>
      <c r="F29" s="15">
        <v>4</v>
      </c>
      <c r="G29" s="8">
        <f t="shared" si="9"/>
        <v>3.7584893817569784</v>
      </c>
      <c r="H29" s="8">
        <f t="shared" si="10"/>
        <v>145.1078875642001</v>
      </c>
      <c r="I29" s="8">
        <f t="shared" si="11"/>
        <v>0.20833333333333326</v>
      </c>
      <c r="J29" s="8">
        <f t="shared" si="2"/>
        <v>5</v>
      </c>
      <c r="K29" s="8">
        <f t="shared" si="3"/>
        <v>2.23606797749979</v>
      </c>
      <c r="L29" s="19">
        <f t="shared" si="12"/>
        <v>0.1333712201876839</v>
      </c>
      <c r="M29" s="19">
        <f t="shared" si="13"/>
        <v>0.19321955734247684</v>
      </c>
      <c r="N29" s="39">
        <f t="shared" si="14"/>
        <v>141.58356622366097</v>
      </c>
      <c r="O29" s="43">
        <f t="shared" si="15"/>
        <v>35.58969082284356</v>
      </c>
      <c r="P29" s="45">
        <v>87.98</v>
      </c>
      <c r="Q29" s="32">
        <v>31.1</v>
      </c>
      <c r="R29" s="32">
        <f t="shared" si="6"/>
        <v>87.98</v>
      </c>
      <c r="S29" s="16">
        <v>30.9</v>
      </c>
      <c r="T29" s="32">
        <f t="shared" si="7"/>
        <v>87.62</v>
      </c>
    </row>
    <row r="30" spans="1:20" ht="12.75">
      <c r="A30" s="6">
        <f t="shared" si="8"/>
        <v>16</v>
      </c>
      <c r="B30" s="18">
        <v>36338</v>
      </c>
      <c r="C30" s="12">
        <v>0.7986111111111112</v>
      </c>
      <c r="D30" s="14">
        <v>29.59</v>
      </c>
      <c r="E30" s="16">
        <v>87.08</v>
      </c>
      <c r="F30" s="15">
        <v>3</v>
      </c>
      <c r="G30" s="8">
        <f t="shared" si="9"/>
        <v>2.8216510006896116</v>
      </c>
      <c r="H30" s="8">
        <f t="shared" si="10"/>
        <v>147.9295385648897</v>
      </c>
      <c r="I30" s="8">
        <f t="shared" si="11"/>
        <v>0.22499999999999998</v>
      </c>
      <c r="J30" s="8">
        <f t="shared" si="2"/>
        <v>5.4</v>
      </c>
      <c r="K30" s="8">
        <f t="shared" si="3"/>
        <v>2.32379000772445</v>
      </c>
      <c r="L30" s="19">
        <f t="shared" si="12"/>
        <v>0.1359646494162589</v>
      </c>
      <c r="M30" s="19">
        <f t="shared" si="13"/>
        <v>0.19697674908773594</v>
      </c>
      <c r="N30" s="39">
        <f t="shared" si="14"/>
        <v>145.58798064359277</v>
      </c>
      <c r="O30" s="43">
        <f t="shared" si="15"/>
        <v>39.876614552882764</v>
      </c>
      <c r="P30" s="45">
        <v>87.44</v>
      </c>
      <c r="Q30" s="32">
        <v>30.8</v>
      </c>
      <c r="R30" s="32">
        <f t="shared" si="6"/>
        <v>87.44</v>
      </c>
      <c r="S30" s="16">
        <v>30.6</v>
      </c>
      <c r="T30" s="32">
        <f t="shared" si="7"/>
        <v>87.08000000000001</v>
      </c>
    </row>
    <row r="31" spans="1:20" ht="12.75">
      <c r="A31" s="6">
        <f t="shared" si="8"/>
        <v>17</v>
      </c>
      <c r="B31" s="18">
        <v>36338</v>
      </c>
      <c r="C31" s="12">
        <v>0.8097222222222222</v>
      </c>
      <c r="D31" s="14">
        <v>29.59</v>
      </c>
      <c r="E31" s="16">
        <v>86.9</v>
      </c>
      <c r="F31" s="15">
        <v>3</v>
      </c>
      <c r="G31" s="8">
        <f t="shared" si="9"/>
        <v>2.8225802112132654</v>
      </c>
      <c r="H31" s="8">
        <f t="shared" si="10"/>
        <v>150.75211877610298</v>
      </c>
      <c r="I31" s="8">
        <f t="shared" si="11"/>
        <v>0.23611111111111105</v>
      </c>
      <c r="J31" s="8">
        <f t="shared" si="2"/>
        <v>5.666666666666667</v>
      </c>
      <c r="K31" s="8">
        <f t="shared" si="3"/>
        <v>2.3804761428476167</v>
      </c>
      <c r="L31" s="19">
        <f t="shared" si="12"/>
        <v>0.13855893269862407</v>
      </c>
      <c r="M31" s="19">
        <f t="shared" si="13"/>
        <v>0.2007351781306298</v>
      </c>
      <c r="N31" s="39">
        <f t="shared" si="14"/>
        <v>148.70176933897633</v>
      </c>
      <c r="O31" s="43">
        <f t="shared" si="15"/>
        <v>44.25522562269794</v>
      </c>
      <c r="P31" s="45">
        <v>87.26</v>
      </c>
      <c r="Q31" s="32">
        <v>30.7</v>
      </c>
      <c r="R31" s="32">
        <f t="shared" si="6"/>
        <v>87.25999999999999</v>
      </c>
      <c r="S31" s="16">
        <v>30.5</v>
      </c>
      <c r="T31" s="32">
        <f t="shared" si="7"/>
        <v>86.9</v>
      </c>
    </row>
    <row r="32" spans="1:20" ht="12.75">
      <c r="A32" s="6">
        <f t="shared" si="8"/>
        <v>18</v>
      </c>
      <c r="B32" s="18">
        <v>36338</v>
      </c>
      <c r="C32" s="12">
        <v>0.8215277777777777</v>
      </c>
      <c r="D32" s="14">
        <v>29.59</v>
      </c>
      <c r="E32" s="16">
        <v>86.9</v>
      </c>
      <c r="F32" s="15">
        <v>0</v>
      </c>
      <c r="G32" s="8">
        <f t="shared" si="9"/>
        <v>0</v>
      </c>
      <c r="H32" s="8">
        <f t="shared" si="10"/>
        <v>150.75211877610298</v>
      </c>
      <c r="I32" s="8">
        <f t="shared" si="11"/>
        <v>0.24791666666666656</v>
      </c>
      <c r="J32" s="8">
        <f t="shared" si="2"/>
        <v>5.95</v>
      </c>
      <c r="K32" s="8">
        <f t="shared" si="3"/>
        <v>2.4392621835300936</v>
      </c>
      <c r="L32" s="19">
        <f t="shared" si="12"/>
        <v>0.13855893269862407</v>
      </c>
      <c r="M32" s="19">
        <f t="shared" si="13"/>
        <v>0.2007351781306298</v>
      </c>
      <c r="N32" s="39">
        <f t="shared" si="14"/>
        <v>148.70176933897633</v>
      </c>
      <c r="O32" s="43">
        <f t="shared" si="15"/>
        <v>48.63383669251312</v>
      </c>
      <c r="P32" s="45">
        <v>87.44</v>
      </c>
      <c r="Q32" s="32">
        <v>30.8</v>
      </c>
      <c r="R32" s="32">
        <f t="shared" si="6"/>
        <v>87.44</v>
      </c>
      <c r="S32" s="16">
        <v>30.5</v>
      </c>
      <c r="T32" s="32">
        <f t="shared" si="7"/>
        <v>86.9</v>
      </c>
    </row>
    <row r="33" spans="1:20" ht="12.75">
      <c r="A33" s="6">
        <f t="shared" si="8"/>
        <v>19</v>
      </c>
      <c r="B33" s="18">
        <v>36338</v>
      </c>
      <c r="C33" s="12">
        <v>0.8368055555555555</v>
      </c>
      <c r="D33" s="14">
        <v>29.59</v>
      </c>
      <c r="E33" s="16">
        <v>87.08</v>
      </c>
      <c r="F33" s="15">
        <v>1</v>
      </c>
      <c r="G33" s="8">
        <f t="shared" si="9"/>
        <v>0.9405503335632038</v>
      </c>
      <c r="H33" s="8">
        <f t="shared" si="10"/>
        <v>151.69266910966618</v>
      </c>
      <c r="I33" s="8">
        <f t="shared" si="11"/>
        <v>0.2631944444444443</v>
      </c>
      <c r="J33" s="8">
        <f t="shared" si="2"/>
        <v>6.316666666666666</v>
      </c>
      <c r="K33" s="8">
        <f t="shared" si="3"/>
        <v>2.5132979661525745</v>
      </c>
      <c r="L33" s="19">
        <f t="shared" si="12"/>
        <v>0.13942340910814907</v>
      </c>
      <c r="M33" s="19">
        <f t="shared" si="13"/>
        <v>0.20198757537904952</v>
      </c>
      <c r="N33" s="39">
        <f t="shared" si="14"/>
        <v>149.1438958413616</v>
      </c>
      <c r="O33" s="43">
        <f t="shared" si="15"/>
        <v>53.02546643726545</v>
      </c>
      <c r="P33" s="45">
        <v>87.44</v>
      </c>
      <c r="Q33" s="32">
        <v>30.8</v>
      </c>
      <c r="R33" s="32">
        <f t="shared" si="6"/>
        <v>87.44</v>
      </c>
      <c r="S33" s="16">
        <v>30.6</v>
      </c>
      <c r="T33" s="32">
        <f t="shared" si="7"/>
        <v>87.08000000000001</v>
      </c>
    </row>
    <row r="34" spans="1:20" ht="12.75">
      <c r="A34" s="6">
        <f t="shared" si="8"/>
        <v>20</v>
      </c>
      <c r="B34" s="18">
        <v>36338</v>
      </c>
      <c r="C34" s="12">
        <v>0.8513888888888889</v>
      </c>
      <c r="D34" s="14">
        <v>29.62</v>
      </c>
      <c r="E34" s="16">
        <v>87.26</v>
      </c>
      <c r="F34" s="15">
        <v>1</v>
      </c>
      <c r="G34" s="8">
        <f t="shared" si="9"/>
        <v>0.9411940693969914</v>
      </c>
      <c r="H34" s="8">
        <f t="shared" si="10"/>
        <v>152.63386317906318</v>
      </c>
      <c r="I34" s="8">
        <f t="shared" si="11"/>
        <v>0.2777777777777777</v>
      </c>
      <c r="J34" s="8">
        <f t="shared" si="2"/>
        <v>6.666666666666667</v>
      </c>
      <c r="K34" s="8">
        <f t="shared" si="3"/>
        <v>2.581988897471611</v>
      </c>
      <c r="L34" s="19">
        <f t="shared" si="12"/>
        <v>0.14028847718663895</v>
      </c>
      <c r="M34" s="19">
        <f t="shared" si="13"/>
        <v>0.2032408297990189</v>
      </c>
      <c r="N34" s="39">
        <f t="shared" si="14"/>
        <v>150.96151504413615</v>
      </c>
      <c r="O34" s="43">
        <f t="shared" si="15"/>
        <v>57.47061704863124</v>
      </c>
      <c r="P34" s="45">
        <v>87.62</v>
      </c>
      <c r="Q34" s="32">
        <v>30.9</v>
      </c>
      <c r="R34" s="32">
        <f t="shared" si="6"/>
        <v>87.62</v>
      </c>
      <c r="S34" s="16">
        <v>30.7</v>
      </c>
      <c r="T34" s="32">
        <f t="shared" si="7"/>
        <v>87.25999999999999</v>
      </c>
    </row>
    <row r="35" spans="1:20" ht="12.75">
      <c r="A35" s="6">
        <f t="shared" si="8"/>
        <v>21</v>
      </c>
      <c r="B35" s="18">
        <v>36339</v>
      </c>
      <c r="C35" s="12">
        <v>0.748611111111111</v>
      </c>
      <c r="D35" s="14">
        <v>29.53</v>
      </c>
      <c r="E35" s="16">
        <v>93.92</v>
      </c>
      <c r="F35" s="15">
        <v>37</v>
      </c>
      <c r="G35" s="8">
        <f t="shared" si="9"/>
        <v>34.30070126975041</v>
      </c>
      <c r="H35" s="8">
        <f t="shared" si="10"/>
        <v>186.9345644488136</v>
      </c>
      <c r="I35" s="8">
        <f t="shared" si="11"/>
        <v>1.1749999999999998</v>
      </c>
      <c r="J35" s="8">
        <f t="shared" si="2"/>
        <v>28.2</v>
      </c>
      <c r="K35" s="8">
        <f t="shared" si="3"/>
        <v>5.310367218940701</v>
      </c>
      <c r="L35" s="19">
        <f t="shared" si="12"/>
        <v>0.17181485703015956</v>
      </c>
      <c r="M35" s="19">
        <f t="shared" si="13"/>
        <v>0.24891420033130973</v>
      </c>
      <c r="N35" s="39">
        <f t="shared" si="14"/>
        <v>162.3122400815931</v>
      </c>
      <c r="O35" s="43">
        <f t="shared" si="15"/>
        <v>62.24999643562203</v>
      </c>
      <c r="P35" s="45">
        <v>105.8</v>
      </c>
      <c r="Q35" s="32">
        <v>41</v>
      </c>
      <c r="R35" s="32">
        <f t="shared" si="6"/>
        <v>105.8</v>
      </c>
      <c r="S35" s="16">
        <v>34.4</v>
      </c>
      <c r="T35" s="32">
        <f t="shared" si="7"/>
        <v>93.92</v>
      </c>
    </row>
    <row r="36" spans="1:20" ht="12.75">
      <c r="A36" s="6">
        <f t="shared" si="8"/>
        <v>22</v>
      </c>
      <c r="B36" s="18">
        <v>36340</v>
      </c>
      <c r="C36" s="12">
        <v>0.30069444444444443</v>
      </c>
      <c r="D36" s="14">
        <v>29.59</v>
      </c>
      <c r="E36" s="16">
        <v>85.64</v>
      </c>
      <c r="F36" s="15">
        <v>-1</v>
      </c>
      <c r="G36" s="8">
        <f>F37*D37/29.92*520/(459.69+E37)</f>
        <v>0</v>
      </c>
      <c r="H36" s="8">
        <f>H35+G36</f>
        <v>186.9345644488136</v>
      </c>
      <c r="I36" s="8">
        <f>VALUE(C36)-VALUE($F$5)+(VALUE(B36)-VALUE($F$4))</f>
        <v>1.7270833333333333</v>
      </c>
      <c r="J36" s="8">
        <f t="shared" si="2"/>
        <v>41.45</v>
      </c>
      <c r="K36" s="8">
        <f t="shared" si="3"/>
        <v>6.438167441127949</v>
      </c>
      <c r="L36" s="19">
        <f>H36/$F$6</f>
        <v>0.17181485703015956</v>
      </c>
      <c r="M36" s="19">
        <f>H36/$F$7</f>
        <v>0.24891420033130973</v>
      </c>
      <c r="N36" s="39">
        <f>PRODUCT((D36*(32+459.69))/(29.92*(P36+459.69)))*(F36-$F$8*((D35*(E36+459.69))/(D36*(E35+459.69))-1)*((P36+459.69)/(E36+459.69)))+N35</f>
        <v>184.47686805223708</v>
      </c>
      <c r="O36" s="43">
        <f>PRODUCT(32.0368*N36/$F$6)+O35</f>
        <v>67.68202633122489</v>
      </c>
      <c r="P36" s="45">
        <v>86.9</v>
      </c>
      <c r="Q36" s="32">
        <v>30.5</v>
      </c>
      <c r="R36" s="32">
        <f t="shared" si="6"/>
        <v>86.9</v>
      </c>
      <c r="S36" s="16">
        <v>29.8</v>
      </c>
      <c r="T36" s="32">
        <f t="shared" si="7"/>
        <v>85.64</v>
      </c>
    </row>
    <row r="37" spans="1:16" ht="12.75">
      <c r="A37" s="6"/>
      <c r="B37" s="18"/>
      <c r="C37" s="12"/>
      <c r="D37" s="14"/>
      <c r="E37" s="16"/>
      <c r="F37" s="15"/>
      <c r="H37" s="8"/>
      <c r="I37" s="8"/>
      <c r="J37" s="8"/>
      <c r="K37" s="8"/>
      <c r="L37" s="19"/>
      <c r="M37" s="19"/>
      <c r="N37" s="39"/>
      <c r="O37" s="43"/>
      <c r="P37" s="39"/>
    </row>
    <row r="38" spans="1:16" ht="12.75">
      <c r="A38" s="6">
        <f t="shared" si="8"/>
        <v>1</v>
      </c>
      <c r="B38" s="18"/>
      <c r="C38" s="12"/>
      <c r="D38" s="14"/>
      <c r="E38" s="16"/>
      <c r="F38" s="15"/>
      <c r="G38" s="8"/>
      <c r="H38" s="8"/>
      <c r="I38" s="8"/>
      <c r="J38" s="8"/>
      <c r="K38" s="8"/>
      <c r="L38" s="19"/>
      <c r="M38" s="19"/>
      <c r="N38" s="39"/>
      <c r="O38" s="43"/>
      <c r="P38" s="39"/>
    </row>
    <row r="39" spans="1:16" ht="12.75">
      <c r="A39" s="6">
        <f t="shared" si="8"/>
        <v>2</v>
      </c>
      <c r="B39" s="18"/>
      <c r="C39" s="12"/>
      <c r="D39" s="14"/>
      <c r="E39" s="16"/>
      <c r="F39" s="15"/>
      <c r="G39" s="8"/>
      <c r="H39" s="8"/>
      <c r="I39" s="8"/>
      <c r="J39" s="8"/>
      <c r="K39" s="8"/>
      <c r="L39" s="19"/>
      <c r="M39" s="19"/>
      <c r="N39" s="39"/>
      <c r="O39" s="43"/>
      <c r="P39" s="39"/>
    </row>
    <row r="40" spans="1:16" ht="12.75">
      <c r="A40" s="6">
        <f t="shared" si="8"/>
        <v>3</v>
      </c>
      <c r="B40" s="18"/>
      <c r="C40" s="12"/>
      <c r="D40" s="14"/>
      <c r="E40" s="16"/>
      <c r="F40" s="15"/>
      <c r="G40" s="8"/>
      <c r="H40" s="8"/>
      <c r="I40" s="8"/>
      <c r="J40" s="8"/>
      <c r="K40" s="8"/>
      <c r="L40" s="19"/>
      <c r="M40" s="19"/>
      <c r="N40" s="39"/>
      <c r="O40" s="43"/>
      <c r="P40" s="39"/>
    </row>
    <row r="41" spans="1:16" ht="12.75">
      <c r="A41" s="6">
        <f t="shared" si="8"/>
        <v>4</v>
      </c>
      <c r="B41" s="18"/>
      <c r="C41" s="12"/>
      <c r="D41" s="14"/>
      <c r="E41" s="16"/>
      <c r="F41" s="15"/>
      <c r="G41" s="8"/>
      <c r="H41" s="8"/>
      <c r="I41" s="8"/>
      <c r="J41" s="8"/>
      <c r="K41" s="8"/>
      <c r="L41" s="19"/>
      <c r="M41" s="19"/>
      <c r="N41" s="39"/>
      <c r="O41" s="43"/>
      <c r="P41" s="39"/>
    </row>
    <row r="42" spans="1:16" ht="12.75">
      <c r="A42" s="6">
        <f t="shared" si="8"/>
        <v>5</v>
      </c>
      <c r="B42" s="18"/>
      <c r="C42" s="12"/>
      <c r="D42" s="14"/>
      <c r="E42" s="16"/>
      <c r="F42" s="15"/>
      <c r="G42" s="8"/>
      <c r="H42" s="8"/>
      <c r="I42" s="8"/>
      <c r="J42" s="8"/>
      <c r="K42" s="8"/>
      <c r="L42" s="19"/>
      <c r="M42" s="19"/>
      <c r="N42" s="39"/>
      <c r="O42" s="43"/>
      <c r="P42" s="39"/>
    </row>
    <row r="43" spans="1:16" ht="12.75">
      <c r="A43" s="6">
        <f t="shared" si="8"/>
        <v>6</v>
      </c>
      <c r="B43" s="18"/>
      <c r="C43" s="12"/>
      <c r="D43" s="14"/>
      <c r="E43" s="16"/>
      <c r="F43" s="15"/>
      <c r="G43" s="8"/>
      <c r="H43" s="8"/>
      <c r="I43" s="8"/>
      <c r="J43" s="8"/>
      <c r="K43" s="8"/>
      <c r="L43" s="19"/>
      <c r="M43" s="19"/>
      <c r="N43" s="39"/>
      <c r="O43" s="43"/>
      <c r="P43" s="39"/>
    </row>
    <row r="44" spans="1:16" ht="12.75">
      <c r="A44" s="6">
        <f t="shared" si="8"/>
        <v>7</v>
      </c>
      <c r="B44" s="18"/>
      <c r="C44" s="12"/>
      <c r="D44" s="14"/>
      <c r="E44" s="16"/>
      <c r="F44" s="15"/>
      <c r="G44" s="8"/>
      <c r="H44" s="8"/>
      <c r="I44" s="8"/>
      <c r="J44" s="8"/>
      <c r="K44" s="8"/>
      <c r="L44" s="19"/>
      <c r="M44" s="19"/>
      <c r="N44" s="39"/>
      <c r="O44" s="43"/>
      <c r="P44" s="39"/>
    </row>
    <row r="45" spans="1:16" ht="12.75">
      <c r="A45" s="6">
        <f t="shared" si="8"/>
        <v>8</v>
      </c>
      <c r="B45" s="18"/>
      <c r="C45" s="12"/>
      <c r="D45" s="14"/>
      <c r="E45" s="16"/>
      <c r="F45" s="15"/>
      <c r="G45" s="8"/>
      <c r="H45" s="8"/>
      <c r="I45" s="8"/>
      <c r="J45" s="8"/>
      <c r="K45" s="8"/>
      <c r="L45" s="19"/>
      <c r="M45" s="19"/>
      <c r="N45" s="39"/>
      <c r="O45" s="43"/>
      <c r="P45" s="39"/>
    </row>
    <row r="46" spans="1:16" ht="12.75">
      <c r="A46" s="6">
        <f t="shared" si="8"/>
        <v>9</v>
      </c>
      <c r="B46" s="18"/>
      <c r="C46" s="12"/>
      <c r="D46" s="14"/>
      <c r="E46" s="16"/>
      <c r="F46" s="15"/>
      <c r="G46" s="8"/>
      <c r="H46" s="8"/>
      <c r="I46" s="8"/>
      <c r="J46" s="8"/>
      <c r="K46" s="8"/>
      <c r="L46" s="19"/>
      <c r="M46" s="19"/>
      <c r="N46" s="39"/>
      <c r="O46" s="43"/>
      <c r="P46" s="39"/>
    </row>
    <row r="47" spans="1:16" ht="12.75">
      <c r="A47" s="6">
        <f t="shared" si="8"/>
        <v>10</v>
      </c>
      <c r="B47" s="18"/>
      <c r="C47" s="12"/>
      <c r="D47" s="14"/>
      <c r="E47" s="16"/>
      <c r="F47" s="15"/>
      <c r="G47" s="8"/>
      <c r="H47" s="8"/>
      <c r="I47" s="8"/>
      <c r="J47" s="8"/>
      <c r="K47" s="8"/>
      <c r="L47" s="19"/>
      <c r="M47" s="19"/>
      <c r="N47" s="39"/>
      <c r="O47" s="43"/>
      <c r="P47" s="39"/>
    </row>
    <row r="48" spans="1:16" ht="12.75">
      <c r="A48" s="6">
        <f aca="true" t="shared" si="16" ref="A48:A79">A47+$A$15</f>
        <v>11</v>
      </c>
      <c r="B48" s="18"/>
      <c r="C48" s="12"/>
      <c r="D48" s="14"/>
      <c r="E48" s="16"/>
      <c r="F48" s="15"/>
      <c r="G48" s="8"/>
      <c r="H48" s="8"/>
      <c r="I48" s="8"/>
      <c r="J48" s="8"/>
      <c r="K48" s="8"/>
      <c r="L48" s="19"/>
      <c r="M48" s="19"/>
      <c r="N48" s="39"/>
      <c r="O48" s="43"/>
      <c r="P48" s="39"/>
    </row>
    <row r="49" spans="1:16" ht="12.75">
      <c r="A49" s="6">
        <f t="shared" si="16"/>
        <v>12</v>
      </c>
      <c r="B49" s="18"/>
      <c r="C49" s="12"/>
      <c r="D49" s="14"/>
      <c r="E49" s="16"/>
      <c r="F49" s="15"/>
      <c r="G49" s="8"/>
      <c r="H49" s="8"/>
      <c r="I49" s="8"/>
      <c r="J49" s="8"/>
      <c r="K49" s="8"/>
      <c r="L49" s="19"/>
      <c r="M49" s="19"/>
      <c r="N49" s="39"/>
      <c r="O49" s="43"/>
      <c r="P49" s="39"/>
    </row>
    <row r="50" spans="1:16" ht="12.75">
      <c r="A50" s="6">
        <f t="shared" si="16"/>
        <v>13</v>
      </c>
      <c r="B50" s="18"/>
      <c r="C50" s="12"/>
      <c r="D50" s="14"/>
      <c r="E50" s="16"/>
      <c r="F50" s="15"/>
      <c r="G50" s="8"/>
      <c r="H50" s="8"/>
      <c r="I50" s="8"/>
      <c r="J50" s="8"/>
      <c r="K50" s="8"/>
      <c r="L50" s="19"/>
      <c r="M50" s="19"/>
      <c r="N50" s="39"/>
      <c r="O50" s="43"/>
      <c r="P50" s="39"/>
    </row>
    <row r="51" spans="1:16" ht="12.75">
      <c r="A51" s="6">
        <f t="shared" si="16"/>
        <v>14</v>
      </c>
      <c r="B51" s="18"/>
      <c r="C51" s="12"/>
      <c r="D51" s="14"/>
      <c r="E51" s="16"/>
      <c r="F51" s="15"/>
      <c r="G51" s="8"/>
      <c r="H51" s="8"/>
      <c r="I51" s="8"/>
      <c r="J51" s="8"/>
      <c r="K51" s="8"/>
      <c r="L51" s="19"/>
      <c r="M51" s="19"/>
      <c r="N51" s="39"/>
      <c r="O51" s="43"/>
      <c r="P51" s="39"/>
    </row>
    <row r="52" spans="1:16" ht="12.75">
      <c r="A52" s="6">
        <f>A51+$A$15</f>
        <v>15</v>
      </c>
      <c r="B52" s="18"/>
      <c r="C52" s="12"/>
      <c r="D52" s="14"/>
      <c r="E52" s="16"/>
      <c r="F52" s="15"/>
      <c r="G52" s="8"/>
      <c r="H52" s="8"/>
      <c r="I52" s="8"/>
      <c r="J52" s="8"/>
      <c r="K52" s="8"/>
      <c r="L52" s="19"/>
      <c r="M52" s="19"/>
      <c r="N52" s="39"/>
      <c r="O52" s="43"/>
      <c r="P52" s="39"/>
    </row>
    <row r="53" spans="1:16" ht="12.75">
      <c r="A53" s="6">
        <f t="shared" si="16"/>
        <v>16</v>
      </c>
      <c r="B53" s="18"/>
      <c r="C53" s="12"/>
      <c r="D53" s="14"/>
      <c r="E53" s="16"/>
      <c r="F53" s="15"/>
      <c r="G53" s="8"/>
      <c r="H53" s="8"/>
      <c r="I53" s="8"/>
      <c r="J53" s="8"/>
      <c r="K53" s="8"/>
      <c r="L53" s="19"/>
      <c r="M53" s="19"/>
      <c r="N53" s="39"/>
      <c r="O53" s="43"/>
      <c r="P53" s="39"/>
    </row>
    <row r="54" spans="1:16" ht="12.75">
      <c r="A54" s="6">
        <f t="shared" si="16"/>
        <v>17</v>
      </c>
      <c r="B54" s="18"/>
      <c r="C54" s="12"/>
      <c r="D54" s="14"/>
      <c r="E54" s="16"/>
      <c r="F54" s="15"/>
      <c r="G54" s="8"/>
      <c r="H54" s="8"/>
      <c r="I54" s="8"/>
      <c r="J54" s="8"/>
      <c r="K54" s="8"/>
      <c r="L54" s="19"/>
      <c r="M54" s="19"/>
      <c r="N54" s="39"/>
      <c r="O54" s="43"/>
      <c r="P54" s="39"/>
    </row>
    <row r="55" spans="1:16" ht="12.75">
      <c r="A55" s="6">
        <f t="shared" si="16"/>
        <v>18</v>
      </c>
      <c r="B55" s="18"/>
      <c r="C55" s="12"/>
      <c r="D55" s="14"/>
      <c r="E55" s="16"/>
      <c r="F55" s="15"/>
      <c r="G55" s="8"/>
      <c r="H55" s="8"/>
      <c r="I55" s="8"/>
      <c r="J55" s="8"/>
      <c r="K55" s="8"/>
      <c r="L55" s="19"/>
      <c r="M55" s="19"/>
      <c r="N55" s="39"/>
      <c r="O55" s="43"/>
      <c r="P55" s="39"/>
    </row>
    <row r="56" spans="1:16" ht="12.75">
      <c r="A56" s="6">
        <f t="shared" si="16"/>
        <v>19</v>
      </c>
      <c r="B56" s="18"/>
      <c r="C56" s="12"/>
      <c r="D56" s="14"/>
      <c r="E56" s="16"/>
      <c r="F56" s="15"/>
      <c r="G56" s="8"/>
      <c r="H56" s="8"/>
      <c r="I56" s="8"/>
      <c r="J56" s="8"/>
      <c r="K56" s="8"/>
      <c r="L56" s="19"/>
      <c r="M56" s="19"/>
      <c r="N56" s="39"/>
      <c r="O56" s="43"/>
      <c r="P56" s="39"/>
    </row>
    <row r="57" spans="1:16" ht="12.75">
      <c r="A57" s="6">
        <f t="shared" si="16"/>
        <v>20</v>
      </c>
      <c r="B57" s="18"/>
      <c r="C57" s="12"/>
      <c r="D57" s="14"/>
      <c r="E57" s="16"/>
      <c r="F57" s="15"/>
      <c r="G57" s="8"/>
      <c r="H57" s="8"/>
      <c r="I57" s="8"/>
      <c r="J57" s="8"/>
      <c r="K57" s="8"/>
      <c r="L57" s="19"/>
      <c r="M57" s="19"/>
      <c r="N57" s="39"/>
      <c r="O57" s="43"/>
      <c r="P57" s="39"/>
    </row>
    <row r="58" spans="1:16" ht="12.75">
      <c r="A58" s="6">
        <f t="shared" si="16"/>
        <v>21</v>
      </c>
      <c r="B58" s="18"/>
      <c r="C58" s="12"/>
      <c r="D58" s="14"/>
      <c r="E58" s="16"/>
      <c r="F58" s="15"/>
      <c r="G58" s="8"/>
      <c r="H58" s="8"/>
      <c r="I58" s="8"/>
      <c r="J58" s="8"/>
      <c r="K58" s="8"/>
      <c r="L58" s="19"/>
      <c r="M58" s="19"/>
      <c r="N58" s="39"/>
      <c r="O58" s="43"/>
      <c r="P58" s="39"/>
    </row>
    <row r="59" spans="1:16" ht="12.75">
      <c r="A59" s="6">
        <f t="shared" si="16"/>
        <v>22</v>
      </c>
      <c r="B59" s="18"/>
      <c r="C59" s="12"/>
      <c r="D59" s="14"/>
      <c r="E59" s="16"/>
      <c r="F59" s="15"/>
      <c r="G59" s="8"/>
      <c r="H59" s="8"/>
      <c r="I59" s="8"/>
      <c r="J59" s="8"/>
      <c r="K59" s="8"/>
      <c r="L59" s="19"/>
      <c r="M59" s="19"/>
      <c r="N59" s="39"/>
      <c r="O59" s="43"/>
      <c r="P59" s="39"/>
    </row>
    <row r="60" spans="1:16" ht="12.75">
      <c r="A60" s="6">
        <f t="shared" si="16"/>
        <v>23</v>
      </c>
      <c r="B60" s="18"/>
      <c r="C60" s="12"/>
      <c r="D60" s="14"/>
      <c r="E60" s="16"/>
      <c r="F60" s="15"/>
      <c r="G60" s="8"/>
      <c r="H60" s="8"/>
      <c r="I60" s="8"/>
      <c r="J60" s="8"/>
      <c r="K60" s="8"/>
      <c r="L60" s="19"/>
      <c r="M60" s="19"/>
      <c r="N60" s="39"/>
      <c r="O60" s="43"/>
      <c r="P60" s="39"/>
    </row>
    <row r="61" spans="1:16" ht="12.75">
      <c r="A61" s="6">
        <f t="shared" si="16"/>
        <v>24</v>
      </c>
      <c r="B61" s="18"/>
      <c r="C61" s="12"/>
      <c r="D61" s="14"/>
      <c r="E61" s="16"/>
      <c r="F61" s="15"/>
      <c r="G61" s="8"/>
      <c r="H61" s="8"/>
      <c r="I61" s="8"/>
      <c r="J61" s="8"/>
      <c r="K61" s="8"/>
      <c r="L61" s="19"/>
      <c r="M61" s="19"/>
      <c r="N61" s="39"/>
      <c r="O61" s="43"/>
      <c r="P61" s="39"/>
    </row>
    <row r="62" spans="1:16" ht="12.75">
      <c r="A62" s="6">
        <f t="shared" si="16"/>
        <v>25</v>
      </c>
      <c r="B62" s="18"/>
      <c r="C62" s="12"/>
      <c r="D62" s="14"/>
      <c r="E62" s="16"/>
      <c r="F62" s="15"/>
      <c r="G62" s="8"/>
      <c r="H62" s="8"/>
      <c r="I62" s="8"/>
      <c r="J62" s="8"/>
      <c r="K62" s="8"/>
      <c r="L62" s="19"/>
      <c r="M62" s="19"/>
      <c r="N62" s="39"/>
      <c r="O62" s="43"/>
      <c r="P62" s="39"/>
    </row>
    <row r="63" spans="1:16" ht="12.75">
      <c r="A63" s="6">
        <f t="shared" si="16"/>
        <v>26</v>
      </c>
      <c r="B63" s="18"/>
      <c r="C63" s="12"/>
      <c r="D63" s="14"/>
      <c r="E63" s="16"/>
      <c r="F63" s="15"/>
      <c r="G63" s="8"/>
      <c r="H63" s="8"/>
      <c r="I63" s="8"/>
      <c r="J63" s="8"/>
      <c r="K63" s="8"/>
      <c r="L63" s="19"/>
      <c r="M63" s="19"/>
      <c r="N63" s="39"/>
      <c r="O63" s="43"/>
      <c r="P63" s="39"/>
    </row>
    <row r="64" spans="1:16" ht="12.75">
      <c r="A64" s="6">
        <f t="shared" si="16"/>
        <v>27</v>
      </c>
      <c r="B64" s="18"/>
      <c r="C64" s="12"/>
      <c r="D64" s="14"/>
      <c r="E64" s="16"/>
      <c r="F64" s="15"/>
      <c r="G64" s="8"/>
      <c r="H64" s="8"/>
      <c r="I64" s="8"/>
      <c r="J64" s="8"/>
      <c r="K64" s="8"/>
      <c r="L64" s="19"/>
      <c r="M64" s="19"/>
      <c r="N64" s="39"/>
      <c r="O64" s="43"/>
      <c r="P64" s="39"/>
    </row>
    <row r="65" spans="1:16" ht="12.75">
      <c r="A65" s="6">
        <f t="shared" si="16"/>
        <v>28</v>
      </c>
      <c r="B65" s="18"/>
      <c r="C65" s="12"/>
      <c r="D65" s="14"/>
      <c r="E65" s="16"/>
      <c r="F65" s="15"/>
      <c r="G65" s="8"/>
      <c r="H65" s="8"/>
      <c r="I65" s="8"/>
      <c r="J65" s="8"/>
      <c r="K65" s="8"/>
      <c r="L65" s="19"/>
      <c r="M65" s="19"/>
      <c r="N65" s="39"/>
      <c r="O65" s="43"/>
      <c r="P65" s="39"/>
    </row>
    <row r="66" spans="1:16" ht="12.75">
      <c r="A66" s="6">
        <f t="shared" si="16"/>
        <v>29</v>
      </c>
      <c r="B66" s="18"/>
      <c r="C66" s="12"/>
      <c r="D66" s="14"/>
      <c r="E66" s="16"/>
      <c r="F66" s="15"/>
      <c r="G66" s="8"/>
      <c r="H66" s="8"/>
      <c r="I66" s="8"/>
      <c r="J66" s="8"/>
      <c r="K66" s="8"/>
      <c r="L66" s="19"/>
      <c r="M66" s="19"/>
      <c r="N66" s="39"/>
      <c r="O66" s="43"/>
      <c r="P66" s="39"/>
    </row>
    <row r="67" spans="1:16" ht="12.75">
      <c r="A67" s="6">
        <f t="shared" si="16"/>
        <v>30</v>
      </c>
      <c r="B67" s="18"/>
      <c r="C67" s="12"/>
      <c r="D67" s="14"/>
      <c r="E67" s="16"/>
      <c r="F67" s="15"/>
      <c r="G67" s="8"/>
      <c r="H67" s="8"/>
      <c r="I67" s="8"/>
      <c r="J67" s="8"/>
      <c r="K67" s="8"/>
      <c r="L67" s="19"/>
      <c r="M67" s="19"/>
      <c r="N67" s="39"/>
      <c r="O67" s="43"/>
      <c r="P67" s="39"/>
    </row>
    <row r="68" spans="1:16" ht="12.75">
      <c r="A68" s="6">
        <f t="shared" si="16"/>
        <v>31</v>
      </c>
      <c r="B68" s="18"/>
      <c r="C68" s="12"/>
      <c r="D68" s="14"/>
      <c r="E68" s="16"/>
      <c r="F68" s="15"/>
      <c r="G68" s="8"/>
      <c r="H68" s="8"/>
      <c r="I68" s="8"/>
      <c r="J68" s="8"/>
      <c r="K68" s="8"/>
      <c r="L68" s="19"/>
      <c r="M68" s="19"/>
      <c r="N68" s="39"/>
      <c r="O68" s="43"/>
      <c r="P68" s="39"/>
    </row>
    <row r="69" spans="1:16" ht="12.75">
      <c r="A69" s="6">
        <f t="shared" si="16"/>
        <v>32</v>
      </c>
      <c r="B69" s="18"/>
      <c r="C69" s="12"/>
      <c r="D69" s="14"/>
      <c r="E69" s="16"/>
      <c r="F69" s="15"/>
      <c r="G69" s="8"/>
      <c r="H69" s="8"/>
      <c r="I69" s="8"/>
      <c r="J69" s="8"/>
      <c r="K69" s="8"/>
      <c r="L69" s="19"/>
      <c r="M69" s="19"/>
      <c r="N69" s="39"/>
      <c r="O69" s="43"/>
      <c r="P69" s="39"/>
    </row>
    <row r="70" spans="1:16" ht="12.75">
      <c r="A70" s="6">
        <f t="shared" si="16"/>
        <v>33</v>
      </c>
      <c r="B70" s="18"/>
      <c r="C70" s="12"/>
      <c r="D70" s="14"/>
      <c r="E70" s="16"/>
      <c r="F70" s="15"/>
      <c r="G70" s="8"/>
      <c r="H70" s="8"/>
      <c r="I70" s="8"/>
      <c r="J70" s="8"/>
      <c r="K70" s="8"/>
      <c r="L70" s="19"/>
      <c r="M70" s="19"/>
      <c r="N70" s="39"/>
      <c r="O70" s="43"/>
      <c r="P70" s="39"/>
    </row>
    <row r="71" spans="1:16" ht="12.75">
      <c r="A71" s="6">
        <f t="shared" si="16"/>
        <v>34</v>
      </c>
      <c r="B71" s="11"/>
      <c r="C71" s="12"/>
      <c r="D71" s="16"/>
      <c r="E71" s="16"/>
      <c r="F71" s="15"/>
      <c r="G71" s="7"/>
      <c r="H71" s="8"/>
      <c r="I71" s="8"/>
      <c r="J71" s="8"/>
      <c r="K71" s="8"/>
      <c r="L71" s="19"/>
      <c r="M71" s="19"/>
      <c r="N71" s="39"/>
      <c r="O71" s="43"/>
      <c r="P71" s="40"/>
    </row>
    <row r="72" spans="1:16" ht="12.75">
      <c r="A72" s="6">
        <f t="shared" si="16"/>
        <v>35</v>
      </c>
      <c r="B72" s="11"/>
      <c r="C72" s="12"/>
      <c r="D72" s="16"/>
      <c r="E72" s="16"/>
      <c r="F72" s="15"/>
      <c r="G72" s="7"/>
      <c r="H72" s="8"/>
      <c r="I72" s="8"/>
      <c r="J72" s="8"/>
      <c r="K72" s="8"/>
      <c r="L72" s="19"/>
      <c r="M72" s="19"/>
      <c r="N72" s="39"/>
      <c r="O72" s="43"/>
      <c r="P72" s="40"/>
    </row>
    <row r="73" spans="1:16" ht="12.75">
      <c r="A73" s="6">
        <f t="shared" si="16"/>
        <v>36</v>
      </c>
      <c r="B73" s="11"/>
      <c r="C73" s="12"/>
      <c r="D73" s="16"/>
      <c r="E73" s="16"/>
      <c r="F73" s="15"/>
      <c r="G73" s="7"/>
      <c r="H73" s="8"/>
      <c r="I73" s="8"/>
      <c r="J73" s="8"/>
      <c r="K73" s="8"/>
      <c r="L73" s="19"/>
      <c r="M73" s="19"/>
      <c r="N73" s="39"/>
      <c r="O73" s="43"/>
      <c r="P73" s="40"/>
    </row>
    <row r="74" spans="1:16" ht="12.75">
      <c r="A74" s="6">
        <f t="shared" si="16"/>
        <v>37</v>
      </c>
      <c r="B74" s="11"/>
      <c r="C74" s="12"/>
      <c r="D74" s="16"/>
      <c r="E74" s="16"/>
      <c r="F74" s="15"/>
      <c r="G74" s="7"/>
      <c r="H74" s="8"/>
      <c r="I74" s="8"/>
      <c r="J74" s="8"/>
      <c r="K74" s="8"/>
      <c r="L74" s="19"/>
      <c r="M74" s="19"/>
      <c r="N74" s="39"/>
      <c r="O74" s="43"/>
      <c r="P74" s="40"/>
    </row>
    <row r="75" spans="1:16" ht="12.75">
      <c r="A75" s="6">
        <f t="shared" si="16"/>
        <v>38</v>
      </c>
      <c r="B75" s="11"/>
      <c r="C75" s="12"/>
      <c r="D75" s="16"/>
      <c r="E75" s="16"/>
      <c r="F75" s="15"/>
      <c r="G75" s="7"/>
      <c r="H75" s="8"/>
      <c r="I75" s="8"/>
      <c r="J75" s="8"/>
      <c r="K75" s="8"/>
      <c r="L75" s="19"/>
      <c r="M75" s="19"/>
      <c r="N75" s="39"/>
      <c r="O75" s="43"/>
      <c r="P75" s="40"/>
    </row>
    <row r="76" spans="1:16" ht="12.75">
      <c r="A76" s="6">
        <f t="shared" si="16"/>
        <v>39</v>
      </c>
      <c r="B76" s="11"/>
      <c r="C76" s="12"/>
      <c r="D76" s="16"/>
      <c r="E76" s="16"/>
      <c r="F76" s="15"/>
      <c r="G76" s="7"/>
      <c r="H76" s="8"/>
      <c r="I76" s="8"/>
      <c r="J76" s="8"/>
      <c r="K76" s="8"/>
      <c r="L76" s="19"/>
      <c r="M76" s="19"/>
      <c r="N76" s="39"/>
      <c r="O76" s="43"/>
      <c r="P76" s="40"/>
    </row>
    <row r="77" spans="1:16" ht="12.75">
      <c r="A77" s="6">
        <f t="shared" si="16"/>
        <v>40</v>
      </c>
      <c r="B77" s="11"/>
      <c r="C77" s="12"/>
      <c r="D77" s="16"/>
      <c r="E77" s="16"/>
      <c r="F77" s="15"/>
      <c r="G77" s="7"/>
      <c r="H77" s="8"/>
      <c r="I77" s="8"/>
      <c r="J77" s="8"/>
      <c r="K77" s="8"/>
      <c r="L77" s="19"/>
      <c r="M77" s="19"/>
      <c r="N77" s="39"/>
      <c r="O77" s="43"/>
      <c r="P77" s="40"/>
    </row>
    <row r="78" spans="1:16" ht="12.75">
      <c r="A78" s="6">
        <f t="shared" si="16"/>
        <v>41</v>
      </c>
      <c r="B78" s="11"/>
      <c r="C78" s="12"/>
      <c r="D78" s="16"/>
      <c r="E78" s="16"/>
      <c r="F78" s="15"/>
      <c r="G78" s="7"/>
      <c r="H78" s="8"/>
      <c r="I78" s="8"/>
      <c r="J78" s="8"/>
      <c r="K78" s="8"/>
      <c r="L78" s="19"/>
      <c r="M78" s="19"/>
      <c r="N78" s="39"/>
      <c r="O78" s="43"/>
      <c r="P78" s="40"/>
    </row>
    <row r="79" spans="1:16" ht="12.75">
      <c r="A79" s="6">
        <f t="shared" si="16"/>
        <v>42</v>
      </c>
      <c r="B79" s="11"/>
      <c r="C79" s="12"/>
      <c r="D79" s="16"/>
      <c r="E79" s="16"/>
      <c r="F79" s="15"/>
      <c r="G79" s="7"/>
      <c r="H79" s="8"/>
      <c r="I79" s="8"/>
      <c r="J79" s="8"/>
      <c r="K79" s="8"/>
      <c r="L79" s="19"/>
      <c r="M79" s="19"/>
      <c r="N79" s="39"/>
      <c r="O79" s="43"/>
      <c r="P79" s="40"/>
    </row>
    <row r="80" spans="1:16" ht="12.75">
      <c r="A80" s="6">
        <f aca="true" t="shared" si="17" ref="A80:A114">A79+$A$15</f>
        <v>43</v>
      </c>
      <c r="B80" s="11"/>
      <c r="C80" s="12"/>
      <c r="D80" s="16"/>
      <c r="E80" s="16"/>
      <c r="F80" s="15"/>
      <c r="G80" s="7"/>
      <c r="H80" s="8"/>
      <c r="I80" s="8"/>
      <c r="J80" s="8"/>
      <c r="K80" s="8"/>
      <c r="L80" s="19"/>
      <c r="M80" s="19"/>
      <c r="N80" s="39"/>
      <c r="O80" s="43"/>
      <c r="P80" s="40"/>
    </row>
    <row r="81" spans="1:16" ht="12.75">
      <c r="A81" s="6">
        <f t="shared" si="17"/>
        <v>44</v>
      </c>
      <c r="B81" s="11"/>
      <c r="C81" s="12"/>
      <c r="D81" s="16"/>
      <c r="E81" s="16"/>
      <c r="F81" s="15"/>
      <c r="G81" s="7"/>
      <c r="H81" s="8"/>
      <c r="I81" s="8"/>
      <c r="J81" s="8"/>
      <c r="K81" s="8"/>
      <c r="L81" s="19"/>
      <c r="M81" s="19"/>
      <c r="N81" s="39"/>
      <c r="O81" s="43"/>
      <c r="P81" s="40"/>
    </row>
    <row r="82" spans="1:16" ht="12.75">
      <c r="A82" s="6">
        <f t="shared" si="17"/>
        <v>45</v>
      </c>
      <c r="B82" s="11"/>
      <c r="C82" s="12"/>
      <c r="D82" s="16"/>
      <c r="E82" s="16"/>
      <c r="F82" s="15"/>
      <c r="G82" s="7"/>
      <c r="H82" s="8"/>
      <c r="I82" s="8"/>
      <c r="J82" s="8"/>
      <c r="K82" s="8"/>
      <c r="L82" s="19"/>
      <c r="M82" s="19"/>
      <c r="N82" s="39"/>
      <c r="O82" s="43"/>
      <c r="P82" s="40"/>
    </row>
    <row r="83" spans="1:16" ht="12.75">
      <c r="A83" s="6">
        <f t="shared" si="17"/>
        <v>46</v>
      </c>
      <c r="B83" s="11"/>
      <c r="C83" s="12"/>
      <c r="D83" s="16"/>
      <c r="E83" s="16"/>
      <c r="F83" s="15"/>
      <c r="G83" s="7"/>
      <c r="H83" s="8"/>
      <c r="I83" s="8"/>
      <c r="J83" s="8"/>
      <c r="K83" s="8"/>
      <c r="L83" s="19"/>
      <c r="M83" s="19"/>
      <c r="N83" s="39"/>
      <c r="O83" s="43"/>
      <c r="P83" s="40"/>
    </row>
    <row r="84" spans="1:16" ht="12.75">
      <c r="A84" s="6">
        <f t="shared" si="17"/>
        <v>47</v>
      </c>
      <c r="B84" s="11"/>
      <c r="C84" s="12"/>
      <c r="D84" s="16"/>
      <c r="E84" s="16"/>
      <c r="F84" s="15"/>
      <c r="G84" s="7"/>
      <c r="H84" s="8"/>
      <c r="I84" s="8"/>
      <c r="J84" s="8"/>
      <c r="K84" s="8"/>
      <c r="L84" s="19"/>
      <c r="M84" s="19"/>
      <c r="N84" s="39"/>
      <c r="O84" s="43"/>
      <c r="P84" s="40"/>
    </row>
    <row r="85" spans="1:16" ht="12.75">
      <c r="A85" s="6">
        <f t="shared" si="17"/>
        <v>48</v>
      </c>
      <c r="B85" s="11"/>
      <c r="C85" s="12"/>
      <c r="D85" s="16"/>
      <c r="E85" s="16"/>
      <c r="F85" s="15"/>
      <c r="G85" s="7"/>
      <c r="H85" s="8"/>
      <c r="I85" s="8"/>
      <c r="J85" s="8"/>
      <c r="K85" s="8"/>
      <c r="L85" s="19"/>
      <c r="M85" s="19"/>
      <c r="N85" s="39"/>
      <c r="O85" s="43"/>
      <c r="P85" s="40"/>
    </row>
    <row r="86" spans="1:16" ht="12.75">
      <c r="A86" s="6">
        <f t="shared" si="17"/>
        <v>49</v>
      </c>
      <c r="B86" s="11"/>
      <c r="C86" s="12"/>
      <c r="D86" s="16"/>
      <c r="E86" s="16"/>
      <c r="F86" s="15"/>
      <c r="G86" s="7"/>
      <c r="H86" s="8"/>
      <c r="I86" s="8"/>
      <c r="J86" s="8"/>
      <c r="K86" s="8"/>
      <c r="L86" s="19"/>
      <c r="M86" s="19"/>
      <c r="N86" s="39"/>
      <c r="O86" s="43"/>
      <c r="P86" s="40"/>
    </row>
    <row r="87" spans="1:16" ht="12.75">
      <c r="A87" s="6">
        <f t="shared" si="17"/>
        <v>50</v>
      </c>
      <c r="B87" s="11"/>
      <c r="C87" s="12"/>
      <c r="D87" s="16"/>
      <c r="E87" s="16"/>
      <c r="F87" s="15"/>
      <c r="G87" s="7"/>
      <c r="H87" s="8"/>
      <c r="I87" s="8"/>
      <c r="J87" s="8"/>
      <c r="K87" s="8"/>
      <c r="L87" s="19"/>
      <c r="M87" s="19"/>
      <c r="N87" s="39"/>
      <c r="O87" s="43"/>
      <c r="P87" s="40"/>
    </row>
    <row r="88" spans="1:16" ht="12.75">
      <c r="A88" s="6">
        <f t="shared" si="17"/>
        <v>51</v>
      </c>
      <c r="B88" s="11"/>
      <c r="C88" s="12"/>
      <c r="D88" s="16"/>
      <c r="E88" s="16"/>
      <c r="F88" s="15"/>
      <c r="G88" s="7"/>
      <c r="H88" s="8"/>
      <c r="I88" s="8"/>
      <c r="J88" s="8"/>
      <c r="K88" s="8"/>
      <c r="L88" s="19"/>
      <c r="M88" s="19"/>
      <c r="N88" s="39"/>
      <c r="O88" s="43"/>
      <c r="P88" s="40"/>
    </row>
    <row r="89" spans="1:16" ht="12.75">
      <c r="A89" s="6">
        <f t="shared" si="17"/>
        <v>52</v>
      </c>
      <c r="B89" s="11"/>
      <c r="C89" s="12"/>
      <c r="D89" s="16"/>
      <c r="E89" s="16"/>
      <c r="F89" s="15"/>
      <c r="G89" s="7"/>
      <c r="H89" s="8"/>
      <c r="I89" s="8"/>
      <c r="J89" s="8"/>
      <c r="K89" s="8"/>
      <c r="L89" s="19"/>
      <c r="M89" s="19"/>
      <c r="N89" s="39"/>
      <c r="O89" s="43"/>
      <c r="P89" s="40"/>
    </row>
    <row r="90" spans="1:16" ht="12.75">
      <c r="A90" s="6">
        <f t="shared" si="17"/>
        <v>53</v>
      </c>
      <c r="B90" s="11"/>
      <c r="C90" s="12"/>
      <c r="D90" s="16"/>
      <c r="E90" s="16"/>
      <c r="F90" s="15"/>
      <c r="G90" s="7"/>
      <c r="H90" s="8"/>
      <c r="I90" s="8"/>
      <c r="J90" s="8"/>
      <c r="K90" s="8"/>
      <c r="L90" s="19"/>
      <c r="M90" s="19"/>
      <c r="N90" s="39"/>
      <c r="O90" s="43"/>
      <c r="P90" s="40"/>
    </row>
    <row r="91" spans="1:16" ht="12.75">
      <c r="A91" s="6">
        <f t="shared" si="17"/>
        <v>54</v>
      </c>
      <c r="B91" s="11"/>
      <c r="C91" s="12"/>
      <c r="D91" s="16"/>
      <c r="E91" s="16"/>
      <c r="F91" s="15"/>
      <c r="G91" s="7"/>
      <c r="H91" s="8"/>
      <c r="I91" s="8"/>
      <c r="J91" s="8"/>
      <c r="K91" s="8"/>
      <c r="L91" s="19"/>
      <c r="M91" s="19"/>
      <c r="N91" s="39"/>
      <c r="O91" s="43"/>
      <c r="P91" s="40"/>
    </row>
    <row r="92" spans="1:16" ht="12.75">
      <c r="A92" s="6">
        <f t="shared" si="17"/>
        <v>55</v>
      </c>
      <c r="B92" s="11"/>
      <c r="C92" s="12"/>
      <c r="D92" s="16"/>
      <c r="E92" s="16"/>
      <c r="F92" s="15"/>
      <c r="G92" s="7"/>
      <c r="H92" s="8"/>
      <c r="I92" s="8"/>
      <c r="J92" s="8"/>
      <c r="K92" s="8"/>
      <c r="L92" s="19"/>
      <c r="M92" s="19"/>
      <c r="N92" s="39"/>
      <c r="O92" s="43"/>
      <c r="P92" s="40"/>
    </row>
    <row r="93" spans="1:16" ht="12.75">
      <c r="A93" s="6">
        <f t="shared" si="17"/>
        <v>56</v>
      </c>
      <c r="B93" s="11"/>
      <c r="C93" s="12"/>
      <c r="D93" s="16"/>
      <c r="E93" s="16"/>
      <c r="F93" s="15"/>
      <c r="G93" s="7"/>
      <c r="H93" s="8"/>
      <c r="I93" s="8"/>
      <c r="J93" s="8"/>
      <c r="K93" s="8"/>
      <c r="L93" s="19"/>
      <c r="M93" s="19"/>
      <c r="N93" s="39"/>
      <c r="O93" s="43"/>
      <c r="P93" s="40"/>
    </row>
    <row r="94" spans="1:16" ht="12.75">
      <c r="A94" s="6">
        <f t="shared" si="17"/>
        <v>57</v>
      </c>
      <c r="B94" s="11"/>
      <c r="C94" s="12"/>
      <c r="D94" s="16"/>
      <c r="E94" s="16"/>
      <c r="F94" s="15"/>
      <c r="G94" s="7"/>
      <c r="H94" s="8"/>
      <c r="I94" s="8"/>
      <c r="J94" s="8"/>
      <c r="K94" s="8"/>
      <c r="L94" s="19"/>
      <c r="M94" s="19"/>
      <c r="N94" s="39"/>
      <c r="O94" s="43"/>
      <c r="P94" s="40"/>
    </row>
    <row r="95" spans="1:16" ht="12.75">
      <c r="A95" s="6">
        <f t="shared" si="17"/>
        <v>58</v>
      </c>
      <c r="B95" s="11"/>
      <c r="C95" s="12"/>
      <c r="D95" s="16"/>
      <c r="E95" s="16"/>
      <c r="F95" s="15"/>
      <c r="G95" s="7"/>
      <c r="H95" s="8"/>
      <c r="I95" s="8"/>
      <c r="J95" s="8"/>
      <c r="K95" s="8"/>
      <c r="L95" s="19"/>
      <c r="M95" s="19"/>
      <c r="N95" s="39"/>
      <c r="O95" s="43"/>
      <c r="P95" s="40"/>
    </row>
    <row r="96" spans="1:16" ht="12.75">
      <c r="A96" s="6">
        <f t="shared" si="17"/>
        <v>59</v>
      </c>
      <c r="B96" s="11"/>
      <c r="C96" s="12"/>
      <c r="D96" s="16"/>
      <c r="E96" s="16"/>
      <c r="F96" s="15"/>
      <c r="G96" s="7"/>
      <c r="H96" s="8"/>
      <c r="I96" s="8"/>
      <c r="J96" s="8"/>
      <c r="K96" s="8"/>
      <c r="L96" s="19"/>
      <c r="M96" s="19"/>
      <c r="N96" s="39"/>
      <c r="O96" s="43"/>
      <c r="P96" s="40"/>
    </row>
    <row r="97" spans="1:16" ht="12.75">
      <c r="A97" s="6">
        <f t="shared" si="17"/>
        <v>60</v>
      </c>
      <c r="B97" s="11"/>
      <c r="C97" s="12"/>
      <c r="D97" s="16"/>
      <c r="E97" s="16"/>
      <c r="F97" s="15"/>
      <c r="G97" s="7"/>
      <c r="H97" s="8"/>
      <c r="I97" s="8"/>
      <c r="J97" s="8"/>
      <c r="K97" s="8"/>
      <c r="L97" s="19"/>
      <c r="M97" s="19"/>
      <c r="N97" s="39"/>
      <c r="O97" s="43"/>
      <c r="P97" s="40"/>
    </row>
    <row r="98" spans="1:16" ht="12.75">
      <c r="A98" s="6">
        <f t="shared" si="17"/>
        <v>61</v>
      </c>
      <c r="B98" s="11"/>
      <c r="C98" s="12"/>
      <c r="D98" s="16"/>
      <c r="E98" s="16"/>
      <c r="F98" s="15"/>
      <c r="G98" s="7"/>
      <c r="H98" s="8"/>
      <c r="I98" s="8"/>
      <c r="J98" s="8"/>
      <c r="K98" s="8"/>
      <c r="L98" s="19"/>
      <c r="M98" s="19"/>
      <c r="N98" s="39"/>
      <c r="O98" s="43"/>
      <c r="P98" s="40"/>
    </row>
    <row r="99" spans="1:16" ht="12.75">
      <c r="A99" s="6">
        <f t="shared" si="17"/>
        <v>62</v>
      </c>
      <c r="B99" s="11"/>
      <c r="C99" s="12"/>
      <c r="D99" s="16"/>
      <c r="E99" s="16"/>
      <c r="F99" s="15"/>
      <c r="G99" s="7"/>
      <c r="H99" s="8"/>
      <c r="I99" s="8"/>
      <c r="J99" s="8"/>
      <c r="K99" s="8"/>
      <c r="L99" s="19"/>
      <c r="M99" s="19"/>
      <c r="N99" s="39"/>
      <c r="O99" s="43"/>
      <c r="P99" s="40"/>
    </row>
    <row r="100" spans="1:16" ht="12.75">
      <c r="A100" s="6">
        <f t="shared" si="17"/>
        <v>63</v>
      </c>
      <c r="B100" s="11"/>
      <c r="C100" s="12"/>
      <c r="D100" s="16"/>
      <c r="E100" s="16"/>
      <c r="F100" s="15"/>
      <c r="G100" s="7"/>
      <c r="H100" s="8"/>
      <c r="I100" s="8"/>
      <c r="J100" s="8"/>
      <c r="K100" s="8"/>
      <c r="L100" s="19"/>
      <c r="M100" s="19"/>
      <c r="N100" s="39"/>
      <c r="O100" s="43"/>
      <c r="P100" s="40"/>
    </row>
    <row r="101" spans="1:16" ht="12.75">
      <c r="A101" s="6">
        <f t="shared" si="17"/>
        <v>64</v>
      </c>
      <c r="B101" s="11"/>
      <c r="C101" s="12"/>
      <c r="D101" s="16"/>
      <c r="E101" s="16"/>
      <c r="F101" s="15"/>
      <c r="G101" s="7"/>
      <c r="H101" s="8"/>
      <c r="I101" s="8"/>
      <c r="J101" s="8"/>
      <c r="K101" s="8"/>
      <c r="L101" s="19"/>
      <c r="M101" s="19"/>
      <c r="N101" s="39"/>
      <c r="O101" s="43"/>
      <c r="P101" s="40"/>
    </row>
    <row r="102" spans="1:16" ht="12.75">
      <c r="A102" s="6">
        <f t="shared" si="17"/>
        <v>65</v>
      </c>
      <c r="B102" s="11"/>
      <c r="C102" s="12"/>
      <c r="D102" s="16"/>
      <c r="E102" s="16"/>
      <c r="F102" s="15"/>
      <c r="G102" s="7"/>
      <c r="H102" s="8"/>
      <c r="I102" s="8"/>
      <c r="J102" s="8"/>
      <c r="K102" s="8"/>
      <c r="L102" s="19"/>
      <c r="M102" s="19"/>
      <c r="N102" s="39"/>
      <c r="O102" s="43"/>
      <c r="P102" s="40"/>
    </row>
    <row r="103" spans="1:16" ht="12.75">
      <c r="A103" s="6">
        <f t="shared" si="17"/>
        <v>66</v>
      </c>
      <c r="B103" s="11"/>
      <c r="C103" s="12"/>
      <c r="D103" s="16"/>
      <c r="E103" s="16"/>
      <c r="F103" s="15"/>
      <c r="G103" s="7"/>
      <c r="H103" s="8"/>
      <c r="I103" s="8"/>
      <c r="J103" s="8"/>
      <c r="K103" s="8"/>
      <c r="L103" s="19"/>
      <c r="M103" s="19"/>
      <c r="N103" s="39"/>
      <c r="O103" s="43"/>
      <c r="P103" s="40"/>
    </row>
    <row r="104" spans="1:16" ht="12.75">
      <c r="A104" s="6">
        <f t="shared" si="17"/>
        <v>67</v>
      </c>
      <c r="B104" s="11"/>
      <c r="C104" s="12"/>
      <c r="D104" s="16"/>
      <c r="E104" s="16"/>
      <c r="F104" s="15"/>
      <c r="G104" s="7"/>
      <c r="H104" s="8"/>
      <c r="I104" s="8"/>
      <c r="J104" s="8"/>
      <c r="K104" s="8"/>
      <c r="L104" s="19"/>
      <c r="M104" s="19"/>
      <c r="N104" s="39"/>
      <c r="O104" s="43"/>
      <c r="P104" s="40"/>
    </row>
    <row r="105" spans="1:16" ht="12.75">
      <c r="A105" s="6">
        <f t="shared" si="17"/>
        <v>68</v>
      </c>
      <c r="B105" s="11"/>
      <c r="C105" s="12"/>
      <c r="D105" s="16"/>
      <c r="E105" s="16"/>
      <c r="F105" s="15"/>
      <c r="G105" s="7"/>
      <c r="H105" s="8"/>
      <c r="I105" s="8"/>
      <c r="J105" s="8"/>
      <c r="K105" s="8"/>
      <c r="L105" s="19"/>
      <c r="M105" s="19"/>
      <c r="N105" s="39"/>
      <c r="O105" s="43"/>
      <c r="P105" s="40"/>
    </row>
    <row r="106" spans="1:16" ht="12.75">
      <c r="A106" s="6">
        <f t="shared" si="17"/>
        <v>69</v>
      </c>
      <c r="B106" s="11"/>
      <c r="C106" s="12"/>
      <c r="D106" s="16"/>
      <c r="E106" s="16"/>
      <c r="F106" s="15"/>
      <c r="G106" s="7"/>
      <c r="H106" s="8"/>
      <c r="I106" s="8"/>
      <c r="J106" s="8"/>
      <c r="K106" s="8"/>
      <c r="L106" s="19"/>
      <c r="M106" s="19"/>
      <c r="N106" s="39"/>
      <c r="O106" s="43"/>
      <c r="P106" s="40"/>
    </row>
    <row r="107" spans="1:16" ht="12.75">
      <c r="A107" s="6">
        <f t="shared" si="17"/>
        <v>70</v>
      </c>
      <c r="B107" s="11"/>
      <c r="C107" s="12"/>
      <c r="D107" s="16"/>
      <c r="E107" s="16"/>
      <c r="F107" s="15"/>
      <c r="G107" s="7"/>
      <c r="H107" s="8"/>
      <c r="I107" s="8"/>
      <c r="J107" s="8"/>
      <c r="K107" s="8"/>
      <c r="L107" s="19"/>
      <c r="M107" s="19"/>
      <c r="N107" s="39"/>
      <c r="O107" s="43"/>
      <c r="P107" s="40"/>
    </row>
    <row r="108" spans="1:16" ht="12.75">
      <c r="A108" s="6">
        <f t="shared" si="17"/>
        <v>71</v>
      </c>
      <c r="B108" s="11"/>
      <c r="C108" s="12"/>
      <c r="D108" s="16"/>
      <c r="E108" s="16"/>
      <c r="F108" s="15"/>
      <c r="G108" s="7"/>
      <c r="H108" s="8"/>
      <c r="I108" s="8"/>
      <c r="J108" s="8"/>
      <c r="K108" s="8"/>
      <c r="L108" s="19"/>
      <c r="M108" s="19"/>
      <c r="N108" s="39"/>
      <c r="O108" s="43"/>
      <c r="P108" s="40"/>
    </row>
    <row r="109" spans="1:16" ht="12.75">
      <c r="A109" s="6">
        <f t="shared" si="17"/>
        <v>72</v>
      </c>
      <c r="B109" s="11"/>
      <c r="C109" s="12"/>
      <c r="D109" s="16"/>
      <c r="E109" s="16"/>
      <c r="F109" s="15"/>
      <c r="G109" s="7"/>
      <c r="H109" s="8"/>
      <c r="I109" s="8"/>
      <c r="J109" s="8"/>
      <c r="K109" s="8"/>
      <c r="L109" s="19"/>
      <c r="M109" s="19"/>
      <c r="N109" s="39"/>
      <c r="O109" s="43"/>
      <c r="P109" s="40"/>
    </row>
    <row r="110" spans="1:16" ht="12.75">
      <c r="A110" s="6">
        <f t="shared" si="17"/>
        <v>73</v>
      </c>
      <c r="B110" s="11"/>
      <c r="C110" s="12"/>
      <c r="D110" s="16"/>
      <c r="E110" s="16"/>
      <c r="F110" s="15"/>
      <c r="G110" s="7"/>
      <c r="H110" s="8"/>
      <c r="I110" s="8"/>
      <c r="J110" s="8"/>
      <c r="K110" s="8"/>
      <c r="L110" s="19"/>
      <c r="M110" s="19"/>
      <c r="N110" s="39"/>
      <c r="O110" s="43"/>
      <c r="P110" s="40"/>
    </row>
    <row r="111" spans="1:16" ht="12.75">
      <c r="A111" s="6">
        <f t="shared" si="17"/>
        <v>74</v>
      </c>
      <c r="B111" s="11"/>
      <c r="C111" s="12"/>
      <c r="D111" s="16"/>
      <c r="E111" s="16"/>
      <c r="F111" s="15"/>
      <c r="G111" s="7"/>
      <c r="H111" s="8"/>
      <c r="I111" s="8"/>
      <c r="J111" s="8"/>
      <c r="K111" s="8"/>
      <c r="L111" s="19"/>
      <c r="M111" s="19"/>
      <c r="N111" s="39"/>
      <c r="O111" s="43"/>
      <c r="P111" s="40"/>
    </row>
    <row r="112" spans="1:16" ht="12.75">
      <c r="A112" s="6">
        <f t="shared" si="17"/>
        <v>75</v>
      </c>
      <c r="B112" s="11"/>
      <c r="C112" s="12"/>
      <c r="D112" s="16"/>
      <c r="E112" s="16"/>
      <c r="F112" s="15"/>
      <c r="G112" s="7"/>
      <c r="H112" s="8"/>
      <c r="I112" s="8"/>
      <c r="J112" s="8"/>
      <c r="K112" s="8"/>
      <c r="L112" s="19"/>
      <c r="M112" s="19"/>
      <c r="N112" s="39"/>
      <c r="O112" s="43"/>
      <c r="P112" s="40"/>
    </row>
    <row r="113" spans="1:16" ht="12.75">
      <c r="A113" s="6">
        <f t="shared" si="17"/>
        <v>76</v>
      </c>
      <c r="B113" s="11"/>
      <c r="C113" s="12"/>
      <c r="D113" s="16"/>
      <c r="E113" s="16"/>
      <c r="F113" s="15"/>
      <c r="G113" s="7"/>
      <c r="H113" s="8"/>
      <c r="I113" s="8"/>
      <c r="J113" s="8"/>
      <c r="K113" s="8"/>
      <c r="L113" s="19"/>
      <c r="M113" s="19"/>
      <c r="N113" s="39"/>
      <c r="O113" s="43"/>
      <c r="P113" s="40"/>
    </row>
    <row r="114" spans="1:16" ht="12.75">
      <c r="A114" s="6">
        <f t="shared" si="17"/>
        <v>77</v>
      </c>
      <c r="B114" s="11"/>
      <c r="C114" s="12"/>
      <c r="D114" s="16"/>
      <c r="E114" s="16"/>
      <c r="F114" s="15"/>
      <c r="G114" s="7"/>
      <c r="H114" s="8"/>
      <c r="I114" s="8"/>
      <c r="J114" s="8"/>
      <c r="K114" s="8"/>
      <c r="L114" s="19"/>
      <c r="M114" s="19"/>
      <c r="N114" s="39"/>
      <c r="O114" s="43"/>
      <c r="P114" s="40"/>
    </row>
    <row r="115" spans="4:6" ht="12.75">
      <c r="D115" s="4"/>
      <c r="F115" s="3"/>
    </row>
    <row r="116" spans="4:6" ht="12.75">
      <c r="D116" s="4"/>
      <c r="F116" s="3"/>
    </row>
    <row r="117" spans="4:6" ht="12.75">
      <c r="D117" s="4"/>
      <c r="F117" s="3"/>
    </row>
    <row r="118" spans="4:6" ht="12.75">
      <c r="D118" s="4"/>
      <c r="F118" s="3"/>
    </row>
    <row r="119" spans="4:6" ht="12.75">
      <c r="D119" s="4"/>
      <c r="F119" s="3"/>
    </row>
    <row r="120" spans="4:6" ht="12.75">
      <c r="D120" s="4"/>
      <c r="F120" s="3"/>
    </row>
    <row r="121" spans="4:6" ht="12.75">
      <c r="D121" s="4"/>
      <c r="F121" s="3"/>
    </row>
    <row r="122" spans="4:6" ht="12.75">
      <c r="D122" s="4"/>
      <c r="F122" s="3"/>
    </row>
    <row r="123" spans="4:6" ht="12.75">
      <c r="D123" s="4"/>
      <c r="F123" s="3"/>
    </row>
    <row r="124" spans="4:6" ht="12.75">
      <c r="D124" s="4"/>
      <c r="F124" s="3"/>
    </row>
    <row r="125" spans="4:6" ht="12.75">
      <c r="D125" s="4"/>
      <c r="F125" s="3"/>
    </row>
    <row r="126" ht="12.75">
      <c r="F126" s="3"/>
    </row>
    <row r="127" ht="12.75">
      <c r="F127" s="3"/>
    </row>
    <row r="128" ht="12.75">
      <c r="F128" s="3"/>
    </row>
    <row r="129" ht="12.75">
      <c r="F129" s="3"/>
    </row>
    <row r="130" ht="12.75">
      <c r="F130" s="3"/>
    </row>
    <row r="131" ht="12.75">
      <c r="F131" s="3"/>
    </row>
    <row r="132" ht="12.75">
      <c r="F132" s="3"/>
    </row>
    <row r="133" ht="12.75">
      <c r="F133" s="3"/>
    </row>
    <row r="134" ht="12.75">
      <c r="F134" s="3"/>
    </row>
  </sheetData>
  <mergeCells count="2">
    <mergeCell ref="B2:C2"/>
    <mergeCell ref="B1:C1"/>
  </mergeCells>
  <printOptions gridLines="1" horizontalCentered="1"/>
  <pageMargins left="0.5" right="0.5" top="1" bottom="1" header="0.5" footer="0.5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karlsena</cp:lastModifiedBy>
  <cp:lastPrinted>2004-07-27T16:53:55Z</cp:lastPrinted>
  <dcterms:created xsi:type="dcterms:W3CDTF">1999-08-05T21:20:02Z</dcterms:created>
  <dcterms:modified xsi:type="dcterms:W3CDTF">2004-09-23T18:40:37Z</dcterms:modified>
  <cp:category/>
  <cp:version/>
  <cp:contentType/>
  <cp:contentStatus/>
</cp:coreProperties>
</file>