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20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<sst xmlns="http://schemas.openxmlformats.org/spreadsheetml/2006/main" count="92" uniqueCount="68">
  <si>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</si>
  <si>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</si>
  <si>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</si>
  <si>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</si>
  <si>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</si>
  <si>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</si>
  <si>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</si>
  <si>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</si>
  <si>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</si>
  <si>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</si>
  <si>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</si>
  <si>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</si>
  <si>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</si>
  <si>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</si>
  <si>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</si>
  <si>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</si>
  <si>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</si>
  <si>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</si>
  <si>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</si>
  <si>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</si>
  <si>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</si>
  <si>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</si>
  <si>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</si>
  <si>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</si>
  <si>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</si>
  <si>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</si>
  <si>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</si>
  <si>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</si>
  <si>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</si>
  <si>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</si>
  <si>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</si>
  <si>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</si>
  <si>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</si>
  <si>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</si>
  <si>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</si>
  <si>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</si>
  <si>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</si>
  <si>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</si>
  <si>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</si>
  <si>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</si>
  <si>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</si>
  <si>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</si>
  <si>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</si>
  <si>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</si>
  <si>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</si>
  <si>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</si>
  <si>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</si>
  <si>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</si>
  <si>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</si>
  <si>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</si>
  <si>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</si>
  <si>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</si>
  <si>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</si>
  <si>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</si>
  <si>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</si>
  <si>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</si>
  <si>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</si>
  <si>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</si>
  <si>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</si>
  <si>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</si>
  <si>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ml/g</t>
  </si>
  <si>
    <t>ml/gram</t>
  </si>
  <si>
    <t>Wilcox, Panola Co., TX</t>
  </si>
  <si>
    <t>Internal</t>
  </si>
  <si>
    <t>Time Zero (hh:mm) (24 hour clock)</t>
  </si>
  <si>
    <t>99-7</t>
  </si>
  <si>
    <t xml:space="preserve"> enter data only in gray areas, copy and paste formulas as needed to calculate more desorption data</t>
  </si>
  <si>
    <t>In. Hg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</si>
</sst>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</c:v>
                </c:pt>
                <c:pt idx="1">
                  <c:v>0.7852812659593165</c:v>
                </c:pt>
                <c:pt idx="2">
                  <c:v>0.9128709291752769</c:v>
                </c:pt>
                <c:pt idx="3">
                  <c:v>1.0567244989431572</c:v>
                </c:pt>
                <c:pt idx="4">
                  <c:v>1.1761519176251567</c:v>
                </c:pt>
                <c:pt idx="5">
                  <c:v>1.2780193008453875</c:v>
                </c:pt>
                <c:pt idx="6">
                  <c:v>1.466287829861518</c:v>
                </c:pt>
                <c:pt idx="7">
                  <c:v>1.632993161855452</c:v>
                </c:pt>
                <c:pt idx="8">
                  <c:v>1.7511900715418263</c:v>
                </c:pt>
                <c:pt idx="9">
                  <c:v>1.8303005217723127</c:v>
                </c:pt>
                <c:pt idx="10">
                  <c:v>1.927865832122834</c:v>
                </c:pt>
                <c:pt idx="11">
                  <c:v>2.073644135332772</c:v>
                </c:pt>
                <c:pt idx="12">
                  <c:v>2.140872096444188</c:v>
                </c:pt>
                <c:pt idx="13">
                  <c:v>2.2323380867004294</c:v>
                </c:pt>
                <c:pt idx="14">
                  <c:v>2.2949219304078006</c:v>
                </c:pt>
                <c:pt idx="15">
                  <c:v>2.355843797877949</c:v>
                </c:pt>
                <c:pt idx="16">
                  <c:v>2.4324199198877374</c:v>
                </c:pt>
                <c:pt idx="17">
                  <c:v>2.5</c:v>
                </c:pt>
                <c:pt idx="18">
                  <c:v>5.272570530585627</c:v>
                </c:pt>
                <c:pt idx="19">
                  <c:v>6.407027391856539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3.521273739437351</c:v>
                </c:pt>
                <c:pt idx="2">
                  <c:v>10.577988182740878</c:v>
                </c:pt>
                <c:pt idx="3">
                  <c:v>18.162904938030586</c:v>
                </c:pt>
                <c:pt idx="4">
                  <c:v>22.017380091427963</c:v>
                </c:pt>
                <c:pt idx="5">
                  <c:v>30.887720924385704</c:v>
                </c:pt>
                <c:pt idx="6">
                  <c:v>41.67474544550131</c:v>
                </c:pt>
                <c:pt idx="7">
                  <c:v>55.541664793527666</c:v>
                </c:pt>
                <c:pt idx="8">
                  <c:v>65.45331005162436</c:v>
                </c:pt>
                <c:pt idx="9">
                  <c:v>73.21537352096075</c:v>
                </c:pt>
                <c:pt idx="10">
                  <c:v>78.49922735128006</c:v>
                </c:pt>
                <c:pt idx="11">
                  <c:v>85.89181300765037</c:v>
                </c:pt>
                <c:pt idx="12">
                  <c:v>91.88682706867762</c:v>
                </c:pt>
                <c:pt idx="13">
                  <c:v>97.51492496093304</c:v>
                </c:pt>
                <c:pt idx="14">
                  <c:v>99.66330350042608</c:v>
                </c:pt>
                <c:pt idx="15">
                  <c:v>102.84923649064577</c:v>
                </c:pt>
                <c:pt idx="16">
                  <c:v>106.55409563724362</c:v>
                </c:pt>
                <c:pt idx="17">
                  <c:v>109.9305109087007</c:v>
                </c:pt>
                <c:pt idx="18">
                  <c:v>109.64751839097947</c:v>
                </c:pt>
                <c:pt idx="19">
                  <c:v>132.79898331162872</c:v>
                </c:pt>
              </c:numCache>
            </c:numRef>
          </c:yVal>
          <c:smooth val="0"/>
        </c:ser>
        <c:axId val="56503569"/>
        <c:axId val="27990766"/>
      </c:scatterChart>
      <c:valAx>
        <c:axId val="5650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0766"/>
        <c:crosses val="autoZero"/>
        <c:crossBetween val="midCat"/>
        <c:dispUnits/>
      </c:valAx>
      <c:valAx>
        <c:axId val="27990766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356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0.3145</cdr:y>
    </cdr:from>
    <cdr:to>
      <cdr:x>0.38125</cdr:x>
      <cdr:y>0.94075</cdr:y>
    </cdr:to>
    <cdr:sp>
      <cdr:nvSpPr>
        <cdr:cNvPr id="1" name="Line 1"/>
        <cdr:cNvSpPr>
          <a:spLocks/>
        </cdr:cNvSpPr>
      </cdr:nvSpPr>
      <cdr:spPr>
        <a:xfrm flipH="1">
          <a:off x="704850" y="1857375"/>
          <a:ext cx="26003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1" t="s">
        <v>57</v>
      </c>
      <c r="B1" s="55" t="s">
        <v>62</v>
      </c>
      <c r="C1" s="56"/>
      <c r="G1" s="5" t="s">
        <v>66</v>
      </c>
    </row>
    <row r="2" spans="1:5" ht="12.75">
      <c r="A2" s="5" t="s">
        <v>58</v>
      </c>
      <c r="B2" s="53" t="s">
        <v>50</v>
      </c>
      <c r="C2" s="54"/>
      <c r="D2" s="1" t="s">
        <v>56</v>
      </c>
      <c r="E2" s="9" t="s">
        <v>65</v>
      </c>
    </row>
    <row r="3" spans="1:20" ht="12.75">
      <c r="A3" s="5" t="s">
        <v>0</v>
      </c>
      <c r="C3" s="1" t="s">
        <v>1</v>
      </c>
      <c r="D3" s="9">
        <v>362.1</v>
      </c>
      <c r="E3" s="1" t="s">
        <v>2</v>
      </c>
      <c r="F3" s="48">
        <v>363</v>
      </c>
      <c r="H3" s="5" t="s">
        <v>3</v>
      </c>
      <c r="K3" s="7">
        <f>MAX(N:N)</f>
        <v>132.79898331162872</v>
      </c>
      <c r="M3" s="20" t="s">
        <v>53</v>
      </c>
      <c r="O3" s="37">
        <v>50</v>
      </c>
      <c r="Q3" s="20"/>
      <c r="R3" s="20" t="s">
        <v>54</v>
      </c>
      <c r="S3" s="20"/>
      <c r="T3" s="18">
        <f>($O$3+$K$3)/$F$6*32</f>
        <v>6.0180735246626735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64</v>
      </c>
      <c r="F5" s="11">
        <v>0.5909722222222222</v>
      </c>
      <c r="H5" s="5" t="s">
        <v>5</v>
      </c>
      <c r="K5" s="18">
        <f>K3/F6</f>
        <v>0.13662446842760156</v>
      </c>
      <c r="M5" s="20" t="s">
        <v>48</v>
      </c>
      <c r="O5" s="18">
        <f>(O3+K3)/F6</f>
        <v>0.18806479764570855</v>
      </c>
      <c r="Q5" s="20"/>
      <c r="R5" s="20" t="s">
        <v>55</v>
      </c>
      <c r="S5" s="20"/>
      <c r="T5" s="18">
        <f>($O$3+$K$3)/$F$7*32</f>
        <v>9.733057347707353</v>
      </c>
    </row>
    <row r="6" spans="1:15" ht="12.75">
      <c r="A6" s="5" t="s">
        <v>40</v>
      </c>
      <c r="F6" s="9">
        <v>972</v>
      </c>
      <c r="K6" s="4"/>
      <c r="O6" s="20"/>
    </row>
    <row r="7" spans="1:15" ht="12.75">
      <c r="A7" s="5" t="s">
        <v>6</v>
      </c>
      <c r="E7" s="42"/>
      <c r="F7" s="9">
        <v>601</v>
      </c>
      <c r="H7" s="5" t="s">
        <v>7</v>
      </c>
      <c r="K7" s="18">
        <f>K3/F7</f>
        <v>0.2209633665750894</v>
      </c>
      <c r="M7" s="20" t="s">
        <v>49</v>
      </c>
      <c r="O7" s="18">
        <f>(O3+K3)/F7</f>
        <v>0.3041580421158548</v>
      </c>
    </row>
    <row r="8" spans="1:11" ht="12.75">
      <c r="A8" s="5" t="s">
        <v>34</v>
      </c>
      <c r="F8" s="9">
        <v>1769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63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61</v>
      </c>
      <c r="M11" s="25" t="s">
        <v>60</v>
      </c>
      <c r="N11" s="35" t="s">
        <v>31</v>
      </c>
      <c r="O11" s="35" t="s">
        <v>31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32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/>
      <c r="E13" s="22" t="s">
        <v>10</v>
      </c>
      <c r="F13" s="22" t="s">
        <v>17</v>
      </c>
      <c r="G13" s="22" t="s">
        <v>22</v>
      </c>
      <c r="H13" s="22" t="s">
        <v>22</v>
      </c>
      <c r="I13" s="26" t="s">
        <v>23</v>
      </c>
      <c r="J13" s="22"/>
      <c r="K13" s="22" t="s">
        <v>9</v>
      </c>
      <c r="L13" s="25" t="s">
        <v>24</v>
      </c>
      <c r="M13" s="25" t="s">
        <v>24</v>
      </c>
      <c r="N13" s="35" t="s">
        <v>22</v>
      </c>
      <c r="O13" s="35" t="s">
        <v>33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25</v>
      </c>
      <c r="C14" s="27" t="s">
        <v>26</v>
      </c>
      <c r="D14" s="45" t="s">
        <v>67</v>
      </c>
      <c r="E14" s="28" t="s">
        <v>36</v>
      </c>
      <c r="F14" s="27" t="s">
        <v>27</v>
      </c>
      <c r="G14" s="27" t="s">
        <v>27</v>
      </c>
      <c r="H14" s="27" t="s">
        <v>27</v>
      </c>
      <c r="I14" s="27" t="s">
        <v>28</v>
      </c>
      <c r="J14" s="27" t="s">
        <v>29</v>
      </c>
      <c r="K14" s="29" t="s">
        <v>39</v>
      </c>
      <c r="L14" s="30" t="s">
        <v>30</v>
      </c>
      <c r="M14" s="30" t="s">
        <v>30</v>
      </c>
      <c r="N14" s="39" t="s">
        <v>27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0.6013888888888889</v>
      </c>
      <c r="D15" s="19">
        <v>29.68</v>
      </c>
      <c r="E15" s="43">
        <v>86.9</v>
      </c>
      <c r="F15" s="14">
        <v>5</v>
      </c>
      <c r="G15" s="8">
        <f aca="true" t="shared" si="0" ref="G15:G20">F15*D15/29.92*520/(459.69+E15)</f>
        <v>4.718608801893079</v>
      </c>
      <c r="H15" s="8">
        <v>0</v>
      </c>
      <c r="I15" s="8">
        <f aca="true" t="shared" si="1" ref="I15:I20">VALUE(C15)-VALUE($F$5)+(VALUE(B15)-VALUE($F$4))</f>
        <v>0.01041666666666663</v>
      </c>
      <c r="J15" s="8">
        <f aca="true" t="shared" si="2" ref="J15:J34">HOUR(I15)+MINUTE(I15)/60+24*INT(I15)</f>
        <v>0.25</v>
      </c>
      <c r="K15" s="8">
        <f aca="true" t="shared" si="3" ref="K15:K34">SQRT(J15)</f>
        <v>0.5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88.52</v>
      </c>
      <c r="Q15" s="51">
        <v>31.4</v>
      </c>
      <c r="R15" s="31">
        <f aca="true" t="shared" si="6" ref="R15:R34">Q15*(9/5)+32</f>
        <v>88.52</v>
      </c>
      <c r="S15" s="52">
        <v>30.5</v>
      </c>
      <c r="T15" s="31">
        <f aca="true" t="shared" si="7" ref="T15:T34">S15*(9/5)+32</f>
        <v>86.9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0.6166666666666667</v>
      </c>
      <c r="D16" s="19">
        <v>29.65</v>
      </c>
      <c r="E16" s="15">
        <v>88.52</v>
      </c>
      <c r="F16" s="14">
        <v>11</v>
      </c>
      <c r="G16" s="8">
        <f t="shared" si="0"/>
        <v>10.3398010852432</v>
      </c>
      <c r="H16" s="8">
        <f>H15+G16</f>
        <v>10.3398010852432</v>
      </c>
      <c r="I16" s="8">
        <f t="shared" si="1"/>
        <v>0.025694444444444464</v>
      </c>
      <c r="J16" s="8">
        <f t="shared" si="2"/>
        <v>0.6166666666666667</v>
      </c>
      <c r="K16" s="8">
        <f t="shared" si="3"/>
        <v>0.7852812659593165</v>
      </c>
      <c r="L16" s="18">
        <f t="shared" si="4"/>
        <v>0.010637655437493005</v>
      </c>
      <c r="M16" s="18">
        <f t="shared" si="5"/>
        <v>0.01720432792885724</v>
      </c>
      <c r="N16" s="37">
        <f>PRODUCT((D16*(32+459.69))/(29.92*(P16+459.69)))*(F16-$F$8*((D15*(E16+459.69))/(D16*(E15+459.69))-1)*((P16+459.69)/(E16+459.69)))+N15</f>
        <v>3.521273739437351</v>
      </c>
      <c r="O16" s="41">
        <f>PRODUCT(32.0368*N16/$F$6)+O15</f>
        <v>0.11606002318478037</v>
      </c>
      <c r="P16" s="43">
        <v>88.52</v>
      </c>
      <c r="Q16" s="51">
        <v>31.4</v>
      </c>
      <c r="R16" s="31">
        <f t="shared" si="6"/>
        <v>88.52</v>
      </c>
      <c r="S16" s="52">
        <v>31.4</v>
      </c>
      <c r="T16" s="31">
        <f t="shared" si="7"/>
        <v>88.52</v>
      </c>
    </row>
    <row r="17" spans="1:20" ht="12.75">
      <c r="A17" s="6">
        <f t="shared" si="8"/>
        <v>3</v>
      </c>
      <c r="B17" s="17">
        <v>36338</v>
      </c>
      <c r="C17" s="11">
        <v>0.6256944444444444</v>
      </c>
      <c r="D17" s="19">
        <v>29.65</v>
      </c>
      <c r="E17" s="15">
        <v>89.78</v>
      </c>
      <c r="F17" s="14">
        <v>12</v>
      </c>
      <c r="G17" s="8">
        <f t="shared" si="0"/>
        <v>11.253917119355362</v>
      </c>
      <c r="H17" s="8">
        <f>H16+G17</f>
        <v>21.593718204598563</v>
      </c>
      <c r="I17" s="8">
        <f t="shared" si="1"/>
        <v>0.03472222222222221</v>
      </c>
      <c r="J17" s="8">
        <f t="shared" si="2"/>
        <v>0.8333333333333334</v>
      </c>
      <c r="K17" s="8">
        <f t="shared" si="3"/>
        <v>0.9128709291752769</v>
      </c>
      <c r="L17" s="18">
        <f t="shared" si="4"/>
        <v>0.022215759469751607</v>
      </c>
      <c r="M17" s="18">
        <f t="shared" si="5"/>
        <v>0.03592964759500593</v>
      </c>
      <c r="N17" s="37">
        <f>PRODUCT((D17*(32+459.69))/(29.92*(P17+459.69)))*(F17-$F$8*((D16*(E17+459.69))/(D17*(E16+459.69))-1)*((P17+459.69)/(E17+459.69)))+N16</f>
        <v>10.577988182740878</v>
      </c>
      <c r="O17" s="41">
        <f>PRODUCT(32.0368*N17/$F$6)+O16</f>
        <v>0.46470703122267437</v>
      </c>
      <c r="P17" s="43">
        <v>88.7</v>
      </c>
      <c r="Q17" s="51">
        <v>31.5</v>
      </c>
      <c r="R17" s="31">
        <f t="shared" si="6"/>
        <v>88.7</v>
      </c>
      <c r="S17" s="52">
        <v>32.1</v>
      </c>
      <c r="T17" s="31">
        <f t="shared" si="7"/>
        <v>89.78</v>
      </c>
    </row>
    <row r="18" spans="1:20" ht="12.75">
      <c r="A18" s="6">
        <f t="shared" si="8"/>
        <v>4</v>
      </c>
      <c r="B18" s="17">
        <v>36338</v>
      </c>
      <c r="C18" s="11">
        <v>0.6375</v>
      </c>
      <c r="D18" s="19">
        <v>29.65</v>
      </c>
      <c r="E18" s="15">
        <v>90.86</v>
      </c>
      <c r="F18" s="14">
        <v>12</v>
      </c>
      <c r="G18" s="8">
        <f t="shared" si="0"/>
        <v>11.231840594990812</v>
      </c>
      <c r="H18" s="8">
        <f>H17+G18</f>
        <v>32.82555879958937</v>
      </c>
      <c r="I18" s="8">
        <f t="shared" si="1"/>
        <v>0.046527777777777724</v>
      </c>
      <c r="J18" s="8">
        <f t="shared" si="2"/>
        <v>1.1166666666666667</v>
      </c>
      <c r="K18" s="8">
        <f t="shared" si="3"/>
        <v>1.0567244989431572</v>
      </c>
      <c r="L18" s="18">
        <f t="shared" si="4"/>
        <v>0.03377115102838413</v>
      </c>
      <c r="M18" s="18">
        <f t="shared" si="5"/>
        <v>0.054618234275523085</v>
      </c>
      <c r="N18" s="37">
        <f>PRODUCT((D18*(32+459.69))/(29.92*(P18+459.69)))*(F18-$F$8*((D17*(E18+459.69))/(D18*(E17+459.69))-1)*((P18+459.69)/(E18+459.69)))+N17</f>
        <v>18.162904938030586</v>
      </c>
      <c r="O18" s="41">
        <f>PRODUCT(32.0368*N18/$F$6)+O17</f>
        <v>1.063350398422981</v>
      </c>
      <c r="P18" s="43">
        <v>88.7</v>
      </c>
      <c r="Q18" s="51">
        <v>31.5</v>
      </c>
      <c r="R18" s="31">
        <f t="shared" si="6"/>
        <v>88.7</v>
      </c>
      <c r="S18" s="52">
        <v>32.7</v>
      </c>
      <c r="T18" s="31">
        <f t="shared" si="7"/>
        <v>90.86000000000001</v>
      </c>
    </row>
    <row r="19" spans="1:20" ht="12.75">
      <c r="A19" s="6">
        <f t="shared" si="8"/>
        <v>5</v>
      </c>
      <c r="B19" s="17">
        <v>36338</v>
      </c>
      <c r="C19" s="11">
        <v>0.6486111111111111</v>
      </c>
      <c r="D19" s="19">
        <v>29.62</v>
      </c>
      <c r="E19" s="15">
        <v>91.76</v>
      </c>
      <c r="F19" s="14">
        <v>9</v>
      </c>
      <c r="G19" s="8">
        <f t="shared" si="0"/>
        <v>8.40162275149181</v>
      </c>
      <c r="H19" s="8">
        <f>H18+G19</f>
        <v>41.22718155108119</v>
      </c>
      <c r="I19" s="8">
        <f t="shared" si="1"/>
        <v>0.057638888888888906</v>
      </c>
      <c r="J19" s="8">
        <f t="shared" si="2"/>
        <v>1.3833333333333333</v>
      </c>
      <c r="K19" s="8">
        <f t="shared" si="3"/>
        <v>1.1761519176251567</v>
      </c>
      <c r="L19" s="18">
        <f t="shared" si="4"/>
        <v>0.042414795834445664</v>
      </c>
      <c r="M19" s="18">
        <f t="shared" si="5"/>
        <v>0.06859763985204856</v>
      </c>
      <c r="N19" s="37">
        <f>PRODUCT((D19*(32+459.69))/(29.92*(P19+459.69)))*(F19-$F$8*((D18*(E19+459.69))/(D19*(E18+459.69))-1)*((P19+459.69)/(E19+459.69)))+N18</f>
        <v>22.017380091427963</v>
      </c>
      <c r="O19" s="41">
        <f>PRODUCT(32.0368*N19/$F$6)+O18</f>
        <v>1.789035997716252</v>
      </c>
      <c r="P19" s="43">
        <v>88.52</v>
      </c>
      <c r="Q19" s="51">
        <v>31.4</v>
      </c>
      <c r="R19" s="31">
        <f t="shared" si="6"/>
        <v>88.52</v>
      </c>
      <c r="S19" s="52">
        <v>33.2</v>
      </c>
      <c r="T19" s="31">
        <f t="shared" si="7"/>
        <v>91.76</v>
      </c>
    </row>
    <row r="20" spans="1:20" ht="12.75">
      <c r="A20" s="6">
        <f t="shared" si="8"/>
        <v>6</v>
      </c>
      <c r="B20" s="17">
        <v>36338</v>
      </c>
      <c r="C20" s="11">
        <v>0.6590277777777778</v>
      </c>
      <c r="D20" s="19">
        <v>29.62</v>
      </c>
      <c r="E20" s="15">
        <v>91.76</v>
      </c>
      <c r="F20" s="14">
        <v>10</v>
      </c>
      <c r="G20" s="8">
        <f t="shared" si="0"/>
        <v>9.335136390546458</v>
      </c>
      <c r="H20" s="8">
        <f>H19+G20</f>
        <v>50.56231794162765</v>
      </c>
      <c r="I20" s="8">
        <f t="shared" si="1"/>
        <v>0.06805555555555554</v>
      </c>
      <c r="J20" s="8">
        <f t="shared" si="2"/>
        <v>1.6333333333333333</v>
      </c>
      <c r="K20" s="8">
        <f t="shared" si="3"/>
        <v>1.2780193008453875</v>
      </c>
      <c r="L20" s="18">
        <f t="shared" si="4"/>
        <v>0.05201884561895848</v>
      </c>
      <c r="M20" s="18">
        <f t="shared" si="5"/>
        <v>0.08413031271485466</v>
      </c>
      <c r="N20" s="37">
        <f>PRODUCT((D20*(32+459.69))/(29.92*(P20+459.69)))*(F20-$F$8*((D19*(E20+459.69))/(D20*(E19+459.69))-1)*((P20+459.69)/(E20+459.69)))+N19</f>
        <v>30.887720924385704</v>
      </c>
      <c r="O20" s="41">
        <f>PRODUCT(32.0368*N20/$F$6)+O19</f>
        <v>2.8070851105869927</v>
      </c>
      <c r="P20" s="43">
        <v>89.06</v>
      </c>
      <c r="Q20" s="51">
        <v>31.7</v>
      </c>
      <c r="R20" s="31">
        <f t="shared" si="6"/>
        <v>89.06</v>
      </c>
      <c r="S20" s="52">
        <v>33.2</v>
      </c>
      <c r="T20" s="31">
        <f t="shared" si="7"/>
        <v>91.76</v>
      </c>
    </row>
    <row r="21" spans="1:20" ht="12.75">
      <c r="A21" s="6">
        <f t="shared" si="8"/>
        <v>7</v>
      </c>
      <c r="B21" s="17">
        <v>36338</v>
      </c>
      <c r="C21" s="11">
        <v>0.6805555555555555</v>
      </c>
      <c r="D21" s="19">
        <v>29.62</v>
      </c>
      <c r="E21" s="15">
        <v>91.4</v>
      </c>
      <c r="F21" s="14">
        <v>11</v>
      </c>
      <c r="G21" s="8">
        <f aca="true" t="shared" si="9" ref="G21:G34">F21*D21/29.92*520/(459.69+E21)</f>
        <v>10.275358033757696</v>
      </c>
      <c r="H21" s="8">
        <f aca="true" t="shared" si="10" ref="H21:H34">H20+G21</f>
        <v>60.837675975385345</v>
      </c>
      <c r="I21" s="8">
        <f aca="true" t="shared" si="11" ref="I21:I34">VALUE(C21)-VALUE($F$5)+(VALUE(B21)-VALUE($F$4))</f>
        <v>0.08958333333333324</v>
      </c>
      <c r="J21" s="8">
        <f t="shared" si="2"/>
        <v>2.15</v>
      </c>
      <c r="K21" s="8">
        <f t="shared" si="3"/>
        <v>1.466287829861518</v>
      </c>
      <c r="L21" s="18">
        <f aca="true" t="shared" si="12" ref="L21:L34">H21/$F$6</f>
        <v>0.06259020162076681</v>
      </c>
      <c r="M21" s="18">
        <f aca="true" t="shared" si="13" ref="M21:M34">H21/$F$7</f>
        <v>0.10122741426852803</v>
      </c>
      <c r="N21" s="37">
        <f aca="true" t="shared" si="14" ref="N21:N34">PRODUCT((D21*(32+459.69))/(29.92*(P21+459.69)))*(F21-$F$8*((D20*(E21+459.69))/(D21*(E20+459.69))-1)*((P21+459.69)/(E21+459.69)))+N20</f>
        <v>41.67474544550131</v>
      </c>
      <c r="O21" s="41">
        <f aca="true" t="shared" si="15" ref="O21:O34">PRODUCT(32.0368*N21/$F$6)+O20</f>
        <v>4.180671000389911</v>
      </c>
      <c r="P21" s="43">
        <v>88.52</v>
      </c>
      <c r="Q21" s="51">
        <v>31.4</v>
      </c>
      <c r="R21" s="31">
        <f t="shared" si="6"/>
        <v>88.52</v>
      </c>
      <c r="S21" s="52">
        <v>33</v>
      </c>
      <c r="T21" s="31">
        <f t="shared" si="7"/>
        <v>91.4</v>
      </c>
    </row>
    <row r="22" spans="1:20" ht="12.75">
      <c r="A22" s="6">
        <f t="shared" si="8"/>
        <v>8</v>
      </c>
      <c r="B22" s="17">
        <v>36338</v>
      </c>
      <c r="C22" s="11">
        <v>0.7020833333333334</v>
      </c>
      <c r="D22" s="19">
        <v>29.62</v>
      </c>
      <c r="E22" s="15">
        <v>89.96</v>
      </c>
      <c r="F22" s="14">
        <v>11</v>
      </c>
      <c r="G22" s="8">
        <f t="shared" si="9"/>
        <v>10.3022779201738</v>
      </c>
      <c r="H22" s="8">
        <f t="shared" si="10"/>
        <v>71.13995389555915</v>
      </c>
      <c r="I22" s="8">
        <f t="shared" si="11"/>
        <v>0.11111111111111116</v>
      </c>
      <c r="J22" s="8">
        <f t="shared" si="2"/>
        <v>2.6666666666666665</v>
      </c>
      <c r="K22" s="8">
        <f t="shared" si="3"/>
        <v>1.632993161855452</v>
      </c>
      <c r="L22" s="18">
        <f t="shared" si="12"/>
        <v>0.07318925297897032</v>
      </c>
      <c r="M22" s="18">
        <f t="shared" si="13"/>
        <v>0.11836930764652104</v>
      </c>
      <c r="N22" s="37">
        <f t="shared" si="14"/>
        <v>55.541664793527666</v>
      </c>
      <c r="O22" s="41">
        <f t="shared" si="15"/>
        <v>6.0113059866628396</v>
      </c>
      <c r="P22" s="43">
        <v>88.16</v>
      </c>
      <c r="Q22" s="51">
        <v>31.2</v>
      </c>
      <c r="R22" s="31">
        <f t="shared" si="6"/>
        <v>88.16</v>
      </c>
      <c r="S22" s="52">
        <v>32.2</v>
      </c>
      <c r="T22" s="31">
        <f t="shared" si="7"/>
        <v>89.96000000000001</v>
      </c>
    </row>
    <row r="23" spans="1:20" ht="12.75">
      <c r="A23" s="6">
        <f t="shared" si="8"/>
        <v>9</v>
      </c>
      <c r="B23" s="17">
        <v>36338</v>
      </c>
      <c r="C23" s="11">
        <v>0.71875</v>
      </c>
      <c r="D23" s="19">
        <v>29.62</v>
      </c>
      <c r="E23" s="15">
        <v>89.6</v>
      </c>
      <c r="F23" s="14">
        <v>10</v>
      </c>
      <c r="G23" s="8">
        <f t="shared" si="9"/>
        <v>9.371845405099027</v>
      </c>
      <c r="H23" s="8">
        <f t="shared" si="10"/>
        <v>80.51179930065817</v>
      </c>
      <c r="I23" s="8">
        <f t="shared" si="11"/>
        <v>0.12777777777777777</v>
      </c>
      <c r="J23" s="8">
        <f t="shared" si="2"/>
        <v>3.066666666666667</v>
      </c>
      <c r="K23" s="8">
        <f t="shared" si="3"/>
        <v>1.7511900715418263</v>
      </c>
      <c r="L23" s="18">
        <f t="shared" si="12"/>
        <v>0.08283106923936026</v>
      </c>
      <c r="M23" s="18">
        <f t="shared" si="13"/>
        <v>0.13396306040042957</v>
      </c>
      <c r="N23" s="37">
        <f t="shared" si="14"/>
        <v>65.45331005162436</v>
      </c>
      <c r="O23" s="41">
        <f t="shared" si="15"/>
        <v>8.168625537549547</v>
      </c>
      <c r="P23" s="43">
        <v>88.16</v>
      </c>
      <c r="Q23" s="51">
        <v>31.2</v>
      </c>
      <c r="R23" s="31">
        <f t="shared" si="6"/>
        <v>88.16</v>
      </c>
      <c r="S23" s="52">
        <v>32</v>
      </c>
      <c r="T23" s="31">
        <f t="shared" si="7"/>
        <v>89.6</v>
      </c>
    </row>
    <row r="24" spans="1:20" ht="12.75">
      <c r="A24" s="6">
        <f t="shared" si="8"/>
        <v>10</v>
      </c>
      <c r="B24" s="17">
        <v>36338</v>
      </c>
      <c r="C24" s="11">
        <v>0.7305555555555556</v>
      </c>
      <c r="D24" s="19">
        <v>29.62</v>
      </c>
      <c r="E24" s="15">
        <v>89.06</v>
      </c>
      <c r="F24" s="14">
        <v>7</v>
      </c>
      <c r="G24" s="8">
        <f t="shared" si="9"/>
        <v>6.566747469333561</v>
      </c>
      <c r="H24" s="8">
        <f t="shared" si="10"/>
        <v>87.07854676999173</v>
      </c>
      <c r="I24" s="8">
        <f t="shared" si="11"/>
        <v>0.1395833333333334</v>
      </c>
      <c r="J24" s="8">
        <f t="shared" si="2"/>
        <v>3.35</v>
      </c>
      <c r="K24" s="8">
        <f t="shared" si="3"/>
        <v>1.8303005217723127</v>
      </c>
      <c r="L24" s="18">
        <f t="shared" si="12"/>
        <v>0.08958698227365404</v>
      </c>
      <c r="M24" s="18">
        <f t="shared" si="13"/>
        <v>0.14488942890181652</v>
      </c>
      <c r="N24" s="37">
        <f t="shared" si="14"/>
        <v>73.21537352096075</v>
      </c>
      <c r="O24" s="41">
        <f t="shared" si="15"/>
        <v>10.58178014497374</v>
      </c>
      <c r="P24" s="43">
        <v>88.16</v>
      </c>
      <c r="Q24" s="51">
        <v>31.2</v>
      </c>
      <c r="R24" s="31">
        <f t="shared" si="6"/>
        <v>88.16</v>
      </c>
      <c r="S24" s="52">
        <v>31.7</v>
      </c>
      <c r="T24" s="31">
        <f t="shared" si="7"/>
        <v>89.06</v>
      </c>
    </row>
    <row r="25" spans="1:20" ht="12.75">
      <c r="A25" s="6">
        <f t="shared" si="8"/>
        <v>11</v>
      </c>
      <c r="B25" s="17">
        <v>36338</v>
      </c>
      <c r="C25" s="11">
        <v>0.7458333333333332</v>
      </c>
      <c r="D25" s="19">
        <v>29.59</v>
      </c>
      <c r="E25" s="15">
        <v>88.52</v>
      </c>
      <c r="F25" s="14">
        <v>6</v>
      </c>
      <c r="G25" s="8">
        <f t="shared" si="9"/>
        <v>5.6284785671441915</v>
      </c>
      <c r="H25" s="8">
        <f t="shared" si="10"/>
        <v>92.70702533713592</v>
      </c>
      <c r="I25" s="8">
        <f t="shared" si="11"/>
        <v>0.154861111111111</v>
      </c>
      <c r="J25" s="8">
        <f t="shared" si="2"/>
        <v>3.716666666666667</v>
      </c>
      <c r="K25" s="8">
        <f t="shared" si="3"/>
        <v>1.927865832122834</v>
      </c>
      <c r="L25" s="18">
        <f t="shared" si="12"/>
        <v>0.09537759808347317</v>
      </c>
      <c r="M25" s="18">
        <f t="shared" si="13"/>
        <v>0.15425461786545078</v>
      </c>
      <c r="N25" s="37">
        <f t="shared" si="14"/>
        <v>78.49922735128006</v>
      </c>
      <c r="O25" s="41">
        <f t="shared" si="15"/>
        <v>13.169088835104901</v>
      </c>
      <c r="P25" s="43">
        <v>87.8</v>
      </c>
      <c r="Q25" s="51">
        <v>31</v>
      </c>
      <c r="R25" s="31">
        <f t="shared" si="6"/>
        <v>87.80000000000001</v>
      </c>
      <c r="S25" s="52">
        <v>31.4</v>
      </c>
      <c r="T25" s="31">
        <f t="shared" si="7"/>
        <v>88.52</v>
      </c>
    </row>
    <row r="26" spans="1:20" ht="12.75">
      <c r="A26" s="6">
        <f t="shared" si="8"/>
        <v>12</v>
      </c>
      <c r="B26" s="17">
        <v>36338</v>
      </c>
      <c r="C26" s="11">
        <v>0.7701388888888889</v>
      </c>
      <c r="D26" s="19">
        <v>29.59</v>
      </c>
      <c r="E26" s="15">
        <v>87.8</v>
      </c>
      <c r="F26" s="14">
        <v>6</v>
      </c>
      <c r="G26" s="8">
        <f t="shared" si="9"/>
        <v>5.635880537168017</v>
      </c>
      <c r="H26" s="8">
        <f t="shared" si="10"/>
        <v>98.34290587430394</v>
      </c>
      <c r="I26" s="8">
        <f t="shared" si="11"/>
        <v>0.1791666666666667</v>
      </c>
      <c r="J26" s="8">
        <f t="shared" si="2"/>
        <v>4.3</v>
      </c>
      <c r="K26" s="8">
        <f t="shared" si="3"/>
        <v>2.073644135332772</v>
      </c>
      <c r="L26" s="18">
        <f t="shared" si="12"/>
        <v>0.10117582908879005</v>
      </c>
      <c r="M26" s="18">
        <f t="shared" si="13"/>
        <v>0.16363212291897494</v>
      </c>
      <c r="N26" s="37">
        <f t="shared" si="14"/>
        <v>85.89181300765037</v>
      </c>
      <c r="O26" s="41">
        <f t="shared" si="15"/>
        <v>16.000054714696972</v>
      </c>
      <c r="P26" s="43">
        <v>87.8</v>
      </c>
      <c r="Q26" s="51">
        <v>31</v>
      </c>
      <c r="R26" s="31">
        <f t="shared" si="6"/>
        <v>87.80000000000001</v>
      </c>
      <c r="S26" s="52">
        <v>31</v>
      </c>
      <c r="T26" s="31">
        <f t="shared" si="7"/>
        <v>87.80000000000001</v>
      </c>
    </row>
    <row r="27" spans="1:20" ht="12.75">
      <c r="A27" s="6">
        <f t="shared" si="8"/>
        <v>13</v>
      </c>
      <c r="B27" s="17">
        <v>36338</v>
      </c>
      <c r="C27" s="11">
        <v>0.7819444444444444</v>
      </c>
      <c r="D27" s="19">
        <v>29.59</v>
      </c>
      <c r="E27" s="15">
        <v>87.26</v>
      </c>
      <c r="F27" s="14">
        <v>5</v>
      </c>
      <c r="G27" s="8">
        <f t="shared" si="9"/>
        <v>4.701204002946822</v>
      </c>
      <c r="H27" s="8">
        <f t="shared" si="10"/>
        <v>103.04410987725076</v>
      </c>
      <c r="I27" s="8">
        <f t="shared" si="11"/>
        <v>0.1909722222222222</v>
      </c>
      <c r="J27" s="8">
        <f t="shared" si="2"/>
        <v>4.583333333333333</v>
      </c>
      <c r="K27" s="8">
        <f t="shared" si="3"/>
        <v>2.140872096444188</v>
      </c>
      <c r="L27" s="18">
        <f t="shared" si="12"/>
        <v>0.1060124587214514</v>
      </c>
      <c r="M27" s="18">
        <f t="shared" si="13"/>
        <v>0.1714544257524971</v>
      </c>
      <c r="N27" s="37">
        <f t="shared" si="14"/>
        <v>91.88682706867762</v>
      </c>
      <c r="O27" s="41">
        <f t="shared" si="15"/>
        <v>19.02861428407332</v>
      </c>
      <c r="P27" s="43">
        <v>87.44</v>
      </c>
      <c r="Q27" s="51">
        <v>30.8</v>
      </c>
      <c r="R27" s="31">
        <f t="shared" si="6"/>
        <v>87.44</v>
      </c>
      <c r="S27" s="52">
        <v>30.7</v>
      </c>
      <c r="T27" s="31">
        <f t="shared" si="7"/>
        <v>87.25999999999999</v>
      </c>
    </row>
    <row r="28" spans="1:20" ht="12.75">
      <c r="A28" s="6">
        <f t="shared" si="8"/>
        <v>14</v>
      </c>
      <c r="B28" s="17">
        <v>36338</v>
      </c>
      <c r="C28" s="11">
        <v>0.7986111111111112</v>
      </c>
      <c r="D28" s="19">
        <v>29.59</v>
      </c>
      <c r="E28" s="15">
        <v>86.54</v>
      </c>
      <c r="F28" s="14">
        <v>4</v>
      </c>
      <c r="G28" s="8">
        <f t="shared" si="9"/>
        <v>3.765920625980652</v>
      </c>
      <c r="H28" s="8">
        <f t="shared" si="10"/>
        <v>106.81003050323142</v>
      </c>
      <c r="I28" s="8">
        <f t="shared" si="11"/>
        <v>0.20763888888888893</v>
      </c>
      <c r="J28" s="8">
        <f t="shared" si="2"/>
        <v>4.983333333333333</v>
      </c>
      <c r="K28" s="8">
        <f t="shared" si="3"/>
        <v>2.2323380867004294</v>
      </c>
      <c r="L28" s="18">
        <f t="shared" si="12"/>
        <v>0.1098868626576455</v>
      </c>
      <c r="M28" s="18">
        <f t="shared" si="13"/>
        <v>0.17772051664431185</v>
      </c>
      <c r="N28" s="37">
        <f t="shared" si="14"/>
        <v>97.51492496093304</v>
      </c>
      <c r="O28" s="41">
        <f t="shared" si="15"/>
        <v>22.242674107106673</v>
      </c>
      <c r="P28" s="43">
        <v>87.44</v>
      </c>
      <c r="Q28" s="51">
        <v>30.8</v>
      </c>
      <c r="R28" s="31">
        <f t="shared" si="6"/>
        <v>87.44</v>
      </c>
      <c r="S28" s="52">
        <v>30.3</v>
      </c>
      <c r="T28" s="31">
        <f t="shared" si="7"/>
        <v>86.53999999999999</v>
      </c>
    </row>
    <row r="29" spans="1:20" ht="12.75">
      <c r="A29" s="6">
        <f t="shared" si="8"/>
        <v>15</v>
      </c>
      <c r="B29" s="17">
        <v>36338</v>
      </c>
      <c r="C29" s="11">
        <v>0.8104166666666667</v>
      </c>
      <c r="D29" s="19">
        <v>29.59</v>
      </c>
      <c r="E29" s="15">
        <v>86.72</v>
      </c>
      <c r="F29" s="14">
        <v>3</v>
      </c>
      <c r="G29" s="8">
        <f t="shared" si="9"/>
        <v>2.8235100339434838</v>
      </c>
      <c r="H29" s="8">
        <f t="shared" si="10"/>
        <v>109.6335405371749</v>
      </c>
      <c r="I29" s="8">
        <f t="shared" si="11"/>
        <v>0.21944444444444444</v>
      </c>
      <c r="J29" s="8">
        <f t="shared" si="2"/>
        <v>5.266666666666667</v>
      </c>
      <c r="K29" s="8">
        <f t="shared" si="3"/>
        <v>2.2949219304078006</v>
      </c>
      <c r="L29" s="18">
        <f t="shared" si="12"/>
        <v>0.1127917083715791</v>
      </c>
      <c r="M29" s="18">
        <f t="shared" si="13"/>
        <v>0.18241853666751232</v>
      </c>
      <c r="N29" s="37">
        <f t="shared" si="14"/>
        <v>99.66330350042608</v>
      </c>
      <c r="O29" s="41">
        <f t="shared" si="15"/>
        <v>25.527543779516602</v>
      </c>
      <c r="P29" s="43">
        <v>87.26</v>
      </c>
      <c r="Q29" s="51">
        <v>30.7</v>
      </c>
      <c r="R29" s="31">
        <f t="shared" si="6"/>
        <v>87.25999999999999</v>
      </c>
      <c r="S29" s="52">
        <v>30.4</v>
      </c>
      <c r="T29" s="31">
        <f t="shared" si="7"/>
        <v>86.72</v>
      </c>
    </row>
    <row r="30" spans="1:20" ht="12.75">
      <c r="A30" s="6">
        <f t="shared" si="8"/>
        <v>16</v>
      </c>
      <c r="B30" s="17">
        <v>36338</v>
      </c>
      <c r="C30" s="11">
        <v>0.8222222222222223</v>
      </c>
      <c r="D30" s="13">
        <v>29.59</v>
      </c>
      <c r="E30" s="15">
        <v>86.54</v>
      </c>
      <c r="F30" s="14">
        <v>3</v>
      </c>
      <c r="G30" s="8">
        <f t="shared" si="9"/>
        <v>2.824440469485489</v>
      </c>
      <c r="H30" s="8">
        <f t="shared" si="10"/>
        <v>112.45798100666039</v>
      </c>
      <c r="I30" s="8">
        <f t="shared" si="11"/>
        <v>0.23125000000000007</v>
      </c>
      <c r="J30" s="8">
        <f t="shared" si="2"/>
        <v>5.55</v>
      </c>
      <c r="K30" s="8">
        <f t="shared" si="3"/>
        <v>2.355843797877949</v>
      </c>
      <c r="L30" s="18">
        <f t="shared" si="12"/>
        <v>0.11569751132372467</v>
      </c>
      <c r="M30" s="18">
        <f t="shared" si="13"/>
        <v>0.18711810483637337</v>
      </c>
      <c r="N30" s="37">
        <f t="shared" si="14"/>
        <v>102.84923649064577</v>
      </c>
      <c r="O30" s="41">
        <f t="shared" si="15"/>
        <v>28.917420754417343</v>
      </c>
      <c r="P30" s="43">
        <v>87.26</v>
      </c>
      <c r="Q30" s="51">
        <v>30.7</v>
      </c>
      <c r="R30" s="31">
        <f t="shared" si="6"/>
        <v>87.25999999999999</v>
      </c>
      <c r="S30" s="52">
        <v>30.3</v>
      </c>
      <c r="T30" s="31">
        <f t="shared" si="7"/>
        <v>86.53999999999999</v>
      </c>
    </row>
    <row r="31" spans="1:20" ht="12.75">
      <c r="A31" s="6">
        <f t="shared" si="8"/>
        <v>17</v>
      </c>
      <c r="B31" s="17">
        <v>36338</v>
      </c>
      <c r="C31" s="11">
        <v>0.8375</v>
      </c>
      <c r="D31" s="13">
        <v>29.59</v>
      </c>
      <c r="E31" s="15">
        <v>86.18</v>
      </c>
      <c r="F31" s="14">
        <v>3</v>
      </c>
      <c r="G31" s="8">
        <f t="shared" si="9"/>
        <v>2.826303181429752</v>
      </c>
      <c r="H31" s="8">
        <f t="shared" si="10"/>
        <v>115.28428418809014</v>
      </c>
      <c r="I31" s="8">
        <f t="shared" si="11"/>
        <v>0.2465277777777778</v>
      </c>
      <c r="J31" s="8">
        <f t="shared" si="2"/>
        <v>5.916666666666667</v>
      </c>
      <c r="K31" s="8">
        <f t="shared" si="3"/>
        <v>2.4324199198877374</v>
      </c>
      <c r="L31" s="18">
        <f t="shared" si="12"/>
        <v>0.11860523064618327</v>
      </c>
      <c r="M31" s="18">
        <f t="shared" si="13"/>
        <v>0.19182077235955097</v>
      </c>
      <c r="N31" s="37">
        <f t="shared" si="14"/>
        <v>106.55409563724362</v>
      </c>
      <c r="O31" s="41">
        <f t="shared" si="15"/>
        <v>32.42940866708324</v>
      </c>
      <c r="P31" s="43">
        <v>87.44</v>
      </c>
      <c r="Q31" s="51">
        <v>30.8</v>
      </c>
      <c r="R31" s="31">
        <f t="shared" si="6"/>
        <v>87.44</v>
      </c>
      <c r="S31" s="52">
        <v>30.1</v>
      </c>
      <c r="T31" s="31">
        <f t="shared" si="7"/>
        <v>86.18</v>
      </c>
    </row>
    <row r="32" spans="1:20" ht="12.75">
      <c r="A32" s="6">
        <f t="shared" si="8"/>
        <v>18</v>
      </c>
      <c r="B32" s="17">
        <v>36338</v>
      </c>
      <c r="C32" s="11">
        <v>0.8513888888888889</v>
      </c>
      <c r="D32" s="13">
        <v>29.62</v>
      </c>
      <c r="E32" s="15">
        <v>86.18</v>
      </c>
      <c r="F32" s="14">
        <v>2</v>
      </c>
      <c r="G32" s="8">
        <f t="shared" si="9"/>
        <v>1.886112430639839</v>
      </c>
      <c r="H32" s="8">
        <f t="shared" si="10"/>
        <v>117.17039661872998</v>
      </c>
      <c r="I32" s="8">
        <f t="shared" si="11"/>
        <v>0.26041666666666663</v>
      </c>
      <c r="J32" s="8">
        <f t="shared" si="2"/>
        <v>6.25</v>
      </c>
      <c r="K32" s="8">
        <f t="shared" si="3"/>
        <v>2.5</v>
      </c>
      <c r="L32" s="18">
        <f t="shared" si="12"/>
        <v>0.12054567553367282</v>
      </c>
      <c r="M32" s="18">
        <f t="shared" si="13"/>
        <v>0.1949590625935607</v>
      </c>
      <c r="N32" s="37">
        <f t="shared" si="14"/>
        <v>109.9305109087007</v>
      </c>
      <c r="O32" s="41">
        <f t="shared" si="15"/>
        <v>36.05268211551931</v>
      </c>
      <c r="P32" s="43">
        <v>87.62</v>
      </c>
      <c r="Q32" s="51">
        <v>30.9</v>
      </c>
      <c r="R32" s="31">
        <f t="shared" si="6"/>
        <v>87.62</v>
      </c>
      <c r="S32" s="52">
        <v>30.1</v>
      </c>
      <c r="T32" s="31">
        <f t="shared" si="7"/>
        <v>86.18</v>
      </c>
    </row>
    <row r="33" spans="1:20" ht="12.75">
      <c r="A33" s="6">
        <f t="shared" si="8"/>
        <v>19</v>
      </c>
      <c r="B33" s="17">
        <v>36339</v>
      </c>
      <c r="C33" s="11">
        <v>0.7493055555555556</v>
      </c>
      <c r="D33" s="13">
        <v>29.53</v>
      </c>
      <c r="E33" s="15">
        <v>94.28</v>
      </c>
      <c r="F33" s="14">
        <v>32</v>
      </c>
      <c r="G33" s="8">
        <f t="shared" si="9"/>
        <v>29.646193122873214</v>
      </c>
      <c r="H33" s="8">
        <f t="shared" si="10"/>
        <v>146.8165897416032</v>
      </c>
      <c r="I33" s="8">
        <f t="shared" si="11"/>
        <v>1.1583333333333332</v>
      </c>
      <c r="J33" s="8">
        <f t="shared" si="2"/>
        <v>27.8</v>
      </c>
      <c r="K33" s="8">
        <f t="shared" si="3"/>
        <v>5.272570530585627</v>
      </c>
      <c r="L33" s="18">
        <f t="shared" si="12"/>
        <v>0.15104587421975638</v>
      </c>
      <c r="M33" s="18">
        <f t="shared" si="13"/>
        <v>0.24428717095108685</v>
      </c>
      <c r="N33" s="37">
        <f t="shared" si="14"/>
        <v>109.64751839097947</v>
      </c>
      <c r="O33" s="41">
        <f t="shared" si="15"/>
        <v>39.666628223737554</v>
      </c>
      <c r="P33" s="43">
        <v>104.9</v>
      </c>
      <c r="Q33" s="51">
        <v>40.5</v>
      </c>
      <c r="R33" s="31">
        <f t="shared" si="6"/>
        <v>104.9</v>
      </c>
      <c r="S33" s="52">
        <v>34.6</v>
      </c>
      <c r="T33" s="31">
        <f t="shared" si="7"/>
        <v>94.28</v>
      </c>
    </row>
    <row r="34" spans="1:20" ht="12.75">
      <c r="A34" s="6">
        <f t="shared" si="8"/>
        <v>20</v>
      </c>
      <c r="B34" s="17">
        <v>36340</v>
      </c>
      <c r="C34" s="11">
        <v>0.3013888888888889</v>
      </c>
      <c r="D34" s="13">
        <v>29.59</v>
      </c>
      <c r="E34" s="15">
        <v>86</v>
      </c>
      <c r="F34" s="14">
        <v>-4</v>
      </c>
      <c r="G34" s="8">
        <f t="shared" si="9"/>
        <v>-3.7696472787286033</v>
      </c>
      <c r="H34" s="8">
        <f t="shared" si="10"/>
        <v>143.0469424628746</v>
      </c>
      <c r="I34" s="8">
        <f t="shared" si="11"/>
        <v>1.7104166666666667</v>
      </c>
      <c r="J34" s="8">
        <f t="shared" si="2"/>
        <v>41.05</v>
      </c>
      <c r="K34" s="8">
        <f t="shared" si="3"/>
        <v>6.407027391856539</v>
      </c>
      <c r="L34" s="18">
        <f t="shared" si="12"/>
        <v>0.14716763627867757</v>
      </c>
      <c r="M34" s="18">
        <f t="shared" si="13"/>
        <v>0.23801487930594775</v>
      </c>
      <c r="N34" s="37">
        <f t="shared" si="14"/>
        <v>132.79898331162872</v>
      </c>
      <c r="O34" s="41">
        <f t="shared" si="15"/>
        <v>44.04363899385894</v>
      </c>
      <c r="P34" s="43">
        <v>86.9</v>
      </c>
      <c r="Q34" s="51">
        <v>30.5</v>
      </c>
      <c r="R34" s="31">
        <f t="shared" si="6"/>
        <v>86.9</v>
      </c>
      <c r="S34" s="52">
        <v>30</v>
      </c>
      <c r="T34" s="31">
        <f t="shared" si="7"/>
        <v>86</v>
      </c>
    </row>
    <row r="35" spans="1:19" ht="12.75">
      <c r="A35" s="6">
        <f t="shared" si="8"/>
        <v>21</v>
      </c>
      <c r="B35" s="17"/>
      <c r="C35" s="11"/>
      <c r="D35" s="13"/>
      <c r="E35" s="15"/>
      <c r="F35" s="14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1"/>
      <c r="S35" s="52"/>
    </row>
    <row r="36" spans="1:19" ht="12.75">
      <c r="A36" s="6">
        <f t="shared" si="8"/>
        <v>22</v>
      </c>
      <c r="B36" s="17"/>
      <c r="C36" s="11"/>
      <c r="D36" s="13"/>
      <c r="E36" s="15"/>
      <c r="F36" s="14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1"/>
      <c r="S36" s="52"/>
    </row>
    <row r="37" spans="1:19" ht="12.75">
      <c r="A37" s="6">
        <f t="shared" si="8"/>
        <v>23</v>
      </c>
      <c r="B37" s="17"/>
      <c r="C37" s="11"/>
      <c r="D37" s="13"/>
      <c r="E37" s="15"/>
      <c r="F37" s="14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1"/>
      <c r="S37" s="52"/>
    </row>
    <row r="38" spans="1:19" ht="12.75">
      <c r="A38" s="6">
        <f>A37+$A$15</f>
        <v>24</v>
      </c>
      <c r="B38" s="17"/>
      <c r="C38" s="11"/>
      <c r="D38" s="13"/>
      <c r="E38" s="15"/>
      <c r="F38" s="14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1"/>
      <c r="S38" s="52"/>
    </row>
    <row r="39" spans="1:19" ht="12.75">
      <c r="A39" s="6">
        <f t="shared" si="8"/>
        <v>25</v>
      </c>
      <c r="B39" s="17"/>
      <c r="C39" s="11"/>
      <c r="D39" s="13"/>
      <c r="E39" s="15"/>
      <c r="F39" s="14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1"/>
      <c r="S39" s="52"/>
    </row>
    <row r="40" spans="1:19" ht="12.75">
      <c r="A40" s="6">
        <f t="shared" si="8"/>
        <v>26</v>
      </c>
      <c r="B40" s="17"/>
      <c r="C40" s="11"/>
      <c r="D40" s="13"/>
      <c r="E40" s="15"/>
      <c r="F40" s="14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1"/>
      <c r="S40" s="52"/>
    </row>
    <row r="41" spans="1:19" ht="12.75">
      <c r="A41" s="6">
        <f t="shared" si="8"/>
        <v>27</v>
      </c>
      <c r="B41" s="17"/>
      <c r="C41" s="11"/>
      <c r="D41" s="13"/>
      <c r="E41" s="15"/>
      <c r="F41" s="14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1"/>
      <c r="S41" s="52"/>
    </row>
    <row r="42" spans="1:19" ht="12.75">
      <c r="A42" s="6">
        <f t="shared" si="8"/>
        <v>28</v>
      </c>
      <c r="B42" s="17"/>
      <c r="C42" s="11"/>
      <c r="D42" s="13"/>
      <c r="E42" s="15"/>
      <c r="F42" s="14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1"/>
      <c r="S42" s="52"/>
    </row>
    <row r="43" spans="1:19" ht="12.75">
      <c r="A43" s="6">
        <f t="shared" si="8"/>
        <v>29</v>
      </c>
      <c r="B43" s="17"/>
      <c r="C43" s="11"/>
      <c r="D43" s="13"/>
      <c r="E43" s="15"/>
      <c r="F43" s="14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1"/>
      <c r="S43" s="52"/>
    </row>
    <row r="44" spans="1:19" ht="12.75">
      <c r="A44" s="6">
        <f t="shared" si="8"/>
        <v>30</v>
      </c>
      <c r="B44" s="17"/>
      <c r="C44" s="11"/>
      <c r="D44" s="13"/>
      <c r="E44" s="15"/>
      <c r="F44" s="14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1"/>
      <c r="S44" s="52"/>
    </row>
    <row r="45" spans="1:19" ht="12.75">
      <c r="A45" s="6">
        <f t="shared" si="8"/>
        <v>31</v>
      </c>
      <c r="B45" s="17"/>
      <c r="C45" s="11"/>
      <c r="D45" s="13"/>
      <c r="E45" s="15"/>
      <c r="F45" s="14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1"/>
      <c r="S45" s="52"/>
    </row>
    <row r="46" spans="1:19" ht="12.75">
      <c r="A46" s="6">
        <f t="shared" si="8"/>
        <v>32</v>
      </c>
      <c r="B46" s="17"/>
      <c r="C46" s="11"/>
      <c r="D46" s="13"/>
      <c r="E46" s="15"/>
      <c r="F46" s="14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1"/>
      <c r="S46" s="52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14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1"/>
      <c r="S47" s="52"/>
    </row>
    <row r="48" spans="1:19" ht="12.75">
      <c r="A48" s="6">
        <f t="shared" si="16"/>
        <v>34</v>
      </c>
      <c r="B48" s="17"/>
      <c r="C48" s="11"/>
      <c r="D48" s="13"/>
      <c r="E48" s="15"/>
      <c r="F48" s="14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1"/>
      <c r="S48" s="52"/>
    </row>
    <row r="49" spans="1:19" ht="12.75">
      <c r="A49" s="6">
        <f t="shared" si="16"/>
        <v>35</v>
      </c>
      <c r="B49" s="17"/>
      <c r="C49" s="11"/>
      <c r="D49" s="13"/>
      <c r="E49" s="15"/>
      <c r="F49" s="14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1"/>
      <c r="S49" s="52"/>
    </row>
    <row r="50" spans="1:19" ht="12.75">
      <c r="A50" s="6">
        <f t="shared" si="16"/>
        <v>36</v>
      </c>
      <c r="B50" s="17"/>
      <c r="C50" s="11"/>
      <c r="D50" s="13"/>
      <c r="E50" s="15"/>
      <c r="F50" s="14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1"/>
      <c r="S50" s="52"/>
    </row>
    <row r="51" spans="1:19" ht="12.75">
      <c r="A51" s="6">
        <f>A50+$A$15</f>
        <v>37</v>
      </c>
      <c r="B51" s="17"/>
      <c r="C51" s="11"/>
      <c r="D51" s="13"/>
      <c r="E51" s="15"/>
      <c r="F51" s="14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1"/>
      <c r="S51" s="52"/>
    </row>
    <row r="52" spans="1:19" ht="12.75">
      <c r="A52" s="6">
        <f t="shared" si="16"/>
        <v>38</v>
      </c>
      <c r="B52" s="17"/>
      <c r="C52" s="11"/>
      <c r="D52" s="13"/>
      <c r="E52" s="15"/>
      <c r="F52" s="14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1"/>
      <c r="S52" s="52"/>
    </row>
    <row r="53" spans="1:19" ht="12.75">
      <c r="A53" s="6">
        <f t="shared" si="16"/>
        <v>39</v>
      </c>
      <c r="B53" s="17"/>
      <c r="C53" s="11"/>
      <c r="D53" s="13"/>
      <c r="E53" s="15"/>
      <c r="F53" s="14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1"/>
      <c r="S53" s="52"/>
    </row>
    <row r="54" spans="1:19" ht="12.75">
      <c r="A54" s="6">
        <f t="shared" si="16"/>
        <v>40</v>
      </c>
      <c r="B54" s="17"/>
      <c r="C54" s="11"/>
      <c r="D54" s="13"/>
      <c r="E54" s="15"/>
      <c r="F54" s="14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1"/>
      <c r="S54" s="52"/>
    </row>
    <row r="55" spans="1:19" ht="12.75">
      <c r="A55" s="6">
        <f t="shared" si="16"/>
        <v>41</v>
      </c>
      <c r="B55" s="17"/>
      <c r="C55" s="11"/>
      <c r="D55" s="13"/>
      <c r="E55" s="15"/>
      <c r="F55" s="14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1"/>
      <c r="S55" s="52"/>
    </row>
    <row r="56" spans="1:19" ht="12.75">
      <c r="A56" s="6">
        <f t="shared" si="16"/>
        <v>42</v>
      </c>
      <c r="B56" s="17"/>
      <c r="C56" s="11"/>
      <c r="D56" s="13"/>
      <c r="E56" s="15"/>
      <c r="F56" s="14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1"/>
      <c r="S56" s="52"/>
    </row>
    <row r="57" spans="1:19" ht="12.75">
      <c r="A57" s="6">
        <f t="shared" si="16"/>
        <v>43</v>
      </c>
      <c r="B57" s="17"/>
      <c r="C57" s="11"/>
      <c r="D57" s="13"/>
      <c r="E57" s="15"/>
      <c r="F57" s="14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1"/>
      <c r="S57" s="52"/>
    </row>
    <row r="58" spans="1:19" ht="12.75">
      <c r="A58" s="6">
        <f t="shared" si="16"/>
        <v>44</v>
      </c>
      <c r="B58" s="17"/>
      <c r="C58" s="11"/>
      <c r="D58" s="13"/>
      <c r="E58" s="15"/>
      <c r="F58" s="14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1"/>
      <c r="S58" s="52"/>
    </row>
    <row r="59" spans="1:19" ht="12.75">
      <c r="A59" s="6">
        <f t="shared" si="16"/>
        <v>45</v>
      </c>
      <c r="B59" s="17"/>
      <c r="C59" s="11"/>
      <c r="D59" s="13"/>
      <c r="E59" s="15"/>
      <c r="F59" s="14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1"/>
      <c r="S59" s="52"/>
    </row>
    <row r="60" spans="1:19" ht="12.75">
      <c r="A60" s="6">
        <f t="shared" si="16"/>
        <v>46</v>
      </c>
      <c r="B60" s="17"/>
      <c r="C60" s="11"/>
      <c r="D60" s="13"/>
      <c r="E60" s="15"/>
      <c r="F60" s="14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1"/>
      <c r="S60" s="52"/>
    </row>
    <row r="61" spans="1:19" ht="12.75">
      <c r="A61" s="6">
        <f t="shared" si="16"/>
        <v>47</v>
      </c>
      <c r="B61" s="17"/>
      <c r="C61" s="11"/>
      <c r="D61" s="13"/>
      <c r="E61" s="15"/>
      <c r="F61" s="14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1"/>
      <c r="S61" s="52"/>
    </row>
    <row r="62" spans="1:19" ht="12.75">
      <c r="A62" s="6">
        <f t="shared" si="16"/>
        <v>48</v>
      </c>
      <c r="B62" s="17"/>
      <c r="C62" s="11"/>
      <c r="D62" s="13"/>
      <c r="E62" s="15"/>
      <c r="F62" s="14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1"/>
      <c r="S62" s="52"/>
    </row>
    <row r="63" spans="1:19" ht="12.75">
      <c r="A63" s="6">
        <f t="shared" si="16"/>
        <v>49</v>
      </c>
      <c r="B63" s="17"/>
      <c r="C63" s="11"/>
      <c r="D63" s="13"/>
      <c r="E63" s="15"/>
      <c r="F63" s="14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1"/>
      <c r="S63" s="52"/>
    </row>
    <row r="64" spans="1:19" ht="12.75">
      <c r="A64" s="6">
        <f t="shared" si="16"/>
        <v>50</v>
      </c>
      <c r="B64" s="17"/>
      <c r="C64" s="11"/>
      <c r="D64" s="13"/>
      <c r="E64" s="15"/>
      <c r="F64" s="14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1"/>
      <c r="S64" s="52"/>
    </row>
    <row r="65" spans="1:19" ht="12.75">
      <c r="A65" s="6">
        <f t="shared" si="16"/>
        <v>51</v>
      </c>
      <c r="B65" s="17"/>
      <c r="C65" s="11"/>
      <c r="D65" s="13"/>
      <c r="E65" s="15"/>
      <c r="F65" s="14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1"/>
      <c r="S65" s="52"/>
    </row>
    <row r="66" spans="1:19" ht="12.75">
      <c r="A66" s="6">
        <f t="shared" si="16"/>
        <v>52</v>
      </c>
      <c r="B66" s="17"/>
      <c r="C66" s="11"/>
      <c r="D66" s="13"/>
      <c r="E66" s="15"/>
      <c r="F66" s="14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1"/>
      <c r="S66" s="52"/>
    </row>
    <row r="67" spans="1:19" ht="12.75">
      <c r="A67" s="6">
        <f t="shared" si="16"/>
        <v>53</v>
      </c>
      <c r="B67" s="17"/>
      <c r="C67" s="11"/>
      <c r="D67" s="13"/>
      <c r="E67" s="15"/>
      <c r="F67" s="14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1"/>
      <c r="S67" s="52"/>
    </row>
    <row r="68" spans="1:19" ht="12.75">
      <c r="A68" s="6">
        <f t="shared" si="16"/>
        <v>54</v>
      </c>
      <c r="B68" s="17"/>
      <c r="C68" s="11"/>
      <c r="D68" s="13"/>
      <c r="E68" s="15"/>
      <c r="F68" s="14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1"/>
      <c r="S68" s="52"/>
    </row>
    <row r="69" spans="1:19" ht="12.75">
      <c r="A69" s="6">
        <f t="shared" si="16"/>
        <v>55</v>
      </c>
      <c r="B69" s="17"/>
      <c r="C69" s="11"/>
      <c r="D69" s="13"/>
      <c r="E69" s="15"/>
      <c r="F69" s="14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1"/>
      <c r="S69" s="52"/>
    </row>
    <row r="70" spans="1:19" ht="12.75">
      <c r="A70" s="6">
        <f t="shared" si="16"/>
        <v>56</v>
      </c>
      <c r="B70" s="10"/>
      <c r="C70" s="11"/>
      <c r="D70" s="15"/>
      <c r="E70" s="15"/>
      <c r="F70" s="14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1"/>
      <c r="S70" s="52"/>
    </row>
    <row r="71" spans="1:19" ht="12.75">
      <c r="A71" s="6">
        <f t="shared" si="16"/>
        <v>57</v>
      </c>
      <c r="B71" s="10"/>
      <c r="C71" s="11"/>
      <c r="D71" s="15"/>
      <c r="E71" s="15"/>
      <c r="F71" s="14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1"/>
      <c r="S71" s="52"/>
    </row>
    <row r="72" spans="1:19" ht="12.75">
      <c r="A72" s="6">
        <f t="shared" si="16"/>
        <v>58</v>
      </c>
      <c r="B72" s="10"/>
      <c r="C72" s="11"/>
      <c r="D72" s="15"/>
      <c r="E72" s="15"/>
      <c r="F72" s="14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1"/>
      <c r="S72" s="52"/>
    </row>
    <row r="73" spans="1:19" ht="12.75">
      <c r="A73" s="6">
        <f t="shared" si="16"/>
        <v>59</v>
      </c>
      <c r="B73" s="10"/>
      <c r="C73" s="11"/>
      <c r="D73" s="15"/>
      <c r="E73" s="15"/>
      <c r="F73" s="14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1"/>
      <c r="S73" s="52"/>
    </row>
    <row r="74" spans="1:19" ht="12.75">
      <c r="A74" s="6">
        <f t="shared" si="16"/>
        <v>60</v>
      </c>
      <c r="B74" s="10"/>
      <c r="C74" s="11"/>
      <c r="D74" s="15"/>
      <c r="E74" s="15"/>
      <c r="F74" s="14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1"/>
      <c r="S74" s="52"/>
    </row>
    <row r="75" spans="1:19" ht="12.75">
      <c r="A75" s="6">
        <f t="shared" si="16"/>
        <v>61</v>
      </c>
      <c r="B75" s="10"/>
      <c r="C75" s="11"/>
      <c r="D75" s="15"/>
      <c r="E75" s="15"/>
      <c r="F75" s="14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1"/>
      <c r="S75" s="52"/>
    </row>
    <row r="76" spans="1:19" ht="12.75">
      <c r="A76" s="6">
        <f t="shared" si="16"/>
        <v>62</v>
      </c>
      <c r="B76" s="10"/>
      <c r="C76" s="11"/>
      <c r="D76" s="15"/>
      <c r="E76" s="15"/>
      <c r="F76" s="14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1"/>
      <c r="S76" s="52"/>
    </row>
    <row r="77" spans="1:19" ht="12.75">
      <c r="A77" s="6">
        <f t="shared" si="16"/>
        <v>63</v>
      </c>
      <c r="B77" s="10"/>
      <c r="C77" s="11"/>
      <c r="D77" s="15"/>
      <c r="E77" s="15"/>
      <c r="F77" s="14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1"/>
      <c r="S77" s="52"/>
    </row>
    <row r="78" spans="1:19" ht="12.75">
      <c r="A78" s="6">
        <f t="shared" si="16"/>
        <v>64</v>
      </c>
      <c r="B78" s="10"/>
      <c r="C78" s="11"/>
      <c r="D78" s="15"/>
      <c r="E78" s="15"/>
      <c r="F78" s="14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1"/>
      <c r="S78" s="52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14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1"/>
      <c r="S79" s="52"/>
    </row>
    <row r="80" spans="1:19" ht="12.75">
      <c r="A80" s="6">
        <f t="shared" si="17"/>
        <v>66</v>
      </c>
      <c r="B80" s="10"/>
      <c r="C80" s="11"/>
      <c r="D80" s="15"/>
      <c r="E80" s="15"/>
      <c r="F80" s="14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1"/>
      <c r="S80" s="52"/>
    </row>
    <row r="81" spans="1:19" ht="12.75">
      <c r="A81" s="6">
        <f t="shared" si="17"/>
        <v>67</v>
      </c>
      <c r="B81" s="10"/>
      <c r="C81" s="11"/>
      <c r="D81" s="15"/>
      <c r="E81" s="15"/>
      <c r="F81" s="14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1"/>
      <c r="S81" s="52"/>
    </row>
    <row r="82" spans="1:19" ht="12.75">
      <c r="A82" s="6">
        <f t="shared" si="17"/>
        <v>68</v>
      </c>
      <c r="B82" s="10"/>
      <c r="C82" s="11"/>
      <c r="D82" s="15"/>
      <c r="E82" s="15"/>
      <c r="F82" s="14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1"/>
      <c r="S82" s="52"/>
    </row>
    <row r="83" spans="1:19" ht="12.75">
      <c r="A83" s="6">
        <f t="shared" si="17"/>
        <v>69</v>
      </c>
      <c r="B83" s="10"/>
      <c r="C83" s="11"/>
      <c r="D83" s="15"/>
      <c r="E83" s="15"/>
      <c r="F83" s="14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1"/>
      <c r="S83" s="52"/>
    </row>
    <row r="84" spans="1:19" ht="12.75">
      <c r="A84" s="6">
        <f t="shared" si="17"/>
        <v>70</v>
      </c>
      <c r="B84" s="10"/>
      <c r="C84" s="11"/>
      <c r="D84" s="15"/>
      <c r="E84" s="15"/>
      <c r="F84" s="14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1"/>
      <c r="S84" s="52"/>
    </row>
    <row r="85" spans="1:19" ht="12.75">
      <c r="A85" s="6">
        <f t="shared" si="17"/>
        <v>71</v>
      </c>
      <c r="B85" s="10"/>
      <c r="C85" s="11"/>
      <c r="D85" s="15"/>
      <c r="E85" s="15"/>
      <c r="F85" s="14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1"/>
      <c r="S85" s="52"/>
    </row>
    <row r="86" spans="1:19" ht="12.75">
      <c r="A86" s="6">
        <f t="shared" si="17"/>
        <v>72</v>
      </c>
      <c r="B86" s="10"/>
      <c r="C86" s="11"/>
      <c r="D86" s="15"/>
      <c r="E86" s="15"/>
      <c r="F86" s="14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1"/>
      <c r="S86" s="52"/>
    </row>
    <row r="87" spans="1:19" ht="12.75">
      <c r="A87" s="6">
        <f t="shared" si="17"/>
        <v>73</v>
      </c>
      <c r="B87" s="10"/>
      <c r="C87" s="11"/>
      <c r="D87" s="15"/>
      <c r="E87" s="15"/>
      <c r="F87" s="14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1"/>
      <c r="S87" s="52"/>
    </row>
    <row r="88" spans="1:19" ht="12.75">
      <c r="A88" s="6">
        <f t="shared" si="17"/>
        <v>74</v>
      </c>
      <c r="B88" s="10"/>
      <c r="C88" s="11"/>
      <c r="D88" s="15"/>
      <c r="E88" s="15"/>
      <c r="F88" s="14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1"/>
      <c r="S88" s="52"/>
    </row>
    <row r="89" spans="1:19" ht="12.75">
      <c r="A89" s="6">
        <f t="shared" si="17"/>
        <v>75</v>
      </c>
      <c r="B89" s="10"/>
      <c r="C89" s="11"/>
      <c r="D89" s="15"/>
      <c r="E89" s="15"/>
      <c r="F89" s="14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1"/>
      <c r="S89" s="52"/>
    </row>
    <row r="90" spans="1:19" ht="12.75">
      <c r="A90" s="6">
        <f t="shared" si="17"/>
        <v>76</v>
      </c>
      <c r="B90" s="10"/>
      <c r="C90" s="11"/>
      <c r="D90" s="15"/>
      <c r="E90" s="15"/>
      <c r="F90" s="14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1"/>
      <c r="S90" s="52"/>
    </row>
    <row r="91" spans="1:19" ht="12.75">
      <c r="A91" s="6">
        <f t="shared" si="17"/>
        <v>77</v>
      </c>
      <c r="B91" s="10"/>
      <c r="C91" s="11"/>
      <c r="D91" s="15"/>
      <c r="E91" s="15"/>
      <c r="F91" s="14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1"/>
      <c r="S91" s="52"/>
    </row>
    <row r="92" spans="1:19" ht="12.75">
      <c r="A92" s="6">
        <f t="shared" si="17"/>
        <v>78</v>
      </c>
      <c r="B92" s="10"/>
      <c r="C92" s="11"/>
      <c r="D92" s="15"/>
      <c r="E92" s="15"/>
      <c r="F92" s="14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1"/>
      <c r="S92" s="52"/>
    </row>
    <row r="93" spans="1:19" ht="12.75">
      <c r="A93" s="6">
        <f t="shared" si="17"/>
        <v>79</v>
      </c>
      <c r="B93" s="10"/>
      <c r="C93" s="11"/>
      <c r="D93" s="15"/>
      <c r="E93" s="15"/>
      <c r="F93" s="14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1"/>
      <c r="S93" s="52"/>
    </row>
    <row r="94" spans="1:19" ht="12.75">
      <c r="A94" s="6">
        <f t="shared" si="17"/>
        <v>80</v>
      </c>
      <c r="B94" s="10"/>
      <c r="C94" s="11"/>
      <c r="D94" s="15"/>
      <c r="E94" s="15"/>
      <c r="F94" s="14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1"/>
      <c r="S94" s="52"/>
    </row>
    <row r="95" spans="1:19" ht="12.75">
      <c r="A95" s="6">
        <f t="shared" si="17"/>
        <v>81</v>
      </c>
      <c r="B95" s="10"/>
      <c r="C95" s="11"/>
      <c r="D95" s="15"/>
      <c r="E95" s="15"/>
      <c r="F95" s="14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1"/>
      <c r="S95" s="52"/>
    </row>
    <row r="96" spans="1:19" ht="12.75">
      <c r="A96" s="6">
        <f t="shared" si="17"/>
        <v>82</v>
      </c>
      <c r="B96" s="10"/>
      <c r="C96" s="11"/>
      <c r="D96" s="15"/>
      <c r="E96" s="15"/>
      <c r="F96" s="14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1"/>
      <c r="S96" s="52"/>
    </row>
    <row r="97" spans="1:19" ht="12.75">
      <c r="A97" s="6">
        <f t="shared" si="17"/>
        <v>83</v>
      </c>
      <c r="B97" s="10"/>
      <c r="C97" s="11"/>
      <c r="D97" s="15"/>
      <c r="E97" s="15"/>
      <c r="F97" s="14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1"/>
      <c r="S97" s="52"/>
    </row>
    <row r="98" spans="1:19" ht="12.75">
      <c r="A98" s="6">
        <f t="shared" si="17"/>
        <v>84</v>
      </c>
      <c r="B98" s="10"/>
      <c r="C98" s="11"/>
      <c r="D98" s="15"/>
      <c r="E98" s="15"/>
      <c r="F98" s="14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1"/>
      <c r="S98" s="52"/>
    </row>
    <row r="99" spans="1:19" ht="12.75">
      <c r="A99" s="6">
        <f t="shared" si="17"/>
        <v>85</v>
      </c>
      <c r="B99" s="10"/>
      <c r="C99" s="11"/>
      <c r="D99" s="15"/>
      <c r="E99" s="15"/>
      <c r="F99" s="14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1"/>
      <c r="S99" s="52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1999-10-12T15:35:18Z</cp:lastPrinted>
  <dcterms:created xsi:type="dcterms:W3CDTF">1999-08-05T21:20:02Z</dcterms:created>
  <dcterms:modified xsi:type="dcterms:W3CDTF">2004-09-23T18:36:53Z</dcterms:modified>
  <cp:category/>
  <cp:version/>
  <cp:contentType/>
  <cp:contentStatus/>
</cp:coreProperties>
</file>