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<sst xmlns="http://schemas.openxmlformats.org/spreadsheetml/2006/main" count="94" uniqueCount="70">
  <si>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</si>
  <si>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</si>
  <si>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</si>
  <si>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</si>
  <si>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</si>
  <si>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</si>
  <si>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</si>
  <si>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</si>
  <si>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</si>
  <si>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</si>
  <si>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</si>
  <si>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</si>
  <si>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</si>
  <si>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</si>
  <si>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</si>
  <si>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</si>
  <si>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</si>
  <si>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</si>
  <si>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</si>
  <si>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</si>
  <si>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</si>
  <si>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</si>
  <si>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</si>
  <si>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</si>
  <si>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</si>
  <si>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</si>
  <si>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</si>
  <si>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</si>
  <si>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</si>
  <si>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</si>
  <si>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</si>
  <si>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</si>
  <si>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</si>
  <si>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</si>
  <si>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</si>
  <si>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</si>
  <si>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</si>
  <si>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</si>
  <si>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</si>
  <si>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</si>
  <si>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</si>
  <si>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</si>
  <si>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</si>
  <si>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</si>
  <si>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</si>
  <si>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</si>
  <si>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</si>
  <si>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</si>
  <si>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</si>
  <si>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</si>
  <si>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</si>
  <si>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</si>
  <si>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</si>
  <si>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</si>
  <si>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</si>
  <si>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</si>
  <si>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</si>
  <si>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</si>
  <si>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</si>
  <si>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</si>
  <si>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</si>
  <si>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</si>
  <si>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</si>
  <si>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</si>
  <si>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</si>
  <si>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</si>
  <si>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</si>
  <si>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</si>
  <si>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99-9</t>
  </si>
  <si>
    <t>jf calc.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</si>
</sst>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0.5163977794943222</c:v>
                </c:pt>
                <c:pt idx="1">
                  <c:v>0.7958224257542215</c:v>
                </c:pt>
                <c:pt idx="2">
                  <c:v>0.9219544457292888</c:v>
                </c:pt>
                <c:pt idx="3">
                  <c:v>1.0645812948447542</c:v>
                </c:pt>
                <c:pt idx="4">
                  <c:v>1.1832159566199232</c:v>
                </c:pt>
                <c:pt idx="5">
                  <c:v>1.284523257866513</c:v>
                </c:pt>
                <c:pt idx="6">
                  <c:v>1.4719601443879744</c:v>
                </c:pt>
                <c:pt idx="7">
                  <c:v>1.6380883167074154</c:v>
                </c:pt>
                <c:pt idx="8">
                  <c:v>1.7559422921421233</c:v>
                </c:pt>
                <c:pt idx="9">
                  <c:v>1.8303005217723127</c:v>
                </c:pt>
                <c:pt idx="10">
                  <c:v>1.9321835661585918</c:v>
                </c:pt>
                <c:pt idx="11">
                  <c:v>2.0816659994661326</c:v>
                </c:pt>
                <c:pt idx="12">
                  <c:v>2.148642982597776</c:v>
                </c:pt>
                <c:pt idx="13">
                  <c:v>2.2397916569776455</c:v>
                </c:pt>
                <c:pt idx="14">
                  <c:v>2.3021728866442674</c:v>
                </c:pt>
                <c:pt idx="15">
                  <c:v>2.362907813126304</c:v>
                </c:pt>
                <c:pt idx="16">
                  <c:v>2.4358434541926814</c:v>
                </c:pt>
                <c:pt idx="17">
                  <c:v>2.5</c:v>
                </c:pt>
                <c:pt idx="18">
                  <c:v>5.302515126491076</c:v>
                </c:pt>
                <c:pt idx="19">
                  <c:v>6.408327915038888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7.68517290237502</c:v>
                </c:pt>
                <c:pt idx="2">
                  <c:v>24.566965422053183</c:v>
                </c:pt>
                <c:pt idx="3">
                  <c:v>43.34457759262635</c:v>
                </c:pt>
                <c:pt idx="4">
                  <c:v>53.57671182736521</c:v>
                </c:pt>
                <c:pt idx="5">
                  <c:v>66.24339553493373</c:v>
                </c:pt>
                <c:pt idx="6">
                  <c:v>78.4184644598799</c:v>
                </c:pt>
                <c:pt idx="7">
                  <c:v>93.14876750122708</c:v>
                </c:pt>
                <c:pt idx="8">
                  <c:v>103.56483629270629</c:v>
                </c:pt>
                <c:pt idx="9">
                  <c:v>110.2953302824593</c:v>
                </c:pt>
                <c:pt idx="10">
                  <c:v>115.57949070202355</c:v>
                </c:pt>
                <c:pt idx="11">
                  <c:v>121.93088477520693</c:v>
                </c:pt>
                <c:pt idx="12">
                  <c:v>127.02459157659868</c:v>
                </c:pt>
                <c:pt idx="13">
                  <c:v>130.71833716345833</c:v>
                </c:pt>
                <c:pt idx="14">
                  <c:v>133.01068202345127</c:v>
                </c:pt>
                <c:pt idx="15">
                  <c:v>135.8176993395761</c:v>
                </c:pt>
                <c:pt idx="16">
                  <c:v>136.56571975510136</c:v>
                </c:pt>
                <c:pt idx="17">
                  <c:v>138.38658456974335</c:v>
                </c:pt>
                <c:pt idx="18">
                  <c:v>192.93509577876807</c:v>
                </c:pt>
                <c:pt idx="19">
                  <c:v>224.8631302991173</c:v>
                </c:pt>
              </c:numCache>
            </c:numRef>
          </c:yVal>
          <c:smooth val="0"/>
        </c:ser>
        <c:axId val="32109478"/>
        <c:axId val="20549847"/>
      </c:scatterChart>
      <c:val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9847"/>
        <c:crosses val="autoZero"/>
        <c:crossBetween val="midCat"/>
        <c:dispUnits/>
      </c:valAx>
      <c:valAx>
        <c:axId val="20549847"/>
        <c:scaling>
          <c:orientation val="minMax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9478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0.3675</cdr:y>
    </cdr:from>
    <cdr:to>
      <cdr:x>0.37825</cdr:x>
      <cdr:y>0.9165</cdr:y>
    </cdr:to>
    <cdr:sp>
      <cdr:nvSpPr>
        <cdr:cNvPr id="1" name="Line 1"/>
        <cdr:cNvSpPr>
          <a:spLocks/>
        </cdr:cNvSpPr>
      </cdr:nvSpPr>
      <cdr:spPr>
        <a:xfrm flipH="1">
          <a:off x="704850" y="2171700"/>
          <a:ext cx="257175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B2" sqref="B2:C2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1" t="s">
        <v>58</v>
      </c>
      <c r="B1" s="56" t="s">
        <v>64</v>
      </c>
      <c r="C1" s="57"/>
      <c r="G1" s="5" t="s">
        <v>67</v>
      </c>
    </row>
    <row r="2" spans="1:5" ht="12.75">
      <c r="A2" s="5" t="s">
        <v>59</v>
      </c>
      <c r="B2" s="54" t="s">
        <v>51</v>
      </c>
      <c r="C2" s="55"/>
      <c r="D2" s="1" t="s">
        <v>57</v>
      </c>
      <c r="E2" s="9" t="s">
        <v>68</v>
      </c>
    </row>
    <row r="3" spans="1:20" ht="12.75">
      <c r="A3" s="5" t="s">
        <v>0</v>
      </c>
      <c r="C3" s="1" t="s">
        <v>1</v>
      </c>
      <c r="D3" s="9">
        <v>364</v>
      </c>
      <c r="E3" s="1" t="s">
        <v>2</v>
      </c>
      <c r="F3" s="48">
        <v>365</v>
      </c>
      <c r="H3" s="5" t="s">
        <v>3</v>
      </c>
      <c r="K3" s="7">
        <f>MAX(N:N)</f>
        <v>224.8631302991173</v>
      </c>
      <c r="M3" s="20" t="s">
        <v>54</v>
      </c>
      <c r="O3" s="37">
        <v>60</v>
      </c>
      <c r="Q3" s="20"/>
      <c r="R3" s="20" t="s">
        <v>55</v>
      </c>
      <c r="S3" s="20"/>
      <c r="T3" s="18">
        <f>($O$3+$K$3)/$F$6*32</f>
        <v>8.535224877876173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66</v>
      </c>
      <c r="F5" s="11">
        <v>0.5909722222222222</v>
      </c>
      <c r="H5" s="5" t="s">
        <v>5</v>
      </c>
      <c r="K5" s="18">
        <f>K3/F6</f>
        <v>0.21054600215273156</v>
      </c>
      <c r="M5" s="20" t="s">
        <v>49</v>
      </c>
      <c r="O5" s="18">
        <f>(O3+K3)/F6</f>
        <v>0.2667257774336304</v>
      </c>
      <c r="Q5" s="20"/>
      <c r="R5" s="20" t="s">
        <v>56</v>
      </c>
      <c r="S5" s="20"/>
      <c r="T5" s="18">
        <f>($O$3+$K$3)/$F$7*32</f>
        <v>17.330076368007138</v>
      </c>
    </row>
    <row r="6" spans="1:15" ht="12.75">
      <c r="A6" s="5" t="s">
        <v>41</v>
      </c>
      <c r="F6" s="9">
        <v>1068</v>
      </c>
      <c r="K6" s="4"/>
      <c r="O6" s="20"/>
    </row>
    <row r="7" spans="1:15" ht="12.75">
      <c r="A7" s="5" t="s">
        <v>6</v>
      </c>
      <c r="E7" s="42" t="s">
        <v>69</v>
      </c>
      <c r="F7" s="9">
        <v>526</v>
      </c>
      <c r="H7" s="5" t="s">
        <v>7</v>
      </c>
      <c r="K7" s="18">
        <f>K3/F7</f>
        <v>0.42749644543558424</v>
      </c>
      <c r="M7" s="20" t="s">
        <v>50</v>
      </c>
      <c r="O7" s="18">
        <f>(O3+K3)/F7</f>
        <v>0.541564886500223</v>
      </c>
    </row>
    <row r="8" spans="1:11" ht="12.75">
      <c r="A8" s="5" t="s">
        <v>35</v>
      </c>
      <c r="F8" s="9">
        <v>1757</v>
      </c>
      <c r="H8" s="5" t="s">
        <v>47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52</v>
      </c>
      <c r="O10" s="47"/>
      <c r="P10" s="34"/>
      <c r="Q10" s="49" t="s">
        <v>53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65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63</v>
      </c>
      <c r="M11" s="25" t="s">
        <v>62</v>
      </c>
      <c r="N11" s="35" t="s">
        <v>32</v>
      </c>
      <c r="O11" s="35" t="s">
        <v>32</v>
      </c>
      <c r="P11" s="35" t="s">
        <v>38</v>
      </c>
      <c r="Q11" s="31" t="s">
        <v>38</v>
      </c>
      <c r="R11" s="31" t="s">
        <v>42</v>
      </c>
      <c r="S11" s="31" t="s">
        <v>36</v>
      </c>
      <c r="T11" s="31" t="s">
        <v>42</v>
      </c>
    </row>
    <row r="12" spans="1:20" ht="12.75">
      <c r="A12" s="22"/>
      <c r="B12" s="22"/>
      <c r="C12" s="22" t="s">
        <v>15</v>
      </c>
      <c r="D12" s="22" t="s">
        <v>60</v>
      </c>
      <c r="E12" s="22" t="s">
        <v>36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39</v>
      </c>
      <c r="Q12" s="31" t="s">
        <v>45</v>
      </c>
      <c r="R12" s="31" t="s">
        <v>43</v>
      </c>
      <c r="S12" s="31" t="s">
        <v>45</v>
      </c>
      <c r="T12" s="31" t="s">
        <v>43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46</v>
      </c>
      <c r="R13" s="31" t="s">
        <v>44</v>
      </c>
      <c r="S13" s="31" t="s">
        <v>46</v>
      </c>
      <c r="T13" s="31" t="s">
        <v>44</v>
      </c>
    </row>
    <row r="14" spans="1:256" ht="12.75">
      <c r="A14" s="23"/>
      <c r="B14" s="27" t="s">
        <v>26</v>
      </c>
      <c r="C14" s="27" t="s">
        <v>27</v>
      </c>
      <c r="D14" s="45" t="s">
        <v>61</v>
      </c>
      <c r="E14" s="28" t="s">
        <v>37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40</v>
      </c>
      <c r="L14" s="30" t="s">
        <v>31</v>
      </c>
      <c r="M14" s="30" t="s">
        <v>31</v>
      </c>
      <c r="N14" s="39" t="s">
        <v>28</v>
      </c>
      <c r="O14" s="40" t="s">
        <v>48</v>
      </c>
      <c r="P14" s="36" t="s">
        <v>37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0.6020833333333333</v>
      </c>
      <c r="D15" s="19">
        <v>29.68</v>
      </c>
      <c r="E15" s="43">
        <v>86.18</v>
      </c>
      <c r="F15" s="51">
        <v>19</v>
      </c>
      <c r="G15" s="8">
        <f aca="true" t="shared" si="0" ref="G15:G20">F15*D15/29.92*520/(459.69+E15)</f>
        <v>17.954363975125215</v>
      </c>
      <c r="H15" s="8">
        <v>0</v>
      </c>
      <c r="I15" s="8">
        <f aca="true" t="shared" si="1" ref="I15:I20">VALUE(C15)-VALUE($F$5)+(VALUE(B15)-VALUE($F$4))</f>
        <v>0.011111111111111072</v>
      </c>
      <c r="J15" s="8">
        <f aca="true" t="shared" si="2" ref="J15:J34">HOUR(I15)+MINUTE(I15)/60+24*INT(I15)</f>
        <v>0.26666666666666666</v>
      </c>
      <c r="K15" s="8">
        <f aca="true" t="shared" si="3" ref="K15:K34">SQRT(J15)</f>
        <v>0.5163977794943222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88.52</v>
      </c>
      <c r="Q15" s="52">
        <v>31.4</v>
      </c>
      <c r="R15" s="31">
        <f aca="true" t="shared" si="6" ref="R15:R34">Q15*(9/5)+32</f>
        <v>88.52</v>
      </c>
      <c r="S15" s="53">
        <v>30.1</v>
      </c>
      <c r="T15" s="31">
        <f aca="true" t="shared" si="7" ref="T15:T34">S15*(9/5)+32</f>
        <v>86.18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0.6173611111111111</v>
      </c>
      <c r="D16" s="19">
        <v>29.65</v>
      </c>
      <c r="E16" s="15">
        <v>89.78</v>
      </c>
      <c r="F16" s="51">
        <v>22</v>
      </c>
      <c r="G16" s="8">
        <f t="shared" si="0"/>
        <v>20.63218138548483</v>
      </c>
      <c r="H16" s="8">
        <f>H15+G16</f>
        <v>20.63218138548483</v>
      </c>
      <c r="I16" s="8">
        <f t="shared" si="1"/>
        <v>0.026388888888888906</v>
      </c>
      <c r="J16" s="8">
        <f t="shared" si="2"/>
        <v>0.6333333333333333</v>
      </c>
      <c r="K16" s="8">
        <f t="shared" si="3"/>
        <v>0.7958224257542215</v>
      </c>
      <c r="L16" s="18">
        <f t="shared" si="4"/>
        <v>0.019318521896521376</v>
      </c>
      <c r="M16" s="18">
        <f t="shared" si="5"/>
        <v>0.03922467944008523</v>
      </c>
      <c r="N16" s="37">
        <f>PRODUCT((D16*(32+459.69))/(29.92*(P16+459.69)))*(F16-$F$8*((D15*(E16+459.69))/(D16*(E15+459.69))-1)*((P16+459.69)/(E16+459.69)))+N15</f>
        <v>7.68517290237502</v>
      </c>
      <c r="O16" s="41">
        <f>PRODUCT(32.0368*N16/$F$6)+O15</f>
        <v>0.23053216033596255</v>
      </c>
      <c r="P16" s="43">
        <v>88.7</v>
      </c>
      <c r="Q16" s="52">
        <v>31.5</v>
      </c>
      <c r="R16" s="31">
        <f t="shared" si="6"/>
        <v>88.7</v>
      </c>
      <c r="S16" s="53">
        <v>32.1</v>
      </c>
      <c r="T16" s="31">
        <f t="shared" si="7"/>
        <v>89.78</v>
      </c>
    </row>
    <row r="17" spans="1:20" ht="12.75">
      <c r="A17" s="6">
        <f t="shared" si="8"/>
        <v>3</v>
      </c>
      <c r="B17" s="17">
        <v>36338</v>
      </c>
      <c r="C17" s="11">
        <v>0.6263888888888889</v>
      </c>
      <c r="D17" s="19">
        <v>29.65</v>
      </c>
      <c r="E17" s="15">
        <v>89.78</v>
      </c>
      <c r="F17" s="51">
        <v>19</v>
      </c>
      <c r="G17" s="8">
        <f t="shared" si="0"/>
        <v>17.818702105645993</v>
      </c>
      <c r="H17" s="8">
        <f>H16+G17</f>
        <v>38.450883491130824</v>
      </c>
      <c r="I17" s="8">
        <f t="shared" si="1"/>
        <v>0.03541666666666665</v>
      </c>
      <c r="J17" s="8">
        <f t="shared" si="2"/>
        <v>0.85</v>
      </c>
      <c r="K17" s="8">
        <f t="shared" si="3"/>
        <v>0.9219544457292888</v>
      </c>
      <c r="L17" s="18">
        <f t="shared" si="4"/>
        <v>0.03600269989806257</v>
      </c>
      <c r="M17" s="18">
        <f t="shared" si="5"/>
        <v>0.07310053895652248</v>
      </c>
      <c r="N17" s="37">
        <f>PRODUCT((D17*(32+459.69))/(29.92*(P17+459.69)))*(F17-$F$8*((D16*(E17+459.69))/(D17*(E16+459.69))-1)*((P17+459.69)/(E17+459.69)))+N16</f>
        <v>24.566965422053183</v>
      </c>
      <c r="O17" s="41">
        <f>PRODUCT(32.0368*N17/$F$6)+O16</f>
        <v>0.9674675141123983</v>
      </c>
      <c r="P17" s="43">
        <v>88.7</v>
      </c>
      <c r="Q17" s="52">
        <v>31.5</v>
      </c>
      <c r="R17" s="31">
        <f t="shared" si="6"/>
        <v>88.7</v>
      </c>
      <c r="S17" s="53">
        <v>32.1</v>
      </c>
      <c r="T17" s="31">
        <f t="shared" si="7"/>
        <v>89.78</v>
      </c>
    </row>
    <row r="18" spans="1:20" ht="12.75">
      <c r="A18" s="6">
        <f t="shared" si="8"/>
        <v>4</v>
      </c>
      <c r="B18" s="17">
        <v>36338</v>
      </c>
      <c r="C18" s="11">
        <v>0.6381944444444444</v>
      </c>
      <c r="D18" s="19">
        <v>29.65</v>
      </c>
      <c r="E18" s="15">
        <v>91.94</v>
      </c>
      <c r="F18" s="51">
        <v>28</v>
      </c>
      <c r="G18" s="8">
        <f t="shared" si="0"/>
        <v>26.15631786826033</v>
      </c>
      <c r="H18" s="8">
        <f>H17+G18</f>
        <v>64.60720135939115</v>
      </c>
      <c r="I18" s="8">
        <f t="shared" si="1"/>
        <v>0.047222222222222165</v>
      </c>
      <c r="J18" s="8">
        <f t="shared" si="2"/>
        <v>1.1333333333333333</v>
      </c>
      <c r="K18" s="8">
        <f t="shared" si="3"/>
        <v>1.0645812948447542</v>
      </c>
      <c r="L18" s="18">
        <f t="shared" si="4"/>
        <v>0.060493634231639656</v>
      </c>
      <c r="M18" s="18">
        <f t="shared" si="5"/>
        <v>0.12282737901024934</v>
      </c>
      <c r="N18" s="37">
        <f>PRODUCT((D18*(32+459.69))/(29.92*(P18+459.69)))*(F18-$F$8*((D17*(E18+459.69))/(D18*(E17+459.69))-1)*((P18+459.69)/(E18+459.69)))+N17</f>
        <v>43.34457759262635</v>
      </c>
      <c r="O18" s="41">
        <f>PRODUCT(32.0368*N18/$F$6)+O17</f>
        <v>2.267674970497653</v>
      </c>
      <c r="P18" s="43">
        <v>88.7</v>
      </c>
      <c r="Q18" s="52">
        <v>31.5</v>
      </c>
      <c r="R18" s="31">
        <f t="shared" si="6"/>
        <v>88.7</v>
      </c>
      <c r="S18" s="53">
        <v>33.3</v>
      </c>
      <c r="T18" s="31">
        <f t="shared" si="7"/>
        <v>91.94</v>
      </c>
    </row>
    <row r="19" spans="1:20" ht="12.75">
      <c r="A19" s="6">
        <f t="shared" si="8"/>
        <v>5</v>
      </c>
      <c r="B19" s="17">
        <v>36338</v>
      </c>
      <c r="C19" s="11">
        <v>0.6493055555555556</v>
      </c>
      <c r="D19" s="19">
        <v>29.62</v>
      </c>
      <c r="E19" s="15">
        <v>92.48</v>
      </c>
      <c r="F19" s="51">
        <v>15</v>
      </c>
      <c r="G19" s="8">
        <f t="shared" si="0"/>
        <v>13.984445811707026</v>
      </c>
      <c r="H19" s="8">
        <f>H18+G19</f>
        <v>78.59164717109817</v>
      </c>
      <c r="I19" s="8">
        <f t="shared" si="1"/>
        <v>0.05833333333333335</v>
      </c>
      <c r="J19" s="8">
        <f t="shared" si="2"/>
        <v>1.4</v>
      </c>
      <c r="K19" s="8">
        <f t="shared" si="3"/>
        <v>1.1832159566199232</v>
      </c>
      <c r="L19" s="18">
        <f t="shared" si="4"/>
        <v>0.07358768461713312</v>
      </c>
      <c r="M19" s="18">
        <f t="shared" si="5"/>
        <v>0.14941377789182161</v>
      </c>
      <c r="N19" s="37">
        <f>PRODUCT((D19*(32+459.69))/(29.92*(P19+459.69)))*(F19-$F$8*((D18*(E19+459.69))/(D19*(E18+459.69))-1)*((P19+459.69)/(E19+459.69)))+N18</f>
        <v>53.57671182736521</v>
      </c>
      <c r="O19" s="41">
        <f>PRODUCT(32.0368*N19/$F$6)+O18</f>
        <v>3.8748157958449694</v>
      </c>
      <c r="P19" s="43">
        <v>88.52</v>
      </c>
      <c r="Q19" s="52">
        <v>31.4</v>
      </c>
      <c r="R19" s="31">
        <f t="shared" si="6"/>
        <v>88.52</v>
      </c>
      <c r="S19" s="53">
        <v>33.6</v>
      </c>
      <c r="T19" s="31">
        <f t="shared" si="7"/>
        <v>92.48</v>
      </c>
    </row>
    <row r="20" spans="1:20" ht="12.75">
      <c r="A20" s="6">
        <f t="shared" si="8"/>
        <v>6</v>
      </c>
      <c r="B20" s="17">
        <v>36338</v>
      </c>
      <c r="C20" s="11">
        <v>0.6597222222222222</v>
      </c>
      <c r="D20" s="19">
        <v>29.62</v>
      </c>
      <c r="E20" s="15">
        <v>91.76</v>
      </c>
      <c r="F20" s="51">
        <v>12</v>
      </c>
      <c r="G20" s="8">
        <f t="shared" si="0"/>
        <v>11.20216366865575</v>
      </c>
      <c r="H20" s="8">
        <f>H19+G20</f>
        <v>89.79381083975392</v>
      </c>
      <c r="I20" s="8">
        <f t="shared" si="1"/>
        <v>0.06874999999999998</v>
      </c>
      <c r="J20" s="8">
        <f t="shared" si="2"/>
        <v>1.65</v>
      </c>
      <c r="K20" s="8">
        <f t="shared" si="3"/>
        <v>1.284523257866513</v>
      </c>
      <c r="L20" s="18">
        <f t="shared" si="4"/>
        <v>0.08407660190988195</v>
      </c>
      <c r="M20" s="18">
        <f t="shared" si="5"/>
        <v>0.17071066699572987</v>
      </c>
      <c r="N20" s="37">
        <f>PRODUCT((D20*(32+459.69))/(29.92*(P20+459.69)))*(F20-$F$8*((D19*(E20+459.69))/(D20*(E19+459.69))-1)*((P20+459.69)/(E20+459.69)))+N19</f>
        <v>66.24339553493373</v>
      </c>
      <c r="O20" s="41">
        <f>PRODUCT(32.0368*N20/$F$6)+O19</f>
        <v>5.861919179808981</v>
      </c>
      <c r="P20" s="43">
        <v>89.06</v>
      </c>
      <c r="Q20" s="52">
        <v>31.7</v>
      </c>
      <c r="R20" s="31">
        <f t="shared" si="6"/>
        <v>89.06</v>
      </c>
      <c r="S20" s="53">
        <v>33.2</v>
      </c>
      <c r="T20" s="31">
        <f t="shared" si="7"/>
        <v>91.76</v>
      </c>
    </row>
    <row r="21" spans="1:20" ht="12.75">
      <c r="A21" s="6">
        <f t="shared" si="8"/>
        <v>7</v>
      </c>
      <c r="B21" s="17">
        <v>36338</v>
      </c>
      <c r="C21" s="11">
        <v>0.68125</v>
      </c>
      <c r="D21" s="19">
        <v>29.62</v>
      </c>
      <c r="E21" s="15">
        <v>91.22</v>
      </c>
      <c r="F21" s="51">
        <v>12</v>
      </c>
      <c r="G21" s="8">
        <f aca="true" t="shared" si="9" ref="G21:G34">F21*D21/29.92*520/(459.69+E21)</f>
        <v>11.213143989181924</v>
      </c>
      <c r="H21" s="8">
        <f aca="true" t="shared" si="10" ref="H21:H34">H20+G21</f>
        <v>101.00695482893585</v>
      </c>
      <c r="I21" s="8">
        <f aca="true" t="shared" si="11" ref="I21:I34">VALUE(C21)-VALUE($F$5)+(VALUE(B21)-VALUE($F$4))</f>
        <v>0.09027777777777779</v>
      </c>
      <c r="J21" s="8">
        <f t="shared" si="2"/>
        <v>2.1666666666666665</v>
      </c>
      <c r="K21" s="8">
        <f t="shared" si="3"/>
        <v>1.4719601443879744</v>
      </c>
      <c r="L21" s="18">
        <f aca="true" t="shared" si="12" ref="L21:L34">H21/$F$6</f>
        <v>0.09457580040162532</v>
      </c>
      <c r="M21" s="18">
        <f aca="true" t="shared" si="13" ref="M21:M34">H21/$F$7</f>
        <v>0.19202843123371835</v>
      </c>
      <c r="N21" s="37">
        <f aca="true" t="shared" si="14" ref="N21:N34">PRODUCT((D21*(32+459.69))/(29.92*(P21+459.69)))*(F21-$F$8*((D20*(E21+459.69))/(D21*(E20+459.69))-1)*((P21+459.69)/(E21+459.69)))+N20</f>
        <v>78.4184644598799</v>
      </c>
      <c r="O21" s="41">
        <f aca="true" t="shared" si="15" ref="O21:O34">PRODUCT(32.0368*N21/$F$6)+O20</f>
        <v>8.214238151914113</v>
      </c>
      <c r="P21" s="43">
        <v>88.52</v>
      </c>
      <c r="Q21" s="52">
        <v>31.4</v>
      </c>
      <c r="R21" s="31">
        <f t="shared" si="6"/>
        <v>88.52</v>
      </c>
      <c r="S21" s="53">
        <v>32.9</v>
      </c>
      <c r="T21" s="31">
        <f t="shared" si="7"/>
        <v>91.22</v>
      </c>
    </row>
    <row r="22" spans="1:20" ht="12.75">
      <c r="A22" s="6">
        <f t="shared" si="8"/>
        <v>8</v>
      </c>
      <c r="B22" s="17">
        <v>36338</v>
      </c>
      <c r="C22" s="11">
        <v>0.7027777777777778</v>
      </c>
      <c r="D22" s="19">
        <v>29.62</v>
      </c>
      <c r="E22" s="15">
        <v>89.78</v>
      </c>
      <c r="F22" s="51">
        <v>12</v>
      </c>
      <c r="G22" s="8">
        <f t="shared" si="9"/>
        <v>11.242530356671361</v>
      </c>
      <c r="H22" s="8">
        <f t="shared" si="10"/>
        <v>112.24948518560721</v>
      </c>
      <c r="I22" s="8">
        <f t="shared" si="11"/>
        <v>0.1118055555555556</v>
      </c>
      <c r="J22" s="8">
        <f t="shared" si="2"/>
        <v>2.6833333333333336</v>
      </c>
      <c r="K22" s="8">
        <f t="shared" si="3"/>
        <v>1.6380883167074154</v>
      </c>
      <c r="L22" s="18">
        <f t="shared" si="12"/>
        <v>0.10510251421873334</v>
      </c>
      <c r="M22" s="18">
        <f t="shared" si="13"/>
        <v>0.21340206309050802</v>
      </c>
      <c r="N22" s="37">
        <f t="shared" si="14"/>
        <v>93.14876750122708</v>
      </c>
      <c r="O22" s="41">
        <f t="shared" si="15"/>
        <v>11.00842207952021</v>
      </c>
      <c r="P22" s="43">
        <v>88.16</v>
      </c>
      <c r="Q22" s="52">
        <v>31.2</v>
      </c>
      <c r="R22" s="31">
        <f t="shared" si="6"/>
        <v>88.16</v>
      </c>
      <c r="S22" s="53">
        <v>32.1</v>
      </c>
      <c r="T22" s="31">
        <f t="shared" si="7"/>
        <v>89.78</v>
      </c>
    </row>
    <row r="23" spans="1:20" ht="12.75">
      <c r="A23" s="6">
        <f t="shared" si="8"/>
        <v>9</v>
      </c>
      <c r="B23" s="17">
        <v>36338</v>
      </c>
      <c r="C23" s="11">
        <v>0.7194444444444444</v>
      </c>
      <c r="D23" s="19">
        <v>29.62</v>
      </c>
      <c r="E23" s="15">
        <v>89.24</v>
      </c>
      <c r="F23" s="51">
        <v>10</v>
      </c>
      <c r="G23" s="8">
        <f t="shared" si="9"/>
        <v>9.377991661171452</v>
      </c>
      <c r="H23" s="8">
        <f t="shared" si="10"/>
        <v>121.62747684677866</v>
      </c>
      <c r="I23" s="8">
        <f t="shared" si="11"/>
        <v>0.1284722222222222</v>
      </c>
      <c r="J23" s="8">
        <f t="shared" si="2"/>
        <v>3.0833333333333335</v>
      </c>
      <c r="K23" s="8">
        <f t="shared" si="3"/>
        <v>1.7559422921421233</v>
      </c>
      <c r="L23" s="18">
        <f t="shared" si="12"/>
        <v>0.11388340528724594</v>
      </c>
      <c r="M23" s="18">
        <f t="shared" si="13"/>
        <v>0.23123094457562485</v>
      </c>
      <c r="N23" s="37">
        <f t="shared" si="14"/>
        <v>103.56483629270629</v>
      </c>
      <c r="O23" s="41">
        <f t="shared" si="15"/>
        <v>14.115056861675804</v>
      </c>
      <c r="P23" s="43">
        <v>88.16</v>
      </c>
      <c r="Q23" s="52">
        <v>31.2</v>
      </c>
      <c r="R23" s="31">
        <f t="shared" si="6"/>
        <v>88.16</v>
      </c>
      <c r="S23" s="53">
        <v>31.8</v>
      </c>
      <c r="T23" s="31">
        <f t="shared" si="7"/>
        <v>89.24000000000001</v>
      </c>
    </row>
    <row r="24" spans="1:20" ht="12.75">
      <c r="A24" s="6">
        <f t="shared" si="8"/>
        <v>10</v>
      </c>
      <c r="B24" s="17">
        <v>36338</v>
      </c>
      <c r="C24" s="11">
        <v>0.7305555555555556</v>
      </c>
      <c r="D24" s="19">
        <v>29.62</v>
      </c>
      <c r="E24" s="15">
        <v>89.06</v>
      </c>
      <c r="F24" s="51">
        <v>7</v>
      </c>
      <c r="G24" s="8">
        <f t="shared" si="9"/>
        <v>6.566747469333561</v>
      </c>
      <c r="H24" s="8">
        <f t="shared" si="10"/>
        <v>128.1942243161122</v>
      </c>
      <c r="I24" s="8">
        <f t="shared" si="11"/>
        <v>0.1395833333333334</v>
      </c>
      <c r="J24" s="8">
        <f t="shared" si="2"/>
        <v>3.35</v>
      </c>
      <c r="K24" s="8">
        <f t="shared" si="3"/>
        <v>1.8303005217723127</v>
      </c>
      <c r="L24" s="18">
        <f t="shared" si="12"/>
        <v>0.12003204523980544</v>
      </c>
      <c r="M24" s="18">
        <f t="shared" si="13"/>
        <v>0.2437152553538255</v>
      </c>
      <c r="N24" s="37">
        <f t="shared" si="14"/>
        <v>110.2953302824593</v>
      </c>
      <c r="O24" s="41">
        <f t="shared" si="15"/>
        <v>17.42358629724986</v>
      </c>
      <c r="P24" s="43">
        <v>88.16</v>
      </c>
      <c r="Q24" s="52">
        <v>31.2</v>
      </c>
      <c r="R24" s="31">
        <f t="shared" si="6"/>
        <v>88.16</v>
      </c>
      <c r="S24" s="53">
        <v>31.7</v>
      </c>
      <c r="T24" s="31">
        <f t="shared" si="7"/>
        <v>89.06</v>
      </c>
    </row>
    <row r="25" spans="1:20" ht="12.75">
      <c r="A25" s="6">
        <f t="shared" si="8"/>
        <v>11</v>
      </c>
      <c r="B25" s="17">
        <v>36338</v>
      </c>
      <c r="C25" s="11">
        <v>0.7465277777777778</v>
      </c>
      <c r="D25" s="19">
        <v>29.59</v>
      </c>
      <c r="E25" s="15">
        <v>88.52</v>
      </c>
      <c r="F25" s="51">
        <v>6</v>
      </c>
      <c r="G25" s="8">
        <f t="shared" si="9"/>
        <v>5.6284785671441915</v>
      </c>
      <c r="H25" s="8">
        <f t="shared" si="10"/>
        <v>133.8227028832564</v>
      </c>
      <c r="I25" s="8">
        <f t="shared" si="11"/>
        <v>0.15555555555555556</v>
      </c>
      <c r="J25" s="8">
        <f t="shared" si="2"/>
        <v>3.7333333333333334</v>
      </c>
      <c r="K25" s="8">
        <f t="shared" si="3"/>
        <v>1.9321835661585918</v>
      </c>
      <c r="L25" s="18">
        <f t="shared" si="12"/>
        <v>0.1253021562577307</v>
      </c>
      <c r="M25" s="18">
        <f t="shared" si="13"/>
        <v>0.2544157849491567</v>
      </c>
      <c r="N25" s="37">
        <f t="shared" si="14"/>
        <v>115.57949070202355</v>
      </c>
      <c r="O25" s="41">
        <f t="shared" si="15"/>
        <v>20.890624712720445</v>
      </c>
      <c r="P25" s="43">
        <v>87.8</v>
      </c>
      <c r="Q25" s="52">
        <v>31</v>
      </c>
      <c r="R25" s="31">
        <f t="shared" si="6"/>
        <v>87.80000000000001</v>
      </c>
      <c r="S25" s="53">
        <v>31.4</v>
      </c>
      <c r="T25" s="31">
        <f t="shared" si="7"/>
        <v>88.52</v>
      </c>
    </row>
    <row r="26" spans="1:20" ht="12.75">
      <c r="A26" s="6">
        <f t="shared" si="8"/>
        <v>12</v>
      </c>
      <c r="B26" s="17">
        <v>36338</v>
      </c>
      <c r="C26" s="11">
        <v>0.7715277777777777</v>
      </c>
      <c r="D26" s="19">
        <v>29.59</v>
      </c>
      <c r="E26" s="15">
        <v>88.16</v>
      </c>
      <c r="F26" s="51">
        <v>6</v>
      </c>
      <c r="G26" s="8">
        <f t="shared" si="9"/>
        <v>5.632177120186396</v>
      </c>
      <c r="H26" s="8">
        <f t="shared" si="10"/>
        <v>139.45488000344278</v>
      </c>
      <c r="I26" s="8">
        <f t="shared" si="11"/>
        <v>0.18055555555555547</v>
      </c>
      <c r="J26" s="8">
        <f t="shared" si="2"/>
        <v>4.333333333333333</v>
      </c>
      <c r="K26" s="8">
        <f t="shared" si="3"/>
        <v>2.0816659994661326</v>
      </c>
      <c r="L26" s="18">
        <f t="shared" si="12"/>
        <v>0.13057573034030223</v>
      </c>
      <c r="M26" s="18">
        <f t="shared" si="13"/>
        <v>0.2651233460141498</v>
      </c>
      <c r="N26" s="37">
        <f t="shared" si="14"/>
        <v>121.93088477520693</v>
      </c>
      <c r="O26" s="41">
        <f t="shared" si="15"/>
        <v>24.548185919992306</v>
      </c>
      <c r="P26" s="43">
        <v>87.98</v>
      </c>
      <c r="Q26" s="52">
        <v>31.1</v>
      </c>
      <c r="R26" s="31">
        <f t="shared" si="6"/>
        <v>87.98</v>
      </c>
      <c r="S26" s="53">
        <v>31.2</v>
      </c>
      <c r="T26" s="31">
        <f t="shared" si="7"/>
        <v>88.16</v>
      </c>
    </row>
    <row r="27" spans="1:20" ht="12.75">
      <c r="A27" s="6">
        <f t="shared" si="8"/>
        <v>13</v>
      </c>
      <c r="B27" s="17">
        <v>36338</v>
      </c>
      <c r="C27" s="11">
        <v>0.7833333333333333</v>
      </c>
      <c r="D27" s="19">
        <v>29.59</v>
      </c>
      <c r="E27" s="15">
        <v>87.62</v>
      </c>
      <c r="F27" s="51">
        <v>4</v>
      </c>
      <c r="G27" s="8">
        <f t="shared" si="9"/>
        <v>3.7584893817569784</v>
      </c>
      <c r="H27" s="8">
        <f t="shared" si="10"/>
        <v>143.21336938519977</v>
      </c>
      <c r="I27" s="8">
        <f t="shared" si="11"/>
        <v>0.1923611111111111</v>
      </c>
      <c r="J27" s="8">
        <f t="shared" si="2"/>
        <v>4.616666666666667</v>
      </c>
      <c r="K27" s="8">
        <f t="shared" si="3"/>
        <v>2.148642982597776</v>
      </c>
      <c r="L27" s="18">
        <f t="shared" si="12"/>
        <v>0.13409491515468144</v>
      </c>
      <c r="M27" s="18">
        <f t="shared" si="13"/>
        <v>0.2722687630897334</v>
      </c>
      <c r="N27" s="37">
        <f t="shared" si="14"/>
        <v>127.02459157659868</v>
      </c>
      <c r="O27" s="41">
        <f t="shared" si="15"/>
        <v>28.35854306926307</v>
      </c>
      <c r="P27" s="43">
        <v>87.44</v>
      </c>
      <c r="Q27" s="52">
        <v>30.8</v>
      </c>
      <c r="R27" s="31">
        <f t="shared" si="6"/>
        <v>87.44</v>
      </c>
      <c r="S27" s="53">
        <v>30.9</v>
      </c>
      <c r="T27" s="31">
        <f t="shared" si="7"/>
        <v>87.62</v>
      </c>
    </row>
    <row r="28" spans="1:20" ht="12.75">
      <c r="A28" s="6">
        <f t="shared" si="8"/>
        <v>14</v>
      </c>
      <c r="B28" s="17">
        <v>36338</v>
      </c>
      <c r="C28" s="11">
        <v>0.8</v>
      </c>
      <c r="D28" s="19">
        <v>29.59</v>
      </c>
      <c r="E28" s="15">
        <v>87.26</v>
      </c>
      <c r="F28" s="51">
        <v>3</v>
      </c>
      <c r="G28" s="8">
        <f t="shared" si="9"/>
        <v>2.8207224017680934</v>
      </c>
      <c r="H28" s="8">
        <f t="shared" si="10"/>
        <v>146.03409178696785</v>
      </c>
      <c r="I28" s="8">
        <f t="shared" si="11"/>
        <v>0.2090277777777778</v>
      </c>
      <c r="J28" s="8">
        <f t="shared" si="2"/>
        <v>5.016666666666667</v>
      </c>
      <c r="K28" s="8">
        <f t="shared" si="3"/>
        <v>2.2397916569776455</v>
      </c>
      <c r="L28" s="18">
        <f t="shared" si="12"/>
        <v>0.13673604099903355</v>
      </c>
      <c r="M28" s="18">
        <f t="shared" si="13"/>
        <v>0.2776313532071632</v>
      </c>
      <c r="N28" s="37">
        <f t="shared" si="14"/>
        <v>130.71833716345833</v>
      </c>
      <c r="O28" s="41">
        <f t="shared" si="15"/>
        <v>32.27970151873712</v>
      </c>
      <c r="P28" s="43">
        <v>87.44</v>
      </c>
      <c r="Q28" s="52">
        <v>30.8</v>
      </c>
      <c r="R28" s="31">
        <f t="shared" si="6"/>
        <v>87.44</v>
      </c>
      <c r="S28" s="53">
        <v>30.7</v>
      </c>
      <c r="T28" s="31">
        <f t="shared" si="7"/>
        <v>87.25999999999999</v>
      </c>
    </row>
    <row r="29" spans="1:20" ht="12.75">
      <c r="A29" s="6">
        <f t="shared" si="8"/>
        <v>15</v>
      </c>
      <c r="B29" s="17">
        <v>36338</v>
      </c>
      <c r="C29" s="11">
        <v>0.8118055555555556</v>
      </c>
      <c r="D29" s="19">
        <v>29.59</v>
      </c>
      <c r="E29" s="15">
        <v>87.08</v>
      </c>
      <c r="F29" s="51">
        <v>2</v>
      </c>
      <c r="G29" s="8">
        <f t="shared" si="9"/>
        <v>1.8811006671264077</v>
      </c>
      <c r="H29" s="8">
        <f t="shared" si="10"/>
        <v>147.91519245409427</v>
      </c>
      <c r="I29" s="8">
        <f t="shared" si="11"/>
        <v>0.22083333333333333</v>
      </c>
      <c r="J29" s="8">
        <f t="shared" si="2"/>
        <v>5.3</v>
      </c>
      <c r="K29" s="8">
        <f t="shared" si="3"/>
        <v>2.3021728866442674</v>
      </c>
      <c r="L29" s="18">
        <f t="shared" si="12"/>
        <v>0.13849737121169875</v>
      </c>
      <c r="M29" s="18">
        <f t="shared" si="13"/>
        <v>0.2812075902169093</v>
      </c>
      <c r="N29" s="37">
        <f t="shared" si="14"/>
        <v>133.01068202345127</v>
      </c>
      <c r="O29" s="41">
        <f t="shared" si="15"/>
        <v>36.26962344556193</v>
      </c>
      <c r="P29" s="43">
        <v>87.26</v>
      </c>
      <c r="Q29" s="52">
        <v>30.7</v>
      </c>
      <c r="R29" s="31">
        <f t="shared" si="6"/>
        <v>87.25999999999999</v>
      </c>
      <c r="S29" s="53">
        <v>30.6</v>
      </c>
      <c r="T29" s="31">
        <f t="shared" si="7"/>
        <v>87.08000000000001</v>
      </c>
    </row>
    <row r="30" spans="1:20" ht="12.75">
      <c r="A30" s="6">
        <f t="shared" si="8"/>
        <v>16</v>
      </c>
      <c r="B30" s="17">
        <v>36338</v>
      </c>
      <c r="C30" s="11">
        <v>0.8236111111111111</v>
      </c>
      <c r="D30" s="13">
        <v>29.59</v>
      </c>
      <c r="E30" s="15">
        <v>86.72</v>
      </c>
      <c r="F30" s="51">
        <v>2</v>
      </c>
      <c r="G30" s="8">
        <f t="shared" si="9"/>
        <v>1.882340022628989</v>
      </c>
      <c r="H30" s="8">
        <f t="shared" si="10"/>
        <v>149.79753247672326</v>
      </c>
      <c r="I30" s="8">
        <f t="shared" si="11"/>
        <v>0.23263888888888884</v>
      </c>
      <c r="J30" s="8">
        <f t="shared" si="2"/>
        <v>5.583333333333333</v>
      </c>
      <c r="K30" s="8">
        <f t="shared" si="3"/>
        <v>2.362907813126304</v>
      </c>
      <c r="L30" s="18">
        <f t="shared" si="12"/>
        <v>0.14025986186959108</v>
      </c>
      <c r="M30" s="18">
        <f t="shared" si="13"/>
        <v>0.2847861834158237</v>
      </c>
      <c r="N30" s="37">
        <f t="shared" si="14"/>
        <v>135.8176993395761</v>
      </c>
      <c r="O30" s="41">
        <f t="shared" si="15"/>
        <v>40.34374748133172</v>
      </c>
      <c r="P30" s="43">
        <v>87.44</v>
      </c>
      <c r="Q30" s="52">
        <v>30.8</v>
      </c>
      <c r="R30" s="31">
        <f t="shared" si="6"/>
        <v>87.44</v>
      </c>
      <c r="S30" s="53">
        <v>30.4</v>
      </c>
      <c r="T30" s="31">
        <f t="shared" si="7"/>
        <v>86.72</v>
      </c>
    </row>
    <row r="31" spans="1:20" ht="12.75">
      <c r="A31" s="6">
        <f t="shared" si="8"/>
        <v>17</v>
      </c>
      <c r="B31" s="17">
        <v>36338</v>
      </c>
      <c r="C31" s="11">
        <v>0.8381944444444445</v>
      </c>
      <c r="D31" s="13">
        <v>29.59</v>
      </c>
      <c r="E31" s="15">
        <v>87.08</v>
      </c>
      <c r="F31" s="51">
        <v>2</v>
      </c>
      <c r="G31" s="8">
        <f t="shared" si="9"/>
        <v>1.8811006671264077</v>
      </c>
      <c r="H31" s="8">
        <f t="shared" si="10"/>
        <v>151.67863314384968</v>
      </c>
      <c r="I31" s="8">
        <f t="shared" si="11"/>
        <v>0.24722222222222223</v>
      </c>
      <c r="J31" s="8">
        <f t="shared" si="2"/>
        <v>5.933333333333334</v>
      </c>
      <c r="K31" s="8">
        <f t="shared" si="3"/>
        <v>2.4358434541926814</v>
      </c>
      <c r="L31" s="18">
        <f t="shared" si="12"/>
        <v>0.14202119208225625</v>
      </c>
      <c r="M31" s="18">
        <f t="shared" si="13"/>
        <v>0.28836242042556975</v>
      </c>
      <c r="N31" s="37">
        <f t="shared" si="14"/>
        <v>136.56571975510136</v>
      </c>
      <c r="O31" s="41">
        <f t="shared" si="15"/>
        <v>44.44030988830759</v>
      </c>
      <c r="P31" s="43">
        <v>87.44</v>
      </c>
      <c r="Q31" s="52">
        <v>30.8</v>
      </c>
      <c r="R31" s="31">
        <f t="shared" si="6"/>
        <v>87.44</v>
      </c>
      <c r="S31" s="53">
        <v>30.6</v>
      </c>
      <c r="T31" s="31">
        <f t="shared" si="7"/>
        <v>87.08000000000001</v>
      </c>
    </row>
    <row r="32" spans="1:20" ht="12.75">
      <c r="A32" s="6">
        <f t="shared" si="8"/>
        <v>18</v>
      </c>
      <c r="B32" s="17">
        <v>36338</v>
      </c>
      <c r="C32" s="11">
        <v>0.8513888888888889</v>
      </c>
      <c r="D32" s="13">
        <v>29.62</v>
      </c>
      <c r="E32" s="15">
        <v>87.62</v>
      </c>
      <c r="F32" s="51">
        <v>2</v>
      </c>
      <c r="G32" s="8">
        <f t="shared" si="9"/>
        <v>1.8811499744447735</v>
      </c>
      <c r="H32" s="8">
        <f t="shared" si="10"/>
        <v>153.55978311829446</v>
      </c>
      <c r="I32" s="8">
        <f t="shared" si="11"/>
        <v>0.26041666666666663</v>
      </c>
      <c r="J32" s="8">
        <f t="shared" si="2"/>
        <v>6.25</v>
      </c>
      <c r="K32" s="8">
        <f t="shared" si="3"/>
        <v>2.5</v>
      </c>
      <c r="L32" s="18">
        <f t="shared" si="12"/>
        <v>0.14378256846282253</v>
      </c>
      <c r="M32" s="18">
        <f t="shared" si="13"/>
        <v>0.29193875117546475</v>
      </c>
      <c r="N32" s="37">
        <f t="shared" si="14"/>
        <v>138.38658456974335</v>
      </c>
      <c r="O32" s="41">
        <f t="shared" si="15"/>
        <v>48.59149278394799</v>
      </c>
      <c r="P32" s="43">
        <v>87.26</v>
      </c>
      <c r="Q32" s="52">
        <v>30.7</v>
      </c>
      <c r="R32" s="31">
        <f t="shared" si="6"/>
        <v>87.25999999999999</v>
      </c>
      <c r="S32" s="53">
        <v>30.9</v>
      </c>
      <c r="T32" s="31">
        <f t="shared" si="7"/>
        <v>87.62</v>
      </c>
    </row>
    <row r="33" spans="1:20" ht="12.75">
      <c r="A33" s="6">
        <f t="shared" si="8"/>
        <v>19</v>
      </c>
      <c r="B33" s="17">
        <v>36339</v>
      </c>
      <c r="C33" s="11">
        <v>0.7625</v>
      </c>
      <c r="D33" s="13">
        <v>29.53</v>
      </c>
      <c r="E33" s="15">
        <v>96.26</v>
      </c>
      <c r="F33" s="51">
        <v>97</v>
      </c>
      <c r="G33" s="8">
        <f t="shared" si="9"/>
        <v>89.54497119879109</v>
      </c>
      <c r="H33" s="8">
        <f t="shared" si="10"/>
        <v>243.10475431708556</v>
      </c>
      <c r="I33" s="8">
        <f t="shared" si="11"/>
        <v>1.1715277777777777</v>
      </c>
      <c r="J33" s="8">
        <f t="shared" si="2"/>
        <v>28.116666666666667</v>
      </c>
      <c r="K33" s="8">
        <f t="shared" si="3"/>
        <v>5.302515126491076</v>
      </c>
      <c r="L33" s="18">
        <f t="shared" si="12"/>
        <v>0.22762617445419997</v>
      </c>
      <c r="M33" s="18">
        <f t="shared" si="13"/>
        <v>0.4621763390058661</v>
      </c>
      <c r="N33" s="37">
        <f t="shared" si="14"/>
        <v>192.93509577876807</v>
      </c>
      <c r="O33" s="41">
        <f t="shared" si="15"/>
        <v>54.378967574627055</v>
      </c>
      <c r="P33" s="43">
        <v>104</v>
      </c>
      <c r="Q33" s="52">
        <v>40</v>
      </c>
      <c r="R33" s="31">
        <f t="shared" si="6"/>
        <v>104</v>
      </c>
      <c r="S33" s="53">
        <v>35.7</v>
      </c>
      <c r="T33" s="31">
        <f t="shared" si="7"/>
        <v>96.26</v>
      </c>
    </row>
    <row r="34" spans="1:20" ht="12.75">
      <c r="A34" s="6">
        <f t="shared" si="8"/>
        <v>20</v>
      </c>
      <c r="B34" s="17">
        <v>36340</v>
      </c>
      <c r="C34" s="11">
        <v>0.3020833333333333</v>
      </c>
      <c r="D34" s="13">
        <v>29.59</v>
      </c>
      <c r="E34" s="15">
        <v>85.1</v>
      </c>
      <c r="F34" s="51">
        <v>-3</v>
      </c>
      <c r="G34" s="8">
        <f t="shared" si="9"/>
        <v>-2.831906087936744</v>
      </c>
      <c r="H34" s="8">
        <f t="shared" si="10"/>
        <v>240.27284822914882</v>
      </c>
      <c r="I34" s="8">
        <f t="shared" si="11"/>
        <v>1.711111111111111</v>
      </c>
      <c r="J34" s="8">
        <f t="shared" si="2"/>
        <v>41.06666666666666</v>
      </c>
      <c r="K34" s="8">
        <f t="shared" si="3"/>
        <v>6.408327915038888</v>
      </c>
      <c r="L34" s="18">
        <f t="shared" si="12"/>
        <v>0.22497457699358503</v>
      </c>
      <c r="M34" s="18">
        <f t="shared" si="13"/>
        <v>0.45679248712765935</v>
      </c>
      <c r="N34" s="37">
        <f t="shared" si="14"/>
        <v>224.8631302991173</v>
      </c>
      <c r="O34" s="41">
        <f t="shared" si="15"/>
        <v>61.12418773639369</v>
      </c>
      <c r="P34" s="43">
        <v>86.9</v>
      </c>
      <c r="Q34" s="52">
        <v>30.5</v>
      </c>
      <c r="R34" s="31">
        <f t="shared" si="6"/>
        <v>86.9</v>
      </c>
      <c r="S34" s="53">
        <v>29.5</v>
      </c>
      <c r="T34" s="31">
        <f t="shared" si="7"/>
        <v>85.1</v>
      </c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2004-07-28T14:52:56Z</dcterms:modified>
  <cp:category/>
  <cp:version/>
  <cp:contentType/>
  <cp:contentStatus/>
</cp:coreProperties>
</file>