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3700" yWindow="0" windowWidth="8620" windowHeight="340" tabRatio="910" firstSheet="15" activeTab="22"/>
  </bookViews>
  <sheets>
    <sheet name="map" sheetId="1" r:id="rId1"/>
    <sheet name="Table 1b" sheetId="2" r:id="rId2"/>
    <sheet name="BPCE" sheetId="3" r:id="rId3"/>
    <sheet name="BPCW" sheetId="4" r:id="rId4"/>
    <sheet name="BWJC" sheetId="5" r:id="rId5"/>
    <sheet name="BS20" sheetId="6" r:id="rId6"/>
    <sheet name="BSNW" sheetId="7" r:id="rId7"/>
    <sheet name="BSLP" sheetId="8" r:id="rId8"/>
    <sheet name="BSRV" sheetId="9" r:id="rId9"/>
    <sheet name="BSFB" sheetId="10" r:id="rId10"/>
    <sheet name="CASH" sheetId="11" r:id="rId11"/>
    <sheet name="CSAL" sheetId="12" r:id="rId12"/>
    <sheet name="GVPR" sheetId="13" r:id="rId13"/>
    <sheet name="GVSR" sheetId="14" r:id="rId14"/>
    <sheet name="GVRT" sheetId="15" r:id="rId15"/>
    <sheet name="GVDY" sheetId="16" r:id="rId16"/>
    <sheet name="GVMR" sheetId="17" r:id="rId17"/>
    <sheet name="GVCL" sheetId="18" r:id="rId18"/>
    <sheet name="HCHC" sheetId="19" r:id="rId19"/>
    <sheet name="MSKP" sheetId="20" r:id="rId20"/>
    <sheet name="MAMR" sheetId="21" r:id="rId21"/>
    <sheet name="MUKI" sheetId="22" r:id="rId22"/>
    <sheet name="MWIL" sheetId="23" r:id="rId23"/>
    <sheet name="NLAR" sheetId="24" r:id="rId24"/>
    <sheet name="NWIT" sheetId="25" r:id="rId25"/>
    <sheet name="NHNR" sheetId="26" r:id="rId26"/>
    <sheet name="NLOD" sheetId="27" r:id="rId27"/>
    <sheet name="NELW" sheetId="28" r:id="rId28"/>
    <sheet name="RCWC" sheetId="29" r:id="rId29"/>
    <sheet name="RCSM" sheetId="30" r:id="rId30"/>
    <sheet name="RCSD" sheetId="31" r:id="rId31"/>
    <sheet name="RCFG" sheetId="32" r:id="rId32"/>
    <sheet name="RCMW" sheetId="33" r:id="rId33"/>
    <sheet name="RCBR" sheetId="34" r:id="rId34"/>
    <sheet name="RCBP" sheetId="35" r:id="rId35"/>
    <sheet name="Sheet1" sheetId="36" r:id="rId36"/>
  </sheets>
  <definedNames>
    <definedName name="_xlnm.Print_Area" localSheetId="2">'BPCE'!$A$1:$J$10</definedName>
    <definedName name="_xlnm.Print_Area" localSheetId="3">'BPCW'!$A$1:$J$6</definedName>
    <definedName name="_xlnm.Print_Area" localSheetId="5">'BS20'!$A$1:$J$6</definedName>
    <definedName name="_xlnm.Print_Area" localSheetId="7">'BSLP'!$A$1:$M$19</definedName>
    <definedName name="_xlnm.Print_Area" localSheetId="6">'BSNW'!$A$1:$J$8</definedName>
    <definedName name="_xlnm.Print_Area" localSheetId="8">'BSRV'!$A$1:$J$7</definedName>
    <definedName name="_xlnm.Print_Area" localSheetId="4">'BWJC'!$A$1:$J$5</definedName>
    <definedName name="_xlnm.Print_Area" localSheetId="10">'CASH'!$A$1:$J$160</definedName>
    <definedName name="_xlnm.Print_Area" localSheetId="16">'GVMR'!$A$1:$L$48</definedName>
    <definedName name="_xlnm.Print_Area" localSheetId="0">'map'!#REF!</definedName>
    <definedName name="_xlnm.Print_Area" localSheetId="1">'Table 1b'!$A$1:$K$39</definedName>
  </definedNames>
  <calcPr fullCalcOnLoad="1"/>
</workbook>
</file>

<file path=xl/sharedStrings.xml><?xml version="1.0" encoding="utf-8"?>
<sst xmlns="http://schemas.openxmlformats.org/spreadsheetml/2006/main" count="4061" uniqueCount="446">
  <si>
    <t>––</t>
  </si>
  <si>
    <t>RCFG - Fountaingrove Blvd, Rodgers Creek fault</t>
  </si>
  <si>
    <t>RCMW - Mark West Springs Road, Rodgers Creek fault</t>
  </si>
  <si>
    <t>GVDY - Dynasty Court, Green Valley fault</t>
  </si>
  <si>
    <t>GVSR - South Ridgefield Way, Green Valley fault</t>
  </si>
  <si>
    <t>Std. dev.</t>
  </si>
  <si>
    <t># of years</t>
  </si>
  <si>
    <t>Movement (mm)</t>
  </si>
  <si>
    <t xml:space="preserve"> Simple average </t>
  </si>
  <si>
    <t>2.82 ± 0.61</t>
  </si>
  <si>
    <t>Angle (deg)</t>
  </si>
  <si>
    <r>
      <t xml:space="preserve">Std. dev. </t>
    </r>
    <r>
      <rPr>
        <u val="single"/>
        <sz val="9"/>
        <rFont val="Geneva"/>
        <family val="0"/>
      </rPr>
      <t>(degree)</t>
    </r>
  </si>
  <si>
    <r>
      <t xml:space="preserve">Movement </t>
    </r>
    <r>
      <rPr>
        <u val="single"/>
        <sz val="9"/>
        <rFont val="Geneva"/>
        <family val="0"/>
      </rPr>
      <t>(mm)</t>
    </r>
  </si>
  <si>
    <r>
      <t xml:space="preserve">Cumulative movement </t>
    </r>
    <r>
      <rPr>
        <u val="single"/>
        <sz val="9"/>
        <rFont val="Geneva"/>
        <family val="0"/>
      </rPr>
      <t>(mm)</t>
    </r>
  </si>
  <si>
    <t>Creep rate (mm/yr)</t>
  </si>
  <si>
    <r>
      <t xml:space="preserve">Std. dev. </t>
    </r>
    <r>
      <rPr>
        <u val="single"/>
        <sz val="9"/>
        <rFont val="Geneva"/>
        <family val="0"/>
      </rPr>
      <t>(degree)</t>
    </r>
  </si>
  <si>
    <t>Length (m)</t>
  </si>
  <si>
    <r>
      <t xml:space="preserve">Movement </t>
    </r>
    <r>
      <rPr>
        <u val="single"/>
        <sz val="9"/>
        <rFont val="Geneva"/>
        <family val="0"/>
      </rPr>
      <t>(mm)</t>
    </r>
  </si>
  <si>
    <t>Std. dev.</t>
  </si>
  <si>
    <t># of years</t>
  </si>
  <si>
    <t>Year</t>
  </si>
  <si>
    <t>Date</t>
  </si>
  <si>
    <t>New Set-up: Reverse IS-ES nails, new OS</t>
  </si>
  <si>
    <t>MSKP - Skipstone Ranch, Maacama fault</t>
  </si>
  <si>
    <t>–1.21 ±1.23</t>
  </si>
  <si>
    <t>0.68 ± 0.68</t>
  </si>
  <si>
    <t>–1.91 ± 0.56</t>
  </si>
  <si>
    <t>Rodgers Creek</t>
  </si>
  <si>
    <t>Solano Drive</t>
  </si>
  <si>
    <t>RCSM</t>
  </si>
  <si>
    <t>Sonoma Mtn. Rd</t>
  </si>
  <si>
    <t>Year</t>
  </si>
  <si>
    <t>Date</t>
  </si>
  <si>
    <r>
      <t xml:space="preserve">Linear </t>
    </r>
    <r>
      <rPr>
        <u val="single"/>
        <sz val="9"/>
        <rFont val="Geneva"/>
        <family val="0"/>
      </rPr>
      <t>regression</t>
    </r>
  </si>
  <si>
    <t>Creep rate (mm/yr)</t>
  </si>
  <si>
    <t>Angle (deg)</t>
  </si>
  <si>
    <r>
      <t xml:space="preserve">ESW Std. dev. </t>
    </r>
    <r>
      <rPr>
        <u val="single"/>
        <sz val="9"/>
        <rFont val="Geneva"/>
        <family val="0"/>
      </rPr>
      <t>(degree)</t>
    </r>
  </si>
  <si>
    <t>0.88 ± 1.29</t>
  </si>
  <si>
    <t>2.25 ± 0.72</t>
  </si>
  <si>
    <t>3.71 ± 0.08</t>
  </si>
  <si>
    <t>3.13 ± 3.11</t>
  </si>
  <si>
    <t>1.37 ± 0.50</t>
  </si>
  <si>
    <t>2.54 ± 2.82</t>
  </si>
  <si>
    <t>1.05 ± 1.07</t>
  </si>
  <si>
    <t>4.29 ± 0.08</t>
  </si>
  <si>
    <t>–0.11 ± 0.65</t>
  </si>
  <si>
    <t>4.23 ± 2.36</t>
  </si>
  <si>
    <t>Not read/Rebuilt</t>
  </si>
  <si>
    <t>Not accessible</t>
  </si>
  <si>
    <t>2.75 ± 0.34</t>
  </si>
  <si>
    <t>Need to rebuild site</t>
  </si>
  <si>
    <r>
      <t xml:space="preserve"> Simple </t>
    </r>
    <r>
      <rPr>
        <u val="single"/>
        <sz val="9"/>
        <rFont val="Geneva"/>
        <family val="0"/>
      </rPr>
      <t xml:space="preserve">average </t>
    </r>
  </si>
  <si>
    <t>GVMR - Mason Road, Fairfield  Green Valley fault</t>
  </si>
  <si>
    <t>2.94 ± 0.55</t>
  </si>
  <si>
    <t>ESW Angle (deg)</t>
  </si>
  <si>
    <t>5.71 ± 0.09</t>
  </si>
  <si>
    <r>
      <t xml:space="preserve"> Simple </t>
    </r>
    <r>
      <rPr>
        <u val="single"/>
        <sz val="9"/>
        <rFont val="Geneva"/>
        <family val="0"/>
      </rPr>
      <t xml:space="preserve">average </t>
    </r>
  </si>
  <si>
    <r>
      <t xml:space="preserve">Linear </t>
    </r>
    <r>
      <rPr>
        <u val="single"/>
        <sz val="9"/>
        <rFont val="Geneva"/>
        <family val="0"/>
      </rPr>
      <t>regression</t>
    </r>
  </si>
  <si>
    <t>Ave.* creep rate (mm/yr)</t>
  </si>
  <si>
    <t>Sanford Ranch Rd</t>
  </si>
  <si>
    <r>
      <t xml:space="preserve">Cumulative movement </t>
    </r>
    <r>
      <rPr>
        <u val="single"/>
        <sz val="9"/>
        <rFont val="Geneva"/>
        <family val="0"/>
      </rPr>
      <t>(mm)</t>
    </r>
  </si>
  <si>
    <t>MUKI - Sanford Ranch Road, Ukiah  Maacama fault</t>
  </si>
  <si>
    <t>MWIL - W. Commercial Ave., Willits  Maacama fault</t>
  </si>
  <si>
    <t>GVDY</t>
  </si>
  <si>
    <t>GVSR</t>
  </si>
  <si>
    <t>RCFG</t>
  </si>
  <si>
    <t>Std. dev.</t>
  </si>
  <si>
    <t># of years</t>
  </si>
  <si>
    <r>
      <t xml:space="preserve">Cumulative movement </t>
    </r>
    <r>
      <rPr>
        <u val="single"/>
        <sz val="9"/>
        <rFont val="Geneva"/>
        <family val="0"/>
      </rPr>
      <t>(mm)</t>
    </r>
  </si>
  <si>
    <t>Year</t>
  </si>
  <si>
    <t>CASH - Ashbury Drive, Concord  Concord fault</t>
  </si>
  <si>
    <t>ESW not used</t>
  </si>
  <si>
    <t>RCMW</t>
  </si>
  <si>
    <r>
      <t xml:space="preserve">Linear </t>
    </r>
    <r>
      <rPr>
        <u val="single"/>
        <sz val="9"/>
        <rFont val="Geneva"/>
        <family val="0"/>
      </rPr>
      <t>regression</t>
    </r>
  </si>
  <si>
    <r>
      <t xml:space="preserve">Linear </t>
    </r>
    <r>
      <rPr>
        <u val="single"/>
        <sz val="9"/>
        <rFont val="Geneva"/>
        <family val="0"/>
      </rPr>
      <t>regression</t>
    </r>
  </si>
  <si>
    <t>BSNW - Newman Springs  Bartlett Springs fault</t>
  </si>
  <si>
    <t>BSRV - Round Valley  Bartlett Springs fault</t>
  </si>
  <si>
    <t>Correction</t>
  </si>
  <si>
    <t>--</t>
  </si>
  <si>
    <t>GVRT - Red Top Road, Cordellia  Green Valley fault</t>
  </si>
  <si>
    <t>GVMR</t>
  </si>
  <si>
    <t>Green Valley</t>
  </si>
  <si>
    <t>GVRT</t>
  </si>
  <si>
    <t>Length (m)</t>
  </si>
  <si>
    <t>MUKI</t>
  </si>
  <si>
    <t>Maacama</t>
  </si>
  <si>
    <t>MWIL</t>
  </si>
  <si>
    <t>W. Commercial Ave</t>
  </si>
  <si>
    <t>RCSD</t>
  </si>
  <si>
    <t>BPCW - Pope Canyon West,  Berryessa fault</t>
  </si>
  <si>
    <t>RCBR - Brooks Road, Rodgers Creek fault</t>
  </si>
  <si>
    <t>New Setup, movement calc from simple ave.</t>
  </si>
  <si>
    <t>Red Top Rd</t>
  </si>
  <si>
    <t>Mason Rd</t>
  </si>
  <si>
    <t>3.70 ± 0.08</t>
  </si>
  <si>
    <r>
      <t xml:space="preserve"> Simple </t>
    </r>
    <r>
      <rPr>
        <u val="single"/>
        <sz val="9"/>
        <rFont val="Geneva"/>
        <family val="0"/>
      </rPr>
      <t xml:space="preserve">average </t>
    </r>
  </si>
  <si>
    <r>
      <t xml:space="preserve">Linear </t>
    </r>
    <r>
      <rPr>
        <u val="single"/>
        <sz val="9"/>
        <rFont val="Geneva"/>
        <family val="0"/>
      </rPr>
      <t>regression</t>
    </r>
  </si>
  <si>
    <t>Creep rate (mm/yr)</t>
  </si>
  <si>
    <t>Std. dev.</t>
  </si>
  <si>
    <t># of years</t>
  </si>
  <si>
    <t>Year</t>
  </si>
  <si>
    <r>
      <t xml:space="preserve"> Simple </t>
    </r>
    <r>
      <rPr>
        <u val="single"/>
        <sz val="9"/>
        <rFont val="Geneva"/>
        <family val="0"/>
      </rPr>
      <t xml:space="preserve">average </t>
    </r>
  </si>
  <si>
    <r>
      <t xml:space="preserve">Linear </t>
    </r>
    <r>
      <rPr>
        <u val="single"/>
        <sz val="9"/>
        <rFont val="Geneva"/>
        <family val="0"/>
      </rPr>
      <t>regression</t>
    </r>
  </si>
  <si>
    <r>
      <t xml:space="preserve">Movement </t>
    </r>
    <r>
      <rPr>
        <u val="single"/>
        <sz val="9"/>
        <rFont val="Geneva"/>
        <family val="0"/>
      </rPr>
      <t>(mm)</t>
    </r>
  </si>
  <si>
    <r>
      <t xml:space="preserve">Cumulative movement </t>
    </r>
    <r>
      <rPr>
        <u val="single"/>
        <sz val="9"/>
        <rFont val="Geneva"/>
        <family val="0"/>
      </rPr>
      <t>(mm)</t>
    </r>
  </si>
  <si>
    <t>Fault</t>
  </si>
  <si>
    <t>Site Name</t>
  </si>
  <si>
    <t>Longitude (WGS84)</t>
  </si>
  <si>
    <t>Latitude (WGS84)</t>
  </si>
  <si>
    <t>BSLP</t>
  </si>
  <si>
    <t>Linear regression average creep rate (mm/yr)</t>
  </si>
  <si>
    <t>Bartlett Springs</t>
  </si>
  <si>
    <t>CASH</t>
  </si>
  <si>
    <t>Concord</t>
  </si>
  <si>
    <t>Ashbury Drive</t>
  </si>
  <si>
    <t>CSAL</t>
  </si>
  <si>
    <r>
      <t xml:space="preserve"> Simple </t>
    </r>
    <r>
      <rPr>
        <u val="single"/>
        <sz val="9"/>
        <rFont val="Geneva"/>
        <family val="0"/>
      </rPr>
      <t xml:space="preserve">average </t>
    </r>
  </si>
  <si>
    <t>3.66 ± 0.03</t>
  </si>
  <si>
    <t>8.02 ± 5.66</t>
  </si>
  <si>
    <t>1.03 ± 0.55</t>
  </si>
  <si>
    <t>Highway 20</t>
  </si>
  <si>
    <t>Angle (deg)</t>
  </si>
  <si>
    <t>1.54 ± 0.11</t>
  </si>
  <si>
    <t>1.47 ± 0.33</t>
  </si>
  <si>
    <t>ESW Length (m)</t>
  </si>
  <si>
    <t xml:space="preserve">Correction ESE/ESW </t>
  </si>
  <si>
    <t>ESE Angle (deg)</t>
  </si>
  <si>
    <r>
      <t xml:space="preserve">ESE Std. dev. </t>
    </r>
    <r>
      <rPr>
        <u val="single"/>
        <sz val="9"/>
        <rFont val="Geneva"/>
        <family val="0"/>
      </rPr>
      <t>(degree)</t>
    </r>
  </si>
  <si>
    <t>ESE Length (m)</t>
  </si>
  <si>
    <t xml:space="preserve">ESW installed 11/21/09 </t>
  </si>
  <si>
    <t>.9455/.8290</t>
  </si>
  <si>
    <t>-</t>
  </si>
  <si>
    <r>
      <t xml:space="preserve">Std. dev. </t>
    </r>
    <r>
      <rPr>
        <u val="single"/>
        <sz val="9"/>
        <rFont val="Geneva"/>
        <family val="0"/>
      </rPr>
      <t>(degree)</t>
    </r>
  </si>
  <si>
    <t>Length (m)</t>
  </si>
  <si>
    <t>Round Valley</t>
  </si>
  <si>
    <t>GVCL</t>
  </si>
  <si>
    <t>GVPR</t>
  </si>
  <si>
    <t>Crystal Lake</t>
  </si>
  <si>
    <t>MAMR</t>
  </si>
  <si>
    <t>Middle Ridge</t>
  </si>
  <si>
    <t>Skipstone Ranch</t>
  </si>
  <si>
    <t>Hunting Creek</t>
  </si>
  <si>
    <t>Creep rate (mm/yr)</t>
  </si>
  <si>
    <t>Angle (deg)</t>
  </si>
  <si>
    <t>Length (m)</t>
  </si>
  <si>
    <t>Std. dev.</t>
  </si>
  <si>
    <t># of years</t>
  </si>
  <si>
    <t>Year</t>
  </si>
  <si>
    <t>Date</t>
  </si>
  <si>
    <t>5.93 ± .08</t>
  </si>
  <si>
    <t>3.71 ± 0.08</t>
  </si>
  <si>
    <t>2.86 ± 0.03</t>
  </si>
  <si>
    <t>1.75 ± 0.14</t>
  </si>
  <si>
    <t>1.31 ± 0.47</t>
  </si>
  <si>
    <t>4.36 ± 0.08</t>
  </si>
  <si>
    <t>Angle (deg)</t>
  </si>
  <si>
    <t>Creep rate (mm/yr)</t>
  </si>
  <si>
    <t>Year</t>
  </si>
  <si>
    <t>Date</t>
  </si>
  <si>
    <t>2.02 ± 1.69</t>
  </si>
  <si>
    <t>4.28 ± 0.75</t>
  </si>
  <si>
    <t>5.65 ± 0.09</t>
  </si>
  <si>
    <t>1.51 ± 0.12</t>
  </si>
  <si>
    <t>–0.80 ± 0.57</t>
  </si>
  <si>
    <t xml:space="preserve">3.90 ± 1.42 </t>
  </si>
  <si>
    <t>1.57 ± 0.09</t>
  </si>
  <si>
    <t>1.50 ± 0.28</t>
  </si>
  <si>
    <t>1.35 ± 0.90</t>
  </si>
  <si>
    <t>RCSD - Solano Drive   Rodgers Creek fault</t>
  </si>
  <si>
    <t>RCBR</t>
  </si>
  <si>
    <t>Brooks Road</t>
  </si>
  <si>
    <t>RCWC</t>
  </si>
  <si>
    <t>Wildcat Mountain</t>
  </si>
  <si>
    <t>Creep rate (mm/yr)</t>
  </si>
  <si>
    <t>HCHC - Hunting Creek fault, Hunting Creek site</t>
  </si>
  <si>
    <t>––</t>
  </si>
  <si>
    <t>BWJC - Jerd Creek,  Berryessa fault</t>
  </si>
  <si>
    <t>2.95 ± 0.24</t>
  </si>
  <si>
    <t>3.66 ± 0.03</t>
  </si>
  <si>
    <t>–0.4 ± 0.8</t>
  </si>
  <si>
    <t>BPCE</t>
  </si>
  <si>
    <t>Berryessa</t>
  </si>
  <si>
    <t>BPCW</t>
  </si>
  <si>
    <t>BS20</t>
  </si>
  <si>
    <t>BSFB</t>
  </si>
  <si>
    <t>Fairbanks Road</t>
  </si>
  <si>
    <r>
      <t xml:space="preserve">Std. dev. </t>
    </r>
    <r>
      <rPr>
        <u val="single"/>
        <sz val="9"/>
        <rFont val="Geneva"/>
        <family val="0"/>
      </rPr>
      <t>(degree)</t>
    </r>
  </si>
  <si>
    <t>Angle (deg)</t>
  </si>
  <si>
    <r>
      <t xml:space="preserve">Cumulative movement </t>
    </r>
    <r>
      <rPr>
        <u val="single"/>
        <sz val="9"/>
        <rFont val="Geneva"/>
        <family val="0"/>
      </rPr>
      <t>(mm)</t>
    </r>
  </si>
  <si>
    <t>Mark West Springs Rd.</t>
  </si>
  <si>
    <t>Fountaingrove Blvd.</t>
  </si>
  <si>
    <t>Dynasty Court</t>
  </si>
  <si>
    <t>S. Ridgefield Way</t>
  </si>
  <si>
    <t>Year</t>
  </si>
  <si>
    <t>Date</t>
  </si>
  <si>
    <r>
      <t xml:space="preserve"> Simple </t>
    </r>
    <r>
      <rPr>
        <u val="single"/>
        <sz val="9"/>
        <rFont val="Geneva"/>
        <family val="0"/>
      </rPr>
      <t xml:space="preserve">average </t>
    </r>
  </si>
  <si>
    <t>GVPR - Parish Road, Green Valley  fault</t>
  </si>
  <si>
    <t>Length (m)</t>
  </si>
  <si>
    <r>
      <t xml:space="preserve">Movement </t>
    </r>
    <r>
      <rPr>
        <u val="single"/>
        <sz val="9"/>
        <rFont val="Geneva"/>
        <family val="0"/>
      </rPr>
      <t>(mm)</t>
    </r>
  </si>
  <si>
    <t>Date</t>
  </si>
  <si>
    <t>0.80 ± 0.50</t>
  </si>
  <si>
    <t>2.89 ± 0.03</t>
  </si>
  <si>
    <t>BPCE - Pope Canyon East,  Berryessa fault</t>
  </si>
  <si>
    <r>
      <t xml:space="preserve">Movement </t>
    </r>
    <r>
      <rPr>
        <u val="single"/>
        <sz val="9"/>
        <rFont val="Geneva"/>
        <family val="0"/>
      </rPr>
      <t>(mm)</t>
    </r>
  </si>
  <si>
    <r>
      <t xml:space="preserve">Cumulative movement </t>
    </r>
    <r>
      <rPr>
        <u val="single"/>
        <sz val="9"/>
        <rFont val="Geneva"/>
        <family val="0"/>
      </rPr>
      <t>(mm)</t>
    </r>
  </si>
  <si>
    <t>Std. dev.</t>
  </si>
  <si>
    <t># of years</t>
  </si>
  <si>
    <t>Year</t>
  </si>
  <si>
    <t>Salvio Street</t>
  </si>
  <si>
    <t>BSLP - Lake Pillsbury  Bartlett Springs fault</t>
  </si>
  <si>
    <r>
      <t xml:space="preserve">Linear </t>
    </r>
    <r>
      <rPr>
        <u val="single"/>
        <sz val="9"/>
        <rFont val="Geneva"/>
        <family val="0"/>
      </rPr>
      <t>regression</t>
    </r>
  </si>
  <si>
    <t>Creep rate (mm/yr)</t>
  </si>
  <si>
    <r>
      <t xml:space="preserve">Cumulative movement </t>
    </r>
    <r>
      <rPr>
        <u val="single"/>
        <sz val="9"/>
        <rFont val="Geneva"/>
        <family val="0"/>
      </rPr>
      <t>(mm)</t>
    </r>
  </si>
  <si>
    <t>Std. dev.</t>
  </si>
  <si>
    <t># of years</t>
  </si>
  <si>
    <t>Year</t>
  </si>
  <si>
    <t>0.40 ± 1.49</t>
  </si>
  <si>
    <r>
      <t xml:space="preserve">Std. dev. </t>
    </r>
    <r>
      <rPr>
        <u val="single"/>
        <sz val="9"/>
        <rFont val="Geneva"/>
        <family val="0"/>
      </rPr>
      <t>(degree)</t>
    </r>
  </si>
  <si>
    <r>
      <t xml:space="preserve">Movement </t>
    </r>
    <r>
      <rPr>
        <u val="single"/>
        <sz val="9"/>
        <rFont val="Geneva"/>
        <family val="0"/>
      </rPr>
      <t>(mm)</t>
    </r>
  </si>
  <si>
    <t>Year</t>
  </si>
  <si>
    <t>Date</t>
  </si>
  <si>
    <r>
      <t xml:space="preserve"> Simple </t>
    </r>
    <r>
      <rPr>
        <u val="single"/>
        <sz val="9"/>
        <rFont val="Geneva"/>
        <family val="0"/>
      </rPr>
      <t xml:space="preserve">average </t>
    </r>
  </si>
  <si>
    <r>
      <t xml:space="preserve">Linear </t>
    </r>
    <r>
      <rPr>
        <u val="single"/>
        <sz val="9"/>
        <rFont val="Geneva"/>
        <family val="0"/>
      </rPr>
      <t>regression</t>
    </r>
  </si>
  <si>
    <t>3.66 ± 0.03</t>
  </si>
  <si>
    <t>2.84 ± 0.03</t>
  </si>
  <si>
    <t>± (mm/yr)</t>
  </si>
  <si>
    <t>Creep rate (mm/yr)</t>
  </si>
  <si>
    <r>
      <t xml:space="preserve">Std. dev. </t>
    </r>
    <r>
      <rPr>
        <u val="single"/>
        <sz val="9"/>
        <rFont val="Geneva"/>
        <family val="0"/>
      </rPr>
      <t>(degree)</t>
    </r>
  </si>
  <si>
    <t>CSAL - Salvio Street, Concord  Concord fault</t>
  </si>
  <si>
    <t>GVCL - Crystal Lake, Green Valley  fault</t>
  </si>
  <si>
    <t>Std. dev.</t>
  </si>
  <si>
    <t>BSNW</t>
  </si>
  <si>
    <t>BSRV</t>
  </si>
  <si>
    <t>Newman Springs</t>
  </si>
  <si>
    <t xml:space="preserve"> </t>
  </si>
  <si>
    <t># of years</t>
  </si>
  <si>
    <t>RCSM - Sonoma Mountain Rd.   Rodgers Creek fault</t>
  </si>
  <si>
    <t>date</t>
  </si>
  <si>
    <t>Length (m)</t>
  </si>
  <si>
    <r>
      <t xml:space="preserve">Movement </t>
    </r>
    <r>
      <rPr>
        <u val="single"/>
        <sz val="9"/>
        <rFont val="Geneva"/>
        <family val="0"/>
      </rPr>
      <t>(mm)</t>
    </r>
  </si>
  <si>
    <t>Std. dev.</t>
  </si>
  <si>
    <r>
      <t xml:space="preserve"> Simple </t>
    </r>
    <r>
      <rPr>
        <u val="single"/>
        <sz val="9"/>
        <rFont val="Geneva"/>
        <family val="0"/>
      </rPr>
      <t xml:space="preserve">average </t>
    </r>
  </si>
  <si>
    <r>
      <t xml:space="preserve">Linear </t>
    </r>
    <r>
      <rPr>
        <u val="single"/>
        <sz val="9"/>
        <rFont val="Geneva"/>
        <family val="0"/>
      </rPr>
      <t>regression</t>
    </r>
  </si>
  <si>
    <t># of years</t>
  </si>
  <si>
    <t>4.42 ± 0.08</t>
  </si>
  <si>
    <t>6.04 ± 0.08</t>
  </si>
  <si>
    <t>1.73 ± 0.16</t>
  </si>
  <si>
    <t>Bad OS?</t>
  </si>
  <si>
    <t>Year</t>
  </si>
  <si>
    <t>Date</t>
  </si>
  <si>
    <r>
      <t xml:space="preserve"> Simple </t>
    </r>
    <r>
      <rPr>
        <u val="single"/>
        <sz val="9"/>
        <rFont val="Geneva"/>
        <family val="0"/>
      </rPr>
      <t xml:space="preserve">average </t>
    </r>
  </si>
  <si>
    <r>
      <t xml:space="preserve">Linear </t>
    </r>
    <r>
      <rPr>
        <u val="single"/>
        <sz val="9"/>
        <rFont val="Geneva"/>
        <family val="0"/>
      </rPr>
      <t>regression</t>
    </r>
  </si>
  <si>
    <t>MAMR - Middle Ridge Hopland, Maacama fault</t>
  </si>
  <si>
    <t>1.23 ± 0.71</t>
  </si>
  <si>
    <t>–0.30 ± 1.39</t>
  </si>
  <si>
    <t>–2.58 ± 1.05</t>
  </si>
  <si>
    <t>0.20 ± .004</t>
  </si>
  <si>
    <t>3.11 ± 0.19</t>
  </si>
  <si>
    <t>–0.01 ± 0.32</t>
  </si>
  <si>
    <t>1.28 ± 0.26</t>
  </si>
  <si>
    <t>excl. '09&amp;'12</t>
  </si>
  <si>
    <t>1.64 ± 0.57</t>
  </si>
  <si>
    <t>1.91 ± 1.14</t>
  </si>
  <si>
    <t>1.29 ± 0.33</t>
  </si>
  <si>
    <t>0.39 ± 0.89</t>
  </si>
  <si>
    <t>3.07 ± 0.21</t>
  </si>
  <si>
    <t>-2.35 ± 0.43</t>
  </si>
  <si>
    <t>2.62 ± 0.75</t>
  </si>
  <si>
    <t>excludes 2009</t>
  </si>
  <si>
    <t>1.84 ± 0.76</t>
  </si>
  <si>
    <t>1.96 ± 0.56</t>
  </si>
  <si>
    <t>2.05 ± 0.49</t>
  </si>
  <si>
    <t>3.71 ± 0.07</t>
  </si>
  <si>
    <t>2.90 ± 1.35</t>
  </si>
  <si>
    <r>
      <t xml:space="preserve">Movement </t>
    </r>
    <r>
      <rPr>
        <u val="single"/>
        <sz val="9"/>
        <rFont val="Geneva"/>
        <family val="0"/>
      </rPr>
      <t>(mm)</t>
    </r>
  </si>
  <si>
    <t>1.47 ± 2.38</t>
  </si>
  <si>
    <t>RCWC - Wildcat Mountain, Rodgers Creek fault</t>
  </si>
  <si>
    <t>BSFB - Fairbanks Road,  Bartlett Springs fault</t>
  </si>
  <si>
    <t>BS20 - Highway 20,  Bartlett Springs fault</t>
  </si>
  <si>
    <t>Std. dev.</t>
  </si>
  <si>
    <t># of years</t>
  </si>
  <si>
    <t>0.94 ± 0.47</t>
  </si>
  <si>
    <t>–0.11 ± 1.05</t>
  </si>
  <si>
    <t>3.64 ± 0.03</t>
  </si>
  <si>
    <t>2.90 ± 0.03</t>
  </si>
  <si>
    <t>1.86 ± 0.44</t>
  </si>
  <si>
    <t>2.50 ± 0.52</t>
  </si>
  <si>
    <t>1.52 ± 0.46</t>
  </si>
  <si>
    <t>3.73 ± 0.08</t>
  </si>
  <si>
    <t>3.91 ± 0.96</t>
  </si>
  <si>
    <t>4.23 ± 0.07</t>
  </si>
  <si>
    <t>5.58 ± 0.09</t>
  </si>
  <si>
    <t>Date</t>
  </si>
  <si>
    <r>
      <t xml:space="preserve"> Simple </t>
    </r>
    <r>
      <rPr>
        <u val="single"/>
        <sz val="9"/>
        <rFont val="Geneva"/>
        <family val="0"/>
      </rPr>
      <t xml:space="preserve">average </t>
    </r>
  </si>
  <si>
    <t>-0.29 ± 0.89</t>
  </si>
  <si>
    <t>Creep rate (mm/yr)</t>
  </si>
  <si>
    <t>Angle (deg)</t>
  </si>
  <si>
    <r>
      <t xml:space="preserve">Std. dev. </t>
    </r>
    <r>
      <rPr>
        <u val="single"/>
        <sz val="9"/>
        <rFont val="Geneva"/>
        <family val="0"/>
      </rPr>
      <t>(degree)</t>
    </r>
  </si>
  <si>
    <t>Length (m)</t>
  </si>
  <si>
    <r>
      <t xml:space="preserve">Cumulative movement </t>
    </r>
    <r>
      <rPr>
        <u val="single"/>
        <sz val="9"/>
        <rFont val="Geneva"/>
        <family val="0"/>
      </rPr>
      <t>(mm)</t>
    </r>
  </si>
  <si>
    <t>Creep rate (mm/yr)</t>
  </si>
  <si>
    <t>Angle (deg)</t>
  </si>
  <si>
    <r>
      <t xml:space="preserve">Std. dev. </t>
    </r>
    <r>
      <rPr>
        <u val="single"/>
        <sz val="9"/>
        <rFont val="Geneva"/>
        <family val="0"/>
      </rPr>
      <t>(degree)</t>
    </r>
  </si>
  <si>
    <t>Length (m)</t>
  </si>
  <si>
    <t>Re-set OS, use simple ave.</t>
  </si>
  <si>
    <t>-0.43 ± 0.33</t>
  </si>
  <si>
    <t>Not read 2014</t>
  </si>
  <si>
    <t>New OS installed</t>
  </si>
  <si>
    <t>Recovered buried  IS</t>
  </si>
  <si>
    <t>-0.36 ± 0.69</t>
  </si>
  <si>
    <t>-1.81 ± 0.77</t>
  </si>
  <si>
    <t>1.36 ± 0.64</t>
  </si>
  <si>
    <t>3.22 ± 0.17</t>
  </si>
  <si>
    <t>-0.23 ± 0.24</t>
  </si>
  <si>
    <t>1.36 ± 0.41</t>
  </si>
  <si>
    <t>3.64 ± 0.03</t>
  </si>
  <si>
    <t>2.91 ± 0.03</t>
  </si>
  <si>
    <t>1.38 ± 0.36</t>
  </si>
  <si>
    <t>4.05 ± 0.62</t>
  </si>
  <si>
    <t>3.74 ± 0.07</t>
  </si>
  <si>
    <t>0.90 ± 0.60</t>
  </si>
  <si>
    <t>2.69 ± 0.43</t>
  </si>
  <si>
    <t>0.88 ± 0.32</t>
  </si>
  <si>
    <t>1.36 ± 0.40</t>
  </si>
  <si>
    <t>3.00 ± 0.98</t>
  </si>
  <si>
    <t>4.21 ± 0.07</t>
  </si>
  <si>
    <t>5.5 ± 0.09</t>
  </si>
  <si>
    <t>0.23 ± 0.72</t>
  </si>
  <si>
    <t>1.66 ± 0.21</t>
  </si>
  <si>
    <t>1.43 ± 0.08</t>
  </si>
  <si>
    <t>4.07 ± 0.86</t>
  </si>
  <si>
    <t>.-1.2</t>
  </si>
  <si>
    <r>
      <rPr>
        <b/>
        <sz val="12"/>
        <color indexed="8"/>
        <rFont val="Calibri"/>
        <family val="2"/>
      </rPr>
      <t>NLAR</t>
    </r>
    <r>
      <rPr>
        <sz val="10"/>
        <rFont val="Verdana"/>
        <family val="0"/>
      </rPr>
      <t xml:space="preserve"> -  Las Amigas Rd, Napa County, West Napa fault</t>
    </r>
  </si>
  <si>
    <t>*Net slip based on average from centerline &amp; vine row on Nov 7, 2014</t>
  </si>
  <si>
    <t>Angle (°)</t>
  </si>
  <si>
    <r>
      <t xml:space="preserve">Std. dev. </t>
    </r>
    <r>
      <rPr>
        <u val="single"/>
        <sz val="10"/>
        <rFont val="Calibri"/>
        <family val="0"/>
      </rPr>
      <t>(°)</t>
    </r>
  </si>
  <si>
    <t>L (m)</t>
  </si>
  <si>
    <t>c</t>
  </si>
  <si>
    <r>
      <t xml:space="preserve">dextral change </t>
    </r>
    <r>
      <rPr>
        <u val="single"/>
        <sz val="10"/>
        <rFont val="Calibri"/>
        <family val="0"/>
      </rPr>
      <t>(mm)</t>
    </r>
  </si>
  <si>
    <r>
      <rPr>
        <sz val="10"/>
        <rFont val="Calibri"/>
        <family val="0"/>
      </rPr>
      <t xml:space="preserve">dextral change cum. </t>
    </r>
    <r>
      <rPr>
        <u val="single"/>
        <sz val="10"/>
        <rFont val="Calibri"/>
        <family val="0"/>
      </rPr>
      <t>(mm)</t>
    </r>
  </si>
  <si>
    <r>
      <rPr>
        <sz val="10"/>
        <rFont val="Calibri"/>
        <family val="0"/>
      </rPr>
      <t xml:space="preserve">err in slip (±1 sem; </t>
    </r>
    <r>
      <rPr>
        <u val="single"/>
        <sz val="10"/>
        <rFont val="Calibri"/>
        <family val="0"/>
      </rPr>
      <t>mm)</t>
    </r>
  </si>
  <si>
    <r>
      <rPr>
        <sz val="10"/>
        <rFont val="Calibri"/>
        <family val="0"/>
      </rPr>
      <t xml:space="preserve">time (hr </t>
    </r>
    <r>
      <rPr>
        <u val="single"/>
        <sz val="10"/>
        <rFont val="Calibri"/>
        <family val="0"/>
      </rPr>
      <t>PDT)</t>
    </r>
  </si>
  <si>
    <r>
      <rPr>
        <sz val="10"/>
        <rFont val="Calibri"/>
        <family val="0"/>
      </rPr>
      <t>days post- earth-</t>
    </r>
    <r>
      <rPr>
        <u val="single"/>
        <sz val="10"/>
        <rFont val="Calibri"/>
        <family val="0"/>
      </rPr>
      <t xml:space="preserve"> quake</t>
    </r>
  </si>
  <si>
    <r>
      <t xml:space="preserve">total dextral slip </t>
    </r>
    <r>
      <rPr>
        <u val="single"/>
        <sz val="10"/>
        <color indexed="8"/>
        <rFont val="Calibri"/>
        <family val="0"/>
      </rPr>
      <t xml:space="preserve"> (mm)</t>
    </r>
  </si>
  <si>
    <t>err</t>
  </si>
  <si>
    <t>Notes</t>
  </si>
  <si>
    <r>
      <rPr>
        <sz val="10"/>
        <rFont val="Calibri"/>
        <family val="0"/>
      </rPr>
      <t>rate be-tween surveys (mm/</t>
    </r>
    <r>
      <rPr>
        <u val="single"/>
        <sz val="10"/>
        <rFont val="Calibri"/>
        <family val="0"/>
      </rPr>
      <t xml:space="preserve"> day)</t>
    </r>
  </si>
  <si>
    <t>Time of M6.0 earthquake</t>
  </si>
  <si>
    <t>Error from vine row offset</t>
  </si>
  <si>
    <t>*284 vine offset ; 220 mm from AFTER (stripe offset)</t>
  </si>
  <si>
    <r>
      <rPr>
        <b/>
        <sz val="12"/>
        <color indexed="8"/>
        <rFont val="Calibri"/>
        <family val="2"/>
      </rPr>
      <t>NWIT</t>
    </r>
    <r>
      <rPr>
        <sz val="10"/>
        <rFont val="Verdana"/>
        <family val="0"/>
      </rPr>
      <t xml:space="preserve"> -  Withers Rd, Napa County, West Napa fault</t>
    </r>
  </si>
  <si>
    <r>
      <t xml:space="preserve">rate between surveys </t>
    </r>
    <r>
      <rPr>
        <u val="single"/>
        <sz val="10"/>
        <rFont val="Calibri"/>
        <family val="0"/>
      </rPr>
      <t>(mm/day</t>
    </r>
    <r>
      <rPr>
        <sz val="10"/>
        <rFont val="Calibri"/>
        <family val="0"/>
      </rPr>
      <t>)</t>
    </r>
  </si>
  <si>
    <t>time of M6.0 earthquake</t>
  </si>
  <si>
    <t>*Assign fence slip error</t>
  </si>
  <si>
    <t>[258]</t>
  </si>
  <si>
    <t>Use this TLS survey-fence MLR slip.</t>
  </si>
  <si>
    <t>[~295 ± 5 mm RL slip  on fence]</t>
  </si>
  <si>
    <r>
      <rPr>
        <b/>
        <sz val="12"/>
        <color indexed="8"/>
        <rFont val="Calibri"/>
        <family val="2"/>
      </rPr>
      <t xml:space="preserve">NHNR- </t>
    </r>
    <r>
      <rPr>
        <sz val="10"/>
        <rFont val="Verdana"/>
        <family val="0"/>
      </rPr>
      <t xml:space="preserve"> Henry Rd, Napa County, West Napa fault</t>
    </r>
  </si>
  <si>
    <t>time (hr PDT)</t>
  </si>
  <si>
    <r>
      <t xml:space="preserve">days post- earth- </t>
    </r>
    <r>
      <rPr>
        <u val="single"/>
        <sz val="10"/>
        <rFont val="Calibri"/>
        <family val="0"/>
      </rPr>
      <t>quake</t>
    </r>
  </si>
  <si>
    <t>rate between surveys (mm/day)</t>
  </si>
  <si>
    <t>—</t>
  </si>
  <si>
    <t>IS mark paved; use 26-dpe estimated value</t>
  </si>
  <si>
    <t>–</t>
  </si>
  <si>
    <t xml:space="preserve">New IS; for new angle a decrease is dextral slip </t>
  </si>
  <si>
    <t>[268]</t>
  </si>
  <si>
    <t>Survey of vineyard row</t>
  </si>
  <si>
    <r>
      <rPr>
        <sz val="10"/>
        <rFont val="Calibri"/>
        <family val="0"/>
      </rPr>
      <t>time (hr</t>
    </r>
    <r>
      <rPr>
        <u val="single"/>
        <sz val="10"/>
        <rFont val="Calibri"/>
        <family val="0"/>
      </rPr>
      <t xml:space="preserve"> PDT)</t>
    </r>
  </si>
  <si>
    <r>
      <rPr>
        <sz val="10"/>
        <rFont val="Calibri"/>
        <family val="0"/>
      </rPr>
      <t>rate between surveys</t>
    </r>
    <r>
      <rPr>
        <u val="single"/>
        <sz val="10"/>
        <rFont val="Calibri"/>
        <family val="0"/>
      </rPr>
      <t xml:space="preserve"> (mm/day)</t>
    </r>
  </si>
  <si>
    <t>Use curb slip ~325 ± 5 mm</t>
  </si>
  <si>
    <t>[curb SfM 369.5 ± 3.5 mm]</t>
  </si>
  <si>
    <t>d</t>
  </si>
  <si>
    <t>0.3 ± 0.25 RL</t>
  </si>
  <si>
    <t>No afterslip here</t>
  </si>
  <si>
    <t>2.0 ± 0.25</t>
  </si>
  <si>
    <t>NLAR</t>
  </si>
  <si>
    <t>NWIT</t>
  </si>
  <si>
    <t>NHNR</t>
  </si>
  <si>
    <t>NLOD</t>
  </si>
  <si>
    <t>NELW</t>
  </si>
  <si>
    <t>West Napa</t>
  </si>
  <si>
    <t>"</t>
  </si>
  <si>
    <t>Las Amigas Rd</t>
  </si>
  <si>
    <t>Withers Rd</t>
  </si>
  <si>
    <t>Henry Rd</t>
  </si>
  <si>
    <t>Leaning Oak Dr</t>
  </si>
  <si>
    <t>Ellen Wy</t>
  </si>
  <si>
    <r>
      <rPr>
        <vertAlign val="superscript"/>
        <sz val="10"/>
        <rFont val="Times New Roman"/>
        <family val="0"/>
      </rPr>
      <t>3</t>
    </r>
    <r>
      <rPr>
        <sz val="10"/>
        <rFont val="Times New Roman"/>
        <family val="0"/>
      </rPr>
      <t>Slip associated with M6.0 earthquake exhibits logarithmic decay over time, not linear (Lienkaemper and others, 2014)</t>
    </r>
  </si>
  <si>
    <r>
      <t>Table 1b.</t>
    </r>
    <r>
      <rPr>
        <sz val="12"/>
        <rFont val="Arial Narrow"/>
        <family val="0"/>
      </rPr>
      <t xml:space="preserve">  Average Rates of Right-Lateral Movement, San Francisco Bay Region (Northern data set, region </t>
    </r>
    <r>
      <rPr>
        <b/>
        <sz val="12"/>
        <rFont val="Arial Narrow"/>
        <family val="0"/>
      </rPr>
      <t>N</t>
    </r>
    <r>
      <rPr>
        <sz val="12"/>
        <rFont val="Arial Narrow"/>
        <family val="0"/>
      </rPr>
      <t>,  Fig. 1)</t>
    </r>
  </si>
  <si>
    <t xml:space="preserve"> Site Code</t>
  </si>
  <si>
    <r>
      <t>yr</t>
    </r>
    <r>
      <rPr>
        <vertAlign val="superscript"/>
        <sz val="10"/>
        <rFont val="Arial Narrow"/>
        <family val="0"/>
      </rPr>
      <t>2</t>
    </r>
  </si>
  <si>
    <t>Pope Canyon, East trace</t>
  </si>
  <si>
    <t>Pope Canyon West trace</t>
  </si>
  <si>
    <t>BWJC</t>
  </si>
  <si>
    <t>Jerd Creek, West trace</t>
  </si>
  <si>
    <t>Lake Pillsbury</t>
  </si>
  <si>
    <t>Parish Rd</t>
  </si>
  <si>
    <t>HCHC</t>
  </si>
  <si>
    <t>MSKP</t>
  </si>
  <si>
    <t xml:space="preserve"> </t>
  </si>
  <si>
    <t>*Average = total slip/total time</t>
  </si>
  <si>
    <r>
      <t>1</t>
    </r>
    <r>
      <rPr>
        <sz val="10"/>
        <rFont val="Times New Roman"/>
        <family val="0"/>
      </rPr>
      <t>Combined ESE and ESW lengths</t>
    </r>
  </si>
  <si>
    <r>
      <t>2</t>
    </r>
    <r>
      <rPr>
        <sz val="10"/>
        <rFont val="Times New Roman"/>
        <family val="0"/>
      </rPr>
      <t>Number of years of observation</t>
    </r>
  </si>
  <si>
    <t>[284 +220/2]</t>
  </si>
  <si>
    <t>-1.3 ± .27</t>
  </si>
  <si>
    <t>0..00096</t>
  </si>
  <si>
    <t>Replace IS</t>
  </si>
  <si>
    <t>Not read 2015</t>
  </si>
  <si>
    <t>Not Read 2015</t>
  </si>
  <si>
    <t>Abandoned 2015</t>
  </si>
  <si>
    <t>2*</t>
  </si>
  <si>
    <t xml:space="preserve">Paved; all new marks; slip estimated from AFTER* </t>
  </si>
  <si>
    <t>2.0</t>
  </si>
  <si>
    <t xml:space="preserve">Paved; IS &amp; OS new marks; slip estimated from AFTER* </t>
  </si>
  <si>
    <r>
      <t xml:space="preserve">time (hr </t>
    </r>
    <r>
      <rPr>
        <u val="single"/>
        <sz val="10"/>
        <rFont val="Calibri"/>
        <family val="0"/>
      </rPr>
      <t>PDT)</t>
    </r>
  </si>
  <si>
    <r>
      <t xml:space="preserve">total dextral slip  </t>
    </r>
    <r>
      <rPr>
        <u val="single"/>
        <sz val="10"/>
        <rFont val="Calibri"/>
        <family val="0"/>
      </rPr>
      <t>(mm)</t>
    </r>
  </si>
  <si>
    <r>
      <rPr>
        <b/>
        <sz val="12"/>
        <rFont val="Calibri"/>
        <family val="0"/>
      </rPr>
      <t>NLOD -</t>
    </r>
    <r>
      <rPr>
        <sz val="10"/>
        <rFont val="Verdana"/>
        <family val="0"/>
      </rPr>
      <t xml:space="preserve"> Leaning Oak Drive, Napa County, West Napa fault</t>
    </r>
  </si>
  <si>
    <r>
      <rPr>
        <b/>
        <sz val="12"/>
        <rFont val="Calibri"/>
        <family val="0"/>
      </rPr>
      <t>NELW</t>
    </r>
    <r>
      <rPr>
        <sz val="10"/>
        <rFont val="Verdana"/>
        <family val="0"/>
      </rPr>
      <t xml:space="preserve"> - Ellen Way, Napa, West Napa fault </t>
    </r>
  </si>
  <si>
    <r>
      <t xml:space="preserve">AA slip cum </t>
    </r>
    <r>
      <rPr>
        <u val="single"/>
        <sz val="10"/>
        <rFont val="Calibri"/>
        <family val="0"/>
      </rPr>
      <t>(mm)</t>
    </r>
  </si>
  <si>
    <r>
      <t xml:space="preserve">rate between surveys </t>
    </r>
    <r>
      <rPr>
        <u val="single"/>
        <sz val="10"/>
        <rFont val="Calibri"/>
        <family val="0"/>
      </rPr>
      <t>(mm/day)</t>
    </r>
  </si>
  <si>
    <t>RCBP - Bridle Path, Rodgers Creek fault</t>
  </si>
  <si>
    <t>RCBP</t>
  </si>
  <si>
    <t>Bridle Path</t>
  </si>
  <si>
    <t xml:space="preserve">Afterslip of Aug 24, 2014 M6.0 </t>
  </si>
  <si>
    <r>
      <t>––</t>
    </r>
    <r>
      <rPr>
        <vertAlign val="superscript"/>
        <sz val="10"/>
        <rFont val="Times New Roman"/>
        <family val="0"/>
      </rPr>
      <t>3</t>
    </r>
  </si>
  <si>
    <t>0.96 ± 0.35</t>
  </si>
  <si>
    <t>OS replaced,  read 2015</t>
  </si>
  <si>
    <t>3.21 ± 0.12</t>
  </si>
  <si>
    <t>Destroyed</t>
  </si>
  <si>
    <t>3.58 ± 0.03</t>
  </si>
  <si>
    <t>0.98 ± 0.37</t>
  </si>
  <si>
    <t>3.43 ± 0.58</t>
  </si>
  <si>
    <t>0.68 ± 0.45</t>
  </si>
  <si>
    <t>2.60 ± 0.33</t>
  </si>
  <si>
    <t>LR exclude '09,'12. Not read '15</t>
  </si>
  <si>
    <t>1.60 ± 0.34</t>
  </si>
  <si>
    <t>2.94 ± 0.74</t>
  </si>
  <si>
    <t>4.20  ± 0.07</t>
  </si>
  <si>
    <t>5.45 ± 0.09</t>
  </si>
  <si>
    <t>0.29 ± 0.50</t>
  </si>
  <si>
    <t>1.81 ± 0.19</t>
  </si>
  <si>
    <t>1.44 ± 0.07</t>
  </si>
  <si>
    <t>4.36 ± 0.67</t>
  </si>
  <si>
    <t>2.91 ± 0.02</t>
  </si>
  <si>
    <t>2.22 ± 0.55</t>
  </si>
  <si>
    <t>-1.22 ± 1.25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</si>
</sst>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000"/>
    <numFmt numFmtId="174" formatCode="mm/dd/yy"/>
    <numFmt numFmtId="175" formatCode="0.000"/>
    <numFmt numFmtId="176" formatCode="0.00000"/>
    <numFmt numFmtId="177" formatCode="[$-409]dddd\,\ mmmm\ dd\,\ yyyy"/>
    <numFmt numFmtId="178" formatCode="mm/dd/yy;@"/>
    <numFmt numFmtId="179" formatCode="0.0"/>
    <numFmt numFmtId="180" formatCode="0.0000000000000"/>
    <numFmt numFmtId="181" formatCode="0.000000000000"/>
    <numFmt numFmtId="182" formatCode="0.00000000000000"/>
    <numFmt numFmtId="183" formatCode="#,##0.000"/>
    <numFmt numFmtId="184" formatCode="0.0000000000"/>
    <numFmt numFmtId="185" formatCode="0.000000000"/>
    <numFmt numFmtId="186" formatCode="0.00000000"/>
    <numFmt numFmtId="187" formatCode="0.0000000"/>
    <numFmt numFmtId="188" formatCode="dd\-mmm\-yy"/>
    <numFmt numFmtId="189" formatCode="m/d/yy;@"/>
    <numFmt numFmtId="190" formatCode="0.000000000000000"/>
    <numFmt numFmtId="191" formatCode="0.00000000000"/>
    <numFmt numFmtId="192" formatCode="&quot;$&quot;#,##0.00"/>
    <numFmt numFmtId="193" formatCode="#,##0.0"/>
    <numFmt numFmtId="194" formatCode="[$-409]h:mm:ss\ AM/PM"/>
  </numFmts>
  <fonts count="6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9"/>
      <name val="Genev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9"/>
      <name val="Verdana"/>
      <family val="0"/>
    </font>
    <font>
      <b/>
      <sz val="9"/>
      <name val="Geneva"/>
      <family val="0"/>
    </font>
    <font>
      <sz val="8"/>
      <name val="Geneva"/>
      <family val="0"/>
    </font>
    <font>
      <u val="single"/>
      <sz val="9"/>
      <name val="Geneva"/>
      <family val="0"/>
    </font>
    <font>
      <i/>
      <sz val="9"/>
      <name val="Verdana"/>
      <family val="0"/>
    </font>
    <font>
      <sz val="12"/>
      <name val="Arial Narrow"/>
      <family val="0"/>
    </font>
    <font>
      <b/>
      <sz val="12"/>
      <name val="Arial Narrow"/>
      <family val="0"/>
    </font>
    <font>
      <b/>
      <sz val="10"/>
      <name val="Arial Narrow"/>
      <family val="0"/>
    </font>
    <font>
      <vertAlign val="superscript"/>
      <sz val="10"/>
      <name val="Arial Narrow"/>
      <family val="0"/>
    </font>
    <font>
      <sz val="10"/>
      <name val="Times New Roman"/>
      <family val="0"/>
    </font>
    <font>
      <vertAlign val="superscript"/>
      <sz val="10"/>
      <name val="Times New Roman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u val="single"/>
      <sz val="10"/>
      <name val="Calibri"/>
      <family val="0"/>
    </font>
    <font>
      <sz val="10"/>
      <name val="Calibri"/>
      <family val="0"/>
    </font>
    <font>
      <u val="single"/>
      <sz val="10"/>
      <color indexed="8"/>
      <name val="Calibri"/>
      <family val="0"/>
    </font>
    <font>
      <sz val="10"/>
      <name val="Times"/>
      <family val="0"/>
    </font>
    <font>
      <sz val="1.25"/>
      <color indexed="8"/>
      <name val="Verdana"/>
      <family val="2"/>
    </font>
    <font>
      <sz val="1.05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10"/>
      <color indexed="10"/>
      <name val="Times New Roman"/>
      <family val="1"/>
    </font>
    <font>
      <b/>
      <sz val="1.25"/>
      <color indexed="8"/>
      <name val="Verdana"/>
      <family val="0"/>
    </font>
    <font>
      <b/>
      <sz val="1.5"/>
      <color indexed="8"/>
      <name val="Verdana"/>
      <family val="0"/>
    </font>
    <font>
      <sz val="12"/>
      <name val="Calibri"/>
      <family val="0"/>
    </font>
    <font>
      <u val="single"/>
      <sz val="12"/>
      <name val="Calibri"/>
      <family val="0"/>
    </font>
    <font>
      <b/>
      <sz val="12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0"/>
    </font>
    <font>
      <b/>
      <sz val="12"/>
      <color theme="1"/>
      <name val="Calibri"/>
      <family val="2"/>
    </font>
    <font>
      <sz val="10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0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15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31" fillId="23" borderId="0" applyNumberFormat="0" applyBorder="0" applyAlignment="0" applyProtection="0"/>
    <xf numFmtId="0" fontId="54" fillId="24" borderId="1" applyNumberFormat="0" applyAlignment="0" applyProtection="0"/>
    <xf numFmtId="0" fontId="55" fillId="2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7" fillId="26" borderId="0" applyNumberFormat="0" applyBorder="0" applyAlignment="0" applyProtection="0"/>
    <xf numFmtId="0" fontId="19" fillId="0" borderId="3" applyNumberFormat="0" applyFill="0" applyAlignment="0" applyProtection="0"/>
    <xf numFmtId="0" fontId="36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27" borderId="1" applyNumberFormat="0" applyAlignment="0" applyProtection="0"/>
    <xf numFmtId="0" fontId="59" fillId="0" borderId="6" applyNumberFormat="0" applyFill="0" applyAlignment="0" applyProtection="0"/>
    <xf numFmtId="0" fontId="60" fillId="28" borderId="0" applyNumberFormat="0" applyBorder="0" applyAlignment="0" applyProtection="0"/>
    <xf numFmtId="0" fontId="61" fillId="28" borderId="0" applyNumberFormat="0" applyBorder="0" applyAlignment="0" applyProtection="0"/>
    <xf numFmtId="0" fontId="6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29" borderId="7" applyNumberFormat="0" applyFont="0" applyAlignment="0" applyProtection="0"/>
    <xf numFmtId="0" fontId="63" fillId="24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14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172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5" fontId="5" fillId="0" borderId="0" xfId="0" applyNumberFormat="1" applyFont="1" applyAlignment="1">
      <alignment horizontal="center"/>
    </xf>
    <xf numFmtId="175" fontId="5" fillId="0" borderId="0" xfId="0" applyNumberFormat="1" applyFont="1" applyFill="1" applyAlignment="1">
      <alignment horizontal="center"/>
    </xf>
    <xf numFmtId="174" fontId="5" fillId="0" borderId="0" xfId="0" applyNumberFormat="1" applyFont="1" applyAlignment="1">
      <alignment horizontal="center"/>
    </xf>
    <xf numFmtId="175" fontId="5" fillId="0" borderId="0" xfId="0" applyNumberFormat="1" applyFont="1" applyFill="1" applyAlignment="1" quotePrefix="1">
      <alignment horizontal="center"/>
    </xf>
    <xf numFmtId="175" fontId="5" fillId="0" borderId="0" xfId="0" applyNumberFormat="1" applyFont="1" applyAlignment="1" quotePrefix="1">
      <alignment horizontal="center"/>
    </xf>
    <xf numFmtId="174" fontId="5" fillId="0" borderId="0" xfId="0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179" fontId="5" fillId="0" borderId="0" xfId="0" applyNumberFormat="1" applyFont="1" applyAlignment="1" quotePrefix="1">
      <alignment horizontal="center"/>
    </xf>
    <xf numFmtId="179" fontId="5" fillId="0" borderId="0" xfId="0" applyNumberFormat="1" applyFont="1" applyAlignment="1">
      <alignment horizontal="center"/>
    </xf>
    <xf numFmtId="178" fontId="5" fillId="0" borderId="0" xfId="0" applyNumberFormat="1" applyFont="1" applyAlignment="1">
      <alignment horizontal="center"/>
    </xf>
    <xf numFmtId="179" fontId="8" fillId="0" borderId="0" xfId="0" applyNumberFormat="1" applyFont="1" applyAlignment="1">
      <alignment horizontal="center"/>
    </xf>
    <xf numFmtId="173" fontId="5" fillId="0" borderId="0" xfId="0" applyNumberFormat="1" applyFont="1" applyAlignment="1">
      <alignment horizontal="center"/>
    </xf>
    <xf numFmtId="173" fontId="5" fillId="0" borderId="0" xfId="0" applyNumberFormat="1" applyFont="1" applyFill="1" applyAlignment="1">
      <alignment horizontal="center"/>
    </xf>
    <xf numFmtId="17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2" fontId="5" fillId="0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178" fontId="5" fillId="0" borderId="0" xfId="0" applyNumberFormat="1" applyFont="1" applyFill="1" applyAlignment="1">
      <alignment horizontal="center"/>
    </xf>
    <xf numFmtId="0" fontId="5" fillId="0" borderId="0" xfId="0" applyFont="1" applyBorder="1" applyAlignment="1">
      <alignment horizontal="center"/>
    </xf>
    <xf numFmtId="179" fontId="5" fillId="0" borderId="0" xfId="0" applyNumberFormat="1" applyFont="1" applyFill="1" applyBorder="1" applyAlignment="1">
      <alignment horizontal="center"/>
    </xf>
    <xf numFmtId="172" fontId="5" fillId="0" borderId="0" xfId="0" applyNumberFormat="1" applyFont="1" applyFill="1" applyBorder="1" applyAlignment="1">
      <alignment horizontal="center"/>
    </xf>
    <xf numFmtId="175" fontId="5" fillId="0" borderId="0" xfId="0" applyNumberFormat="1" applyFont="1" applyFill="1" applyBorder="1" applyAlignment="1">
      <alignment horizontal="center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left"/>
    </xf>
    <xf numFmtId="2" fontId="5" fillId="0" borderId="0" xfId="0" applyNumberFormat="1" applyFont="1" applyFill="1" applyAlignment="1">
      <alignment horizontal="center"/>
    </xf>
    <xf numFmtId="179" fontId="5" fillId="0" borderId="0" xfId="0" applyNumberFormat="1" applyFont="1" applyFill="1" applyAlignment="1" quotePrefix="1">
      <alignment horizontal="center"/>
    </xf>
    <xf numFmtId="0" fontId="5" fillId="0" borderId="0" xfId="0" applyFont="1" applyFill="1" applyAlignment="1" quotePrefix="1">
      <alignment horizontal="center"/>
    </xf>
    <xf numFmtId="0" fontId="9" fillId="0" borderId="0" xfId="0" applyFont="1" applyAlignment="1">
      <alignment horizontal="center"/>
    </xf>
    <xf numFmtId="179" fontId="11" fillId="0" borderId="0" xfId="0" applyNumberFormat="1" applyFont="1" applyAlignment="1">
      <alignment horizontal="center" wrapText="1"/>
    </xf>
    <xf numFmtId="175" fontId="11" fillId="0" borderId="0" xfId="0" applyNumberFormat="1" applyFont="1" applyAlignment="1">
      <alignment horizontal="center" wrapText="1"/>
    </xf>
    <xf numFmtId="15" fontId="11" fillId="0" borderId="0" xfId="0" applyNumberFormat="1" applyFont="1" applyAlignment="1">
      <alignment horizontal="center" wrapText="1"/>
    </xf>
    <xf numFmtId="179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179" fontId="5" fillId="0" borderId="0" xfId="0" applyNumberFormat="1" applyFont="1" applyAlignment="1">
      <alignment horizontal="left"/>
    </xf>
    <xf numFmtId="15" fontId="5" fillId="0" borderId="0" xfId="0" applyNumberFormat="1" applyFont="1" applyAlignment="1">
      <alignment horizontal="center"/>
    </xf>
    <xf numFmtId="176" fontId="5" fillId="0" borderId="0" xfId="0" applyNumberFormat="1" applyFont="1" applyFill="1" applyBorder="1" applyAlignment="1">
      <alignment horizontal="right"/>
    </xf>
    <xf numFmtId="179" fontId="5" fillId="0" borderId="10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/>
    </xf>
    <xf numFmtId="172" fontId="8" fillId="0" borderId="0" xfId="0" applyNumberFormat="1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176" fontId="5" fillId="0" borderId="0" xfId="0" applyNumberFormat="1" applyFont="1" applyAlignment="1">
      <alignment horizontal="right"/>
    </xf>
    <xf numFmtId="176" fontId="5" fillId="0" borderId="0" xfId="0" applyNumberFormat="1" applyFont="1" applyAlignment="1">
      <alignment horizontal="center"/>
    </xf>
    <xf numFmtId="176" fontId="5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right"/>
    </xf>
    <xf numFmtId="1" fontId="15" fillId="0" borderId="11" xfId="0" applyNumberFormat="1" applyFont="1" applyFill="1" applyBorder="1" applyAlignment="1">
      <alignment horizontal="center" wrapText="1"/>
    </xf>
    <xf numFmtId="1" fontId="17" fillId="0" borderId="0" xfId="0" applyNumberFormat="1" applyFont="1" applyFill="1" applyAlignment="1">
      <alignment horizontal="left"/>
    </xf>
    <xf numFmtId="0" fontId="17" fillId="0" borderId="0" xfId="0" applyFont="1" applyFill="1" applyAlignment="1">
      <alignment/>
    </xf>
    <xf numFmtId="1" fontId="17" fillId="0" borderId="0" xfId="0" applyNumberFormat="1" applyFont="1" applyFill="1" applyAlignment="1" quotePrefix="1">
      <alignment horizontal="left"/>
    </xf>
    <xf numFmtId="173" fontId="5" fillId="0" borderId="0" xfId="0" applyNumberFormat="1" applyFont="1" applyFill="1" applyBorder="1" applyAlignment="1">
      <alignment horizontal="center"/>
    </xf>
    <xf numFmtId="176" fontId="5" fillId="0" borderId="0" xfId="0" applyNumberFormat="1" applyFont="1" applyAlignment="1">
      <alignment/>
    </xf>
    <xf numFmtId="175" fontId="5" fillId="0" borderId="0" xfId="0" applyNumberFormat="1" applyFont="1" applyAlignment="1">
      <alignment/>
    </xf>
    <xf numFmtId="189" fontId="5" fillId="0" borderId="0" xfId="0" applyNumberFormat="1" applyFont="1" applyFill="1" applyAlignment="1">
      <alignment horizontal="center"/>
    </xf>
    <xf numFmtId="176" fontId="5" fillId="0" borderId="0" xfId="0" applyNumberFormat="1" applyFont="1" applyFill="1" applyAlignment="1">
      <alignment horizontal="right"/>
    </xf>
    <xf numFmtId="176" fontId="5" fillId="0" borderId="0" xfId="0" applyNumberFormat="1" applyFont="1" applyAlignment="1" quotePrefix="1">
      <alignment horizontal="center"/>
    </xf>
    <xf numFmtId="1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78" fontId="5" fillId="0" borderId="0" xfId="0" applyNumberFormat="1" applyFont="1" applyAlignment="1" quotePrefix="1">
      <alignment horizontal="center"/>
    </xf>
    <xf numFmtId="189" fontId="5" fillId="0" borderId="0" xfId="0" applyNumberFormat="1" applyFont="1" applyAlignment="1" quotePrefix="1">
      <alignment horizontal="center"/>
    </xf>
    <xf numFmtId="2" fontId="5" fillId="0" borderId="0" xfId="0" applyNumberFormat="1" applyFont="1" applyAlignment="1" quotePrefix="1">
      <alignment horizontal="center"/>
    </xf>
    <xf numFmtId="0" fontId="5" fillId="0" borderId="0" xfId="0" applyFont="1" applyAlignment="1">
      <alignment horizontal="center" vertical="center"/>
    </xf>
    <xf numFmtId="193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Alignment="1" quotePrefix="1">
      <alignment/>
    </xf>
    <xf numFmtId="0" fontId="0" fillId="0" borderId="0" xfId="0" applyFill="1" applyAlignment="1">
      <alignment/>
    </xf>
    <xf numFmtId="0" fontId="17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15" fillId="0" borderId="11" xfId="60" applyFont="1" applyFill="1" applyBorder="1" applyAlignment="1">
      <alignment horizontal="left" wrapText="1"/>
      <protection/>
    </xf>
    <xf numFmtId="176" fontId="15" fillId="0" borderId="11" xfId="0" applyNumberFormat="1" applyFont="1" applyFill="1" applyBorder="1" applyAlignment="1">
      <alignment horizontal="center" wrapText="1"/>
    </xf>
    <xf numFmtId="179" fontId="15" fillId="0" borderId="11" xfId="0" applyNumberFormat="1" applyFont="1" applyFill="1" applyBorder="1" applyAlignment="1">
      <alignment horizontal="center" wrapText="1"/>
    </xf>
    <xf numFmtId="0" fontId="5" fillId="30" borderId="0" xfId="0" applyFont="1" applyFill="1" applyAlignment="1" quotePrefix="1">
      <alignment horizontal="left"/>
    </xf>
    <xf numFmtId="176" fontId="9" fillId="0" borderId="0" xfId="0" applyNumberFormat="1" applyFont="1" applyAlignment="1" quotePrefix="1">
      <alignment horizontal="center"/>
    </xf>
    <xf numFmtId="0" fontId="62" fillId="0" borderId="0" xfId="58" applyAlignment="1">
      <alignment horizontal="left"/>
      <protection/>
    </xf>
    <xf numFmtId="0" fontId="62" fillId="0" borderId="0" xfId="58" applyAlignment="1">
      <alignment horizontal="center"/>
      <protection/>
    </xf>
    <xf numFmtId="0" fontId="62" fillId="0" borderId="0" xfId="58">
      <alignment/>
      <protection/>
    </xf>
    <xf numFmtId="2" fontId="62" fillId="0" borderId="0" xfId="58" applyNumberFormat="1" applyAlignment="1">
      <alignment horizontal="center"/>
      <protection/>
    </xf>
    <xf numFmtId="0" fontId="23" fillId="0" borderId="0" xfId="58" applyFont="1" applyAlignment="1">
      <alignment horizontal="center" wrapText="1"/>
      <protection/>
    </xf>
    <xf numFmtId="0" fontId="24" fillId="0" borderId="0" xfId="58" applyFont="1" applyAlignment="1">
      <alignment horizontal="center" wrapText="1"/>
      <protection/>
    </xf>
    <xf numFmtId="179" fontId="24" fillId="0" borderId="0" xfId="58" applyNumberFormat="1" applyFont="1" applyAlignment="1">
      <alignment horizontal="center" wrapText="1"/>
      <protection/>
    </xf>
    <xf numFmtId="0" fontId="66" fillId="0" borderId="0" xfId="58" applyFont="1" applyAlignment="1">
      <alignment horizontal="center" wrapText="1"/>
      <protection/>
    </xf>
    <xf numFmtId="0" fontId="23" fillId="0" borderId="0" xfId="58" applyFont="1" applyAlignment="1">
      <alignment horizontal="left" wrapText="1"/>
      <protection/>
    </xf>
    <xf numFmtId="0" fontId="66" fillId="0" borderId="0" xfId="58" applyFont="1" applyAlignment="1">
      <alignment horizontal="center"/>
      <protection/>
    </xf>
    <xf numFmtId="14" fontId="66" fillId="0" borderId="0" xfId="58" applyNumberFormat="1" applyFont="1" applyAlignment="1">
      <alignment horizontal="center"/>
      <protection/>
    </xf>
    <xf numFmtId="2" fontId="66" fillId="0" borderId="0" xfId="58" applyNumberFormat="1" applyFont="1" applyAlignment="1">
      <alignment horizontal="center"/>
      <protection/>
    </xf>
    <xf numFmtId="179" fontId="66" fillId="0" borderId="0" xfId="58" applyNumberFormat="1" applyFont="1" applyFill="1" applyAlignment="1">
      <alignment horizontal="center"/>
      <protection/>
    </xf>
    <xf numFmtId="0" fontId="66" fillId="0" borderId="0" xfId="58" applyFont="1">
      <alignment/>
      <protection/>
    </xf>
    <xf numFmtId="179" fontId="66" fillId="0" borderId="0" xfId="58" applyNumberFormat="1" applyFont="1" applyAlignment="1">
      <alignment horizontal="center"/>
      <protection/>
    </xf>
    <xf numFmtId="1" fontId="66" fillId="0" borderId="0" xfId="58" applyNumberFormat="1" applyFont="1" applyFill="1" applyAlignment="1">
      <alignment horizontal="center"/>
      <protection/>
    </xf>
    <xf numFmtId="2" fontId="24" fillId="0" borderId="0" xfId="58" applyNumberFormat="1" applyFont="1" applyAlignment="1">
      <alignment horizontal="center"/>
      <protection/>
    </xf>
    <xf numFmtId="179" fontId="24" fillId="0" borderId="0" xfId="58" applyNumberFormat="1" applyFont="1" applyFill="1" applyAlignment="1">
      <alignment horizontal="center"/>
      <protection/>
    </xf>
    <xf numFmtId="2" fontId="24" fillId="0" borderId="0" xfId="58" applyNumberFormat="1" applyFont="1" applyFill="1" applyAlignment="1">
      <alignment horizontal="center"/>
      <protection/>
    </xf>
    <xf numFmtId="0" fontId="24" fillId="0" borderId="0" xfId="58" applyFont="1">
      <alignment/>
      <protection/>
    </xf>
    <xf numFmtId="179" fontId="24" fillId="0" borderId="0" xfId="58" applyNumberFormat="1" applyFont="1" applyAlignment="1">
      <alignment horizontal="center"/>
      <protection/>
    </xf>
    <xf numFmtId="176" fontId="66" fillId="0" borderId="0" xfId="58" applyNumberFormat="1" applyFont="1" applyAlignment="1">
      <alignment horizontal="center"/>
      <protection/>
    </xf>
    <xf numFmtId="14" fontId="66" fillId="0" borderId="0" xfId="58" applyNumberFormat="1" applyFont="1" applyAlignment="1">
      <alignment horizontal="center"/>
      <protection/>
    </xf>
    <xf numFmtId="2" fontId="24" fillId="0" borderId="0" xfId="58" applyNumberFormat="1" applyFont="1" applyAlignment="1">
      <alignment horizontal="center"/>
      <protection/>
    </xf>
    <xf numFmtId="2" fontId="24" fillId="0" borderId="0" xfId="58" applyNumberFormat="1" applyFont="1" applyFill="1" applyBorder="1" applyAlignment="1">
      <alignment horizontal="center"/>
      <protection/>
    </xf>
    <xf numFmtId="179" fontId="24" fillId="0" borderId="0" xfId="58" applyNumberFormat="1" applyFont="1" applyFill="1" applyBorder="1" applyAlignment="1">
      <alignment horizontal="center"/>
      <protection/>
    </xf>
    <xf numFmtId="2" fontId="24" fillId="0" borderId="0" xfId="58" applyNumberFormat="1" applyFont="1" applyFill="1" applyBorder="1" applyAlignment="1">
      <alignment horizontal="center"/>
      <protection/>
    </xf>
    <xf numFmtId="0" fontId="66" fillId="0" borderId="0" xfId="58" applyFont="1" applyAlignment="1">
      <alignment horizontal="center" vertical="center"/>
      <protection/>
    </xf>
    <xf numFmtId="14" fontId="66" fillId="0" borderId="0" xfId="58" applyNumberFormat="1" applyFont="1" applyAlignment="1">
      <alignment horizontal="center" vertical="center"/>
      <protection/>
    </xf>
    <xf numFmtId="2" fontId="24" fillId="0" borderId="0" xfId="58" applyNumberFormat="1" applyFont="1" applyAlignment="1">
      <alignment horizontal="center" vertical="center"/>
      <protection/>
    </xf>
    <xf numFmtId="2" fontId="24" fillId="0" borderId="0" xfId="58" applyNumberFormat="1" applyFont="1" applyFill="1" applyBorder="1" applyAlignment="1">
      <alignment horizontal="center" vertical="center"/>
      <protection/>
    </xf>
    <xf numFmtId="1" fontId="24" fillId="0" borderId="0" xfId="58" applyNumberFormat="1" applyFont="1" applyFill="1" applyBorder="1" applyAlignment="1">
      <alignment horizontal="center" vertical="center"/>
      <protection/>
    </xf>
    <xf numFmtId="0" fontId="66" fillId="0" borderId="0" xfId="58" applyFont="1" applyAlignment="1">
      <alignment vertical="center" wrapText="1"/>
      <protection/>
    </xf>
    <xf numFmtId="0" fontId="62" fillId="0" borderId="0" xfId="58" applyAlignment="1">
      <alignment wrapText="1"/>
      <protection/>
    </xf>
    <xf numFmtId="179" fontId="67" fillId="0" borderId="0" xfId="58" applyNumberFormat="1" applyFont="1" applyAlignment="1">
      <alignment horizontal="center"/>
      <protection/>
    </xf>
    <xf numFmtId="0" fontId="62" fillId="0" borderId="0" xfId="58" applyBorder="1">
      <alignment/>
      <protection/>
    </xf>
    <xf numFmtId="179" fontId="23" fillId="0" borderId="0" xfId="58" applyNumberFormat="1" applyFont="1" applyAlignment="1">
      <alignment horizontal="center" wrapText="1"/>
      <protection/>
    </xf>
    <xf numFmtId="0" fontId="24" fillId="0" borderId="0" xfId="58" applyFont="1" applyAlignment="1">
      <alignment horizontal="left" wrapText="1"/>
      <protection/>
    </xf>
    <xf numFmtId="0" fontId="66" fillId="0" borderId="0" xfId="58" applyFont="1" applyBorder="1" applyAlignment="1">
      <alignment horizontal="center"/>
      <protection/>
    </xf>
    <xf numFmtId="179" fontId="24" fillId="0" borderId="0" xfId="58" applyNumberFormat="1" applyFont="1" applyAlignment="1">
      <alignment horizontal="center"/>
      <protection/>
    </xf>
    <xf numFmtId="179" fontId="66" fillId="0" borderId="0" xfId="58" applyNumberFormat="1" applyFont="1" applyBorder="1" applyAlignment="1">
      <alignment horizontal="center"/>
      <protection/>
    </xf>
    <xf numFmtId="179" fontId="62" fillId="0" borderId="0" xfId="58" applyNumberFormat="1" applyBorder="1">
      <alignment/>
      <protection/>
    </xf>
    <xf numFmtId="179" fontId="24" fillId="0" borderId="0" xfId="58" applyNumberFormat="1" applyFont="1" applyBorder="1" applyAlignment="1">
      <alignment horizontal="center"/>
      <protection/>
    </xf>
    <xf numFmtId="0" fontId="24" fillId="0" borderId="0" xfId="58" applyFont="1" applyFill="1" applyAlignment="1">
      <alignment horizontal="left" wrapText="1"/>
      <protection/>
    </xf>
    <xf numFmtId="179" fontId="24" fillId="0" borderId="0" xfId="58" applyNumberFormat="1" applyFont="1" applyFill="1" applyBorder="1" applyAlignment="1">
      <alignment horizontal="center"/>
      <protection/>
    </xf>
    <xf numFmtId="179" fontId="66" fillId="31" borderId="0" xfId="58" applyNumberFormat="1" applyFont="1" applyFill="1" applyBorder="1" applyAlignment="1">
      <alignment horizontal="center"/>
      <protection/>
    </xf>
    <xf numFmtId="179" fontId="66" fillId="0" borderId="0" xfId="58" applyNumberFormat="1" applyFont="1" applyFill="1" applyBorder="1" applyAlignment="1">
      <alignment horizontal="center"/>
      <protection/>
    </xf>
    <xf numFmtId="1" fontId="17" fillId="0" borderId="0" xfId="0" applyNumberFormat="1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176" fontId="17" fillId="0" borderId="0" xfId="0" applyNumberFormat="1" applyFont="1" applyFill="1" applyBorder="1" applyAlignment="1">
      <alignment horizontal="center"/>
    </xf>
    <xf numFmtId="175" fontId="17" fillId="0" borderId="0" xfId="0" applyNumberFormat="1" applyFont="1" applyFill="1" applyBorder="1" applyAlignment="1">
      <alignment horizontal="center"/>
    </xf>
    <xf numFmtId="179" fontId="17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" fontId="17" fillId="0" borderId="0" xfId="0" applyNumberFormat="1" applyFont="1" applyFill="1" applyBorder="1" applyAlignment="1">
      <alignment horizontal="center"/>
    </xf>
    <xf numFmtId="175" fontId="17" fillId="0" borderId="0" xfId="0" applyNumberFormat="1" applyFont="1" applyFill="1" applyBorder="1" applyAlignment="1">
      <alignment horizontal="left"/>
    </xf>
    <xf numFmtId="1" fontId="17" fillId="0" borderId="11" xfId="0" applyNumberFormat="1" applyFont="1" applyFill="1" applyBorder="1" applyAlignment="1">
      <alignment horizontal="left"/>
    </xf>
    <xf numFmtId="1" fontId="24" fillId="0" borderId="0" xfId="0" applyNumberFormat="1" applyFont="1" applyFill="1" applyAlignment="1">
      <alignment horizontal="center" vertical="center" wrapText="1"/>
    </xf>
    <xf numFmtId="0" fontId="68" fillId="0" borderId="0" xfId="0" applyFont="1" applyFill="1" applyAlignment="1">
      <alignment/>
    </xf>
    <xf numFmtId="179" fontId="17" fillId="0" borderId="0" xfId="0" applyNumberFormat="1" applyFont="1" applyFill="1" applyBorder="1" applyAlignment="1" quotePrefix="1">
      <alignment horizontal="center"/>
    </xf>
    <xf numFmtId="0" fontId="17" fillId="0" borderId="0" xfId="0" applyFont="1" applyFill="1" applyBorder="1" applyAlignment="1">
      <alignment/>
    </xf>
    <xf numFmtId="175" fontId="17" fillId="0" borderId="0" xfId="0" applyNumberFormat="1" applyFont="1" applyFill="1" applyBorder="1" applyAlignment="1">
      <alignment horizontal="left"/>
    </xf>
    <xf numFmtId="179" fontId="5" fillId="0" borderId="10" xfId="0" applyNumberFormat="1" applyFont="1" applyBorder="1" applyAlignment="1">
      <alignment horizontal="center"/>
    </xf>
    <xf numFmtId="179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2" fontId="24" fillId="0" borderId="0" xfId="0" applyNumberFormat="1" applyFont="1" applyAlignment="1">
      <alignment horizontal="center" vertical="center" wrapText="1"/>
    </xf>
    <xf numFmtId="176" fontId="24" fillId="0" borderId="0" xfId="58" applyNumberFormat="1" applyFont="1" applyAlignment="1">
      <alignment horizontal="center"/>
      <protection/>
    </xf>
    <xf numFmtId="0" fontId="24" fillId="0" borderId="0" xfId="58" applyFont="1" applyAlignment="1">
      <alignment horizontal="center" vertical="center"/>
      <protection/>
    </xf>
    <xf numFmtId="2" fontId="24" fillId="0" borderId="0" xfId="58" applyNumberFormat="1" applyFont="1" applyAlignment="1">
      <alignment horizontal="center" wrapText="1"/>
      <protection/>
    </xf>
    <xf numFmtId="0" fontId="24" fillId="0" borderId="0" xfId="58" applyFont="1" applyAlignment="1">
      <alignment horizontal="center"/>
      <protection/>
    </xf>
    <xf numFmtId="14" fontId="24" fillId="0" borderId="0" xfId="58" applyNumberFormat="1" applyFont="1" applyAlignment="1">
      <alignment horizontal="center"/>
      <protection/>
    </xf>
    <xf numFmtId="0" fontId="49" fillId="0" borderId="0" xfId="58" applyFont="1">
      <alignment/>
      <protection/>
    </xf>
    <xf numFmtId="0" fontId="24" fillId="0" borderId="0" xfId="58" applyFont="1">
      <alignment/>
      <protection/>
    </xf>
    <xf numFmtId="1" fontId="24" fillId="0" borderId="0" xfId="58" applyNumberFormat="1" applyFont="1" applyAlignment="1">
      <alignment horizontal="center"/>
      <protection/>
    </xf>
    <xf numFmtId="14" fontId="24" fillId="0" borderId="0" xfId="57" applyNumberFormat="1" applyFont="1" applyFill="1" applyAlignment="1">
      <alignment horizontal="center"/>
    </xf>
    <xf numFmtId="2" fontId="24" fillId="0" borderId="0" xfId="57" applyNumberFormat="1" applyFont="1" applyFill="1" applyAlignment="1">
      <alignment horizontal="center"/>
    </xf>
    <xf numFmtId="179" fontId="24" fillId="0" borderId="0" xfId="57" applyNumberFormat="1" applyFont="1" applyFill="1" applyAlignment="1">
      <alignment horizontal="center"/>
    </xf>
    <xf numFmtId="1" fontId="24" fillId="0" borderId="0" xfId="57" applyNumberFormat="1" applyFont="1" applyFill="1" applyAlignment="1">
      <alignment horizontal="center"/>
    </xf>
    <xf numFmtId="0" fontId="24" fillId="0" borderId="0" xfId="57" applyFont="1" applyFill="1" applyAlignment="1">
      <alignment/>
    </xf>
    <xf numFmtId="14" fontId="24" fillId="0" borderId="0" xfId="0" applyNumberFormat="1" applyFont="1" applyAlignment="1">
      <alignment horizontal="center"/>
    </xf>
    <xf numFmtId="176" fontId="24" fillId="0" borderId="0" xfId="0" applyNumberFormat="1" applyFont="1" applyAlignment="1">
      <alignment horizontal="center" vertical="center"/>
    </xf>
    <xf numFmtId="179" fontId="24" fillId="0" borderId="0" xfId="0" applyNumberFormat="1" applyFont="1" applyAlignment="1">
      <alignment horizontal="center" vertical="center"/>
    </xf>
    <xf numFmtId="175" fontId="24" fillId="0" borderId="0" xfId="0" applyNumberFormat="1" applyFont="1" applyAlignment="1">
      <alignment horizontal="center" vertical="center"/>
    </xf>
    <xf numFmtId="179" fontId="24" fillId="0" borderId="0" xfId="0" applyNumberFormat="1" applyFont="1" applyAlignment="1" quotePrefix="1">
      <alignment horizontal="center" vertical="center"/>
    </xf>
    <xf numFmtId="2" fontId="24" fillId="0" borderId="0" xfId="0" applyNumberFormat="1" applyFont="1" applyAlignment="1">
      <alignment horizontal="center" vertical="center"/>
    </xf>
    <xf numFmtId="14" fontId="24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50" fillId="0" borderId="0" xfId="58" applyFont="1" applyAlignment="1">
      <alignment horizontal="center"/>
      <protection/>
    </xf>
    <xf numFmtId="14" fontId="24" fillId="0" borderId="0" xfId="58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179" fontId="24" fillId="31" borderId="0" xfId="58" applyNumberFormat="1" applyFont="1" applyFill="1" applyBorder="1" applyAlignment="1">
      <alignment horizontal="center"/>
      <protection/>
    </xf>
    <xf numFmtId="0" fontId="49" fillId="0" borderId="0" xfId="58" applyFont="1" applyBorder="1" applyAlignment="1">
      <alignment horizontal="center"/>
      <protection/>
    </xf>
    <xf numFmtId="0" fontId="49" fillId="0" borderId="0" xfId="58" applyFont="1" applyAlignment="1">
      <alignment horizontal="center"/>
      <protection/>
    </xf>
    <xf numFmtId="1" fontId="24" fillId="0" borderId="0" xfId="58" applyNumberFormat="1" applyFont="1" applyAlignment="1">
      <alignment horizontal="center"/>
      <protection/>
    </xf>
    <xf numFmtId="14" fontId="24" fillId="0" borderId="0" xfId="0" applyNumberFormat="1" applyFont="1" applyAlignment="1">
      <alignment horizontal="center"/>
    </xf>
    <xf numFmtId="0" fontId="49" fillId="0" borderId="0" xfId="58" applyFont="1" applyAlignment="1">
      <alignment horizontal="left"/>
      <protection/>
    </xf>
    <xf numFmtId="2" fontId="49" fillId="0" borderId="0" xfId="58" applyNumberFormat="1" applyFont="1" applyAlignment="1">
      <alignment horizontal="center"/>
      <protection/>
    </xf>
    <xf numFmtId="172" fontId="24" fillId="0" borderId="0" xfId="58" applyNumberFormat="1" applyFont="1" applyAlignment="1">
      <alignment horizontal="center"/>
      <protection/>
    </xf>
    <xf numFmtId="176" fontId="24" fillId="0" borderId="0" xfId="0" applyNumberFormat="1" applyFont="1" applyAlignment="1">
      <alignment horizontal="center"/>
    </xf>
    <xf numFmtId="2" fontId="24" fillId="0" borderId="0" xfId="0" applyNumberFormat="1" applyFont="1" applyAlignment="1">
      <alignment horizontal="center"/>
    </xf>
    <xf numFmtId="172" fontId="24" fillId="0" borderId="0" xfId="0" applyNumberFormat="1" applyFont="1" applyAlignment="1">
      <alignment horizontal="center"/>
    </xf>
    <xf numFmtId="179" fontId="24" fillId="0" borderId="0" xfId="0" applyNumberFormat="1" applyFont="1" applyAlignment="1">
      <alignment horizontal="center"/>
    </xf>
    <xf numFmtId="2" fontId="24" fillId="0" borderId="0" xfId="0" applyNumberFormat="1" applyFont="1" applyAlignment="1">
      <alignment horizontal="center"/>
    </xf>
    <xf numFmtId="179" fontId="24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79" fontId="49" fillId="0" borderId="0" xfId="58" applyNumberFormat="1" applyFont="1">
      <alignment/>
      <protection/>
    </xf>
    <xf numFmtId="0" fontId="23" fillId="0" borderId="0" xfId="58" applyFont="1" applyAlignment="1">
      <alignment horizontal="center" wrapText="1"/>
      <protection/>
    </xf>
    <xf numFmtId="2" fontId="24" fillId="0" borderId="0" xfId="58" applyNumberFormat="1" applyFont="1" applyAlignment="1">
      <alignment horizontal="center" wrapText="1"/>
      <protection/>
    </xf>
    <xf numFmtId="0" fontId="24" fillId="0" borderId="0" xfId="58" applyFont="1" applyAlignment="1">
      <alignment horizontal="center" wrapText="1"/>
      <protection/>
    </xf>
    <xf numFmtId="2" fontId="5" fillId="0" borderId="0" xfId="0" applyNumberFormat="1" applyFont="1" applyFill="1" applyAlignment="1" quotePrefix="1">
      <alignment horizontal="center"/>
    </xf>
    <xf numFmtId="2" fontId="24" fillId="0" borderId="0" xfId="58" applyNumberFormat="1" applyFont="1" applyAlignment="1">
      <alignment horizontal="center" vertical="center"/>
      <protection/>
    </xf>
    <xf numFmtId="2" fontId="17" fillId="0" borderId="0" xfId="0" applyNumberFormat="1" applyFont="1" applyFill="1" applyBorder="1" applyAlignment="1">
      <alignment horizontal="center"/>
    </xf>
    <xf numFmtId="176" fontId="17" fillId="0" borderId="11" xfId="0" applyNumberFormat="1" applyFont="1" applyFill="1" applyBorder="1" applyAlignment="1">
      <alignment horizontal="center"/>
    </xf>
    <xf numFmtId="179" fontId="17" fillId="0" borderId="11" xfId="0" applyNumberFormat="1" applyFont="1" applyFill="1" applyBorder="1" applyAlignment="1">
      <alignment horizontal="center"/>
    </xf>
    <xf numFmtId="179" fontId="17" fillId="31" borderId="0" xfId="0" applyNumberFormat="1" applyFont="1" applyFill="1" applyBorder="1" applyAlignment="1">
      <alignment horizontal="center"/>
    </xf>
    <xf numFmtId="176" fontId="66" fillId="0" borderId="0" xfId="58" applyNumberFormat="1" applyFont="1" applyAlignment="1">
      <alignment horizontal="center" vertical="center"/>
      <protection/>
    </xf>
    <xf numFmtId="179" fontId="66" fillId="0" borderId="0" xfId="58" applyNumberFormat="1" applyFont="1" applyAlignment="1">
      <alignment horizontal="center" vertical="center"/>
      <protection/>
    </xf>
    <xf numFmtId="2" fontId="66" fillId="0" borderId="0" xfId="58" applyNumberFormat="1" applyFont="1" applyAlignment="1">
      <alignment horizontal="center" vertical="center"/>
      <protection/>
    </xf>
    <xf numFmtId="179" fontId="24" fillId="0" borderId="0" xfId="58" applyNumberFormat="1" applyFont="1" applyFill="1" applyBorder="1" applyAlignment="1">
      <alignment horizontal="center" vertical="center"/>
      <protection/>
    </xf>
    <xf numFmtId="2" fontId="24" fillId="0" borderId="0" xfId="58" applyNumberFormat="1" applyFont="1" applyFill="1" applyBorder="1" applyAlignment="1">
      <alignment horizontal="center" vertical="center"/>
      <protection/>
    </xf>
    <xf numFmtId="179" fontId="17" fillId="31" borderId="11" xfId="0" applyNumberFormat="1" applyFont="1" applyFill="1" applyBorder="1" applyAlignment="1">
      <alignment horizontal="center"/>
    </xf>
    <xf numFmtId="179" fontId="17" fillId="0" borderId="0" xfId="0" applyNumberFormat="1" applyFont="1" applyFill="1" applyBorder="1" applyAlignment="1">
      <alignment horizontal="left"/>
    </xf>
    <xf numFmtId="2" fontId="17" fillId="31" borderId="0" xfId="0" applyNumberFormat="1" applyFont="1" applyFill="1" applyBorder="1" applyAlignment="1">
      <alignment horizontal="center"/>
    </xf>
    <xf numFmtId="179" fontId="17" fillId="31" borderId="0" xfId="0" applyNumberFormat="1" applyFont="1" applyFill="1" applyBorder="1" applyAlignment="1" quotePrefix="1">
      <alignment horizontal="center"/>
    </xf>
    <xf numFmtId="0" fontId="68" fillId="31" borderId="0" xfId="0" applyFont="1" applyFill="1" applyAlignment="1">
      <alignment/>
    </xf>
    <xf numFmtId="179" fontId="14" fillId="0" borderId="11" xfId="61" applyNumberFormat="1" applyFont="1" applyBorder="1" applyAlignment="1">
      <alignment horizontal="center"/>
      <protection/>
    </xf>
    <xf numFmtId="179" fontId="26" fillId="0" borderId="11" xfId="61" applyNumberFormat="1" applyFont="1" applyBorder="1" applyAlignment="1">
      <alignment horizont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eutral 2" xfId="57"/>
    <cellStyle name="Normal 2" xfId="58"/>
    <cellStyle name="Normal 3" xfId="59"/>
    <cellStyle name="Normal_Table1.xls" xfId="60"/>
    <cellStyle name="Normal_Tables1&amp;2.xls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X Variable 1 Line Fit 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FF"/>
              </a:solidFill>
              <a:ln>
                <a:solidFill>
                  <a:srgbClr val="99CCFF"/>
                </a:solidFill>
              </a:ln>
            </c:spPr>
          </c:marker>
          <c:xVal>
            <c:numRef>
              <c:f>CSAL!$I$4:$I$151</c:f>
              <c:numCache/>
            </c:numRef>
          </c:xVal>
          <c:yVal>
            <c:numRef>
              <c:f>CSAL!$F$4:$F$151</c:f>
              <c:numCache/>
            </c:numRef>
          </c:yVal>
          <c:smooth val="0"/>
        </c:ser>
        <c:ser>
          <c:idx val="1"/>
          <c:order val="1"/>
          <c:tx>
            <c:v>Predicted 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DD0806"/>
                </a:solidFill>
              </a:ln>
            </c:spPr>
          </c:marker>
          <c:xVal>
            <c:numRef>
              <c:f>CSAL!$I$4:$I$151</c:f>
              <c:numCache/>
            </c:numRef>
          </c:xVal>
          <c:yVal>
            <c:numRef>
              <c:f>CSAL!#REF!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8213583"/>
        <c:axId val="6813384"/>
      </c:scatterChart>
      <c:valAx>
        <c:axId val="82135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X Variable 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813384"/>
        <c:crosses val="autoZero"/>
        <c:crossBetween val="midCat"/>
        <c:dispUnits/>
      </c:valAx>
      <c:valAx>
        <c:axId val="68133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21358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161925</xdr:rowOff>
    </xdr:from>
    <xdr:to>
      <xdr:col>7</xdr:col>
      <xdr:colOff>219075</xdr:colOff>
      <xdr:row>319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61925"/>
          <a:ext cx="5981700" cy="10229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133</xdr:row>
      <xdr:rowOff>0</xdr:rowOff>
    </xdr:from>
    <xdr:to>
      <xdr:col>11</xdr:col>
      <xdr:colOff>0</xdr:colOff>
      <xdr:row>143</xdr:row>
      <xdr:rowOff>0</xdr:rowOff>
    </xdr:to>
    <xdr:graphicFrame>
      <xdr:nvGraphicFramePr>
        <xdr:cNvPr id="1" name="Chart 1"/>
        <xdr:cNvGraphicFramePr/>
      </xdr:nvGraphicFramePr>
      <xdr:xfrm>
        <a:off x="7019925" y="21878925"/>
        <a:ext cx="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800000"/>
    <pageSetUpPr fitToPage="1"/>
  </sheetPr>
  <dimension ref="A1:A1"/>
  <sheetViews>
    <sheetView workbookViewId="0" topLeftCell="A1">
      <selection activeCell="M54" sqref="M54"/>
    </sheetView>
  </sheetViews>
  <sheetFormatPr defaultColWidth="11.00390625" defaultRowHeight="12.75"/>
  <sheetData/>
  <sheetProtection/>
  <printOptions/>
  <pageMargins left="0.25" right="0.25" top="0.25" bottom="0.26" header="0.3" footer="0.3"/>
  <pageSetup fitToHeight="4" fitToWidth="1"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CFFCC"/>
    <pageSetUpPr fitToPage="1"/>
  </sheetPr>
  <dimension ref="A1:IV18"/>
  <sheetViews>
    <sheetView workbookViewId="0" topLeftCell="A1">
      <selection activeCell="L9" sqref="L9"/>
    </sheetView>
  </sheetViews>
  <sheetFormatPr defaultColWidth="10.875" defaultRowHeight="12.75"/>
  <sheetData>
    <row r="1" spans="1:11" s="44" customFormat="1" ht="12.75">
      <c r="A1" s="43" t="s">
        <v>277</v>
      </c>
      <c r="B1" s="43"/>
      <c r="C1" s="1"/>
      <c r="D1" s="1"/>
      <c r="E1" s="1"/>
      <c r="F1" s="1"/>
      <c r="G1" s="1"/>
      <c r="H1" s="1"/>
      <c r="I1" s="2"/>
      <c r="J1" s="1"/>
      <c r="K1" s="1"/>
    </row>
    <row r="2" spans="1:12" s="44" customFormat="1" ht="13.5" thickBot="1">
      <c r="A2" s="39"/>
      <c r="B2" s="12"/>
      <c r="C2" s="4"/>
      <c r="D2" s="4"/>
      <c r="E2" s="40"/>
      <c r="F2" s="1"/>
      <c r="G2" s="1"/>
      <c r="H2" s="1"/>
      <c r="I2" s="1"/>
      <c r="J2" s="1"/>
      <c r="K2" s="147" t="s">
        <v>34</v>
      </c>
      <c r="L2" s="147"/>
    </row>
    <row r="3" spans="1:12" s="44" customFormat="1" ht="39">
      <c r="A3" s="38" t="s">
        <v>10</v>
      </c>
      <c r="B3" s="37" t="s">
        <v>186</v>
      </c>
      <c r="C3" s="38" t="s">
        <v>197</v>
      </c>
      <c r="D3" s="38" t="s">
        <v>77</v>
      </c>
      <c r="E3" s="36" t="s">
        <v>198</v>
      </c>
      <c r="F3" s="37" t="s">
        <v>13</v>
      </c>
      <c r="G3" s="33" t="s">
        <v>66</v>
      </c>
      <c r="H3" s="34" t="s">
        <v>67</v>
      </c>
      <c r="I3" s="34" t="s">
        <v>69</v>
      </c>
      <c r="J3" s="35" t="s">
        <v>199</v>
      </c>
      <c r="K3" s="36" t="s">
        <v>95</v>
      </c>
      <c r="L3" s="37" t="s">
        <v>96</v>
      </c>
    </row>
    <row r="4" spans="1:15" s="44" customFormat="1" ht="12.75">
      <c r="A4" s="65">
        <v>87.8731</v>
      </c>
      <c r="B4" s="27">
        <v>0.00034</v>
      </c>
      <c r="C4" s="26">
        <v>101.345</v>
      </c>
      <c r="D4" s="25">
        <v>0.749</v>
      </c>
      <c r="E4" s="1" t="s">
        <v>175</v>
      </c>
      <c r="F4" s="27">
        <v>0</v>
      </c>
      <c r="G4" s="12">
        <v>0.3</v>
      </c>
      <c r="H4" s="4">
        <v>0</v>
      </c>
      <c r="I4" s="4">
        <v>2009.7342</v>
      </c>
      <c r="J4" s="6">
        <v>38619</v>
      </c>
      <c r="K4" s="27" t="s">
        <v>78</v>
      </c>
      <c r="L4" s="27" t="s">
        <v>78</v>
      </c>
      <c r="N4" s="12"/>
      <c r="O4" s="4"/>
    </row>
    <row r="5" spans="1:256" s="44" customFormat="1" ht="12.75">
      <c r="A5" s="65">
        <v>87.87271</v>
      </c>
      <c r="B5" s="27">
        <v>0.00019</v>
      </c>
      <c r="C5" s="26">
        <v>101.345</v>
      </c>
      <c r="D5" s="25">
        <v>0.749</v>
      </c>
      <c r="E5" s="11">
        <v>0.9</v>
      </c>
      <c r="F5" s="11">
        <v>0.9</v>
      </c>
      <c r="G5" s="27">
        <v>0.2</v>
      </c>
      <c r="H5" s="8">
        <f>I5-I4</f>
        <v>1.0493999999998778</v>
      </c>
      <c r="I5" s="8">
        <v>2010.7836</v>
      </c>
      <c r="J5" s="69">
        <v>39002</v>
      </c>
      <c r="K5" s="27"/>
      <c r="L5" s="27"/>
      <c r="M5" s="27"/>
      <c r="N5" s="27"/>
      <c r="O5" s="4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  <c r="IS5" s="27"/>
      <c r="IT5" s="27"/>
      <c r="IU5" s="27"/>
      <c r="IV5" s="27"/>
    </row>
    <row r="6" spans="1:256" s="44" customFormat="1" ht="12.75">
      <c r="A6" s="65">
        <v>87.87342</v>
      </c>
      <c r="B6" s="65">
        <v>0.0002</v>
      </c>
      <c r="C6" s="26">
        <v>101.345</v>
      </c>
      <c r="D6" s="25">
        <v>0.749</v>
      </c>
      <c r="E6" s="11">
        <v>-1.7</v>
      </c>
      <c r="F6" s="11">
        <f>F5+E6</f>
        <v>-0.7999999999999999</v>
      </c>
      <c r="G6" s="27">
        <v>0.2</v>
      </c>
      <c r="H6" s="8">
        <f>I6-I4</f>
        <v>2.027799999999843</v>
      </c>
      <c r="I6" s="8">
        <v>2011.762</v>
      </c>
      <c r="J6" s="69">
        <v>39359</v>
      </c>
      <c r="K6" s="11">
        <f>F6/H6</f>
        <v>-0.39451622447976226</v>
      </c>
      <c r="L6" s="1" t="s">
        <v>179</v>
      </c>
      <c r="M6" s="27"/>
      <c r="N6" s="27"/>
      <c r="O6" s="4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7"/>
      <c r="IT6" s="27"/>
      <c r="IU6" s="27"/>
      <c r="IV6" s="27"/>
    </row>
    <row r="7" spans="1:12" ht="12.75">
      <c r="A7" s="53">
        <v>87.87348</v>
      </c>
      <c r="B7" s="1">
        <v>0.00035</v>
      </c>
      <c r="C7" s="26">
        <v>101.345</v>
      </c>
      <c r="D7" s="25">
        <v>0.749</v>
      </c>
      <c r="E7" s="11">
        <v>-0.1</v>
      </c>
      <c r="F7" s="11">
        <f>F6+E7</f>
        <v>-0.8999999999999999</v>
      </c>
      <c r="G7" s="12">
        <v>0.3</v>
      </c>
      <c r="H7" s="8">
        <f>I7-I4</f>
        <v>3.06880000000001</v>
      </c>
      <c r="I7" s="8">
        <v>2012.803</v>
      </c>
      <c r="J7" s="69">
        <v>39740</v>
      </c>
      <c r="K7" s="11">
        <f>F7/H7</f>
        <v>-0.29327424400417</v>
      </c>
      <c r="L7" s="27" t="s">
        <v>305</v>
      </c>
    </row>
    <row r="8" spans="1:12" ht="12.75">
      <c r="A8" s="53">
        <v>87.8727</v>
      </c>
      <c r="B8" s="1">
        <v>0.00077</v>
      </c>
      <c r="C8" s="26">
        <v>101.345</v>
      </c>
      <c r="D8" s="25">
        <v>0.749</v>
      </c>
      <c r="E8" s="11">
        <v>1.8</v>
      </c>
      <c r="F8" s="11">
        <f>F7+E8</f>
        <v>0.9000000000000001</v>
      </c>
      <c r="G8" s="12">
        <v>0.7</v>
      </c>
      <c r="H8" s="8">
        <f>I8-I4</f>
        <v>3.9315999999998894</v>
      </c>
      <c r="I8" s="8">
        <v>2013.6658</v>
      </c>
      <c r="J8" s="69">
        <v>40055</v>
      </c>
      <c r="K8" s="11">
        <f>F8/H8</f>
        <v>0.22891443687049176</v>
      </c>
      <c r="L8" s="1" t="s">
        <v>258</v>
      </c>
    </row>
    <row r="9" spans="1:12" ht="12.75">
      <c r="A9" s="53">
        <v>87.87371</v>
      </c>
      <c r="B9" s="1">
        <v>0.00034</v>
      </c>
      <c r="C9" s="26">
        <v>101.345</v>
      </c>
      <c r="D9" s="25">
        <v>0.749</v>
      </c>
      <c r="E9" s="11">
        <v>-2.4</v>
      </c>
      <c r="F9" s="11">
        <f>F8+E9</f>
        <v>-1.4999999999999998</v>
      </c>
      <c r="G9" s="12">
        <v>0.3</v>
      </c>
      <c r="H9" s="8">
        <f>I9-I4</f>
        <v>5.238799999999856</v>
      </c>
      <c r="I9" s="8">
        <v>2014.973</v>
      </c>
      <c r="J9" s="69">
        <v>40532</v>
      </c>
      <c r="K9" s="11">
        <f>F9/H9</f>
        <v>-0.2863251126212188</v>
      </c>
      <c r="L9" s="27" t="s">
        <v>313</v>
      </c>
    </row>
    <row r="10" spans="1:12" ht="12.75">
      <c r="A10" s="53"/>
      <c r="B10" s="1"/>
      <c r="C10" s="26"/>
      <c r="D10" s="25"/>
      <c r="E10" s="11"/>
      <c r="F10" s="11"/>
      <c r="G10" s="12"/>
      <c r="H10" s="8"/>
      <c r="I10" s="8"/>
      <c r="J10" s="69"/>
      <c r="K10" s="11"/>
      <c r="L10" s="75"/>
    </row>
    <row r="11" spans="1:12" ht="12.75">
      <c r="A11" s="53"/>
      <c r="B11" s="1"/>
      <c r="C11" s="26"/>
      <c r="D11" s="25"/>
      <c r="E11" s="11"/>
      <c r="F11" s="11"/>
      <c r="G11" s="12"/>
      <c r="H11" s="8"/>
      <c r="I11" s="8"/>
      <c r="J11" s="69"/>
      <c r="K11" s="11"/>
      <c r="L11" s="75"/>
    </row>
    <row r="12" spans="1:12" ht="12.75">
      <c r="A12" s="53"/>
      <c r="B12" s="1"/>
      <c r="C12" s="26"/>
      <c r="D12" s="25"/>
      <c r="E12" s="11"/>
      <c r="F12" s="11"/>
      <c r="G12" s="12"/>
      <c r="H12" s="8"/>
      <c r="I12" s="8"/>
      <c r="J12" s="69"/>
      <c r="K12" s="11"/>
      <c r="L12" s="75"/>
    </row>
    <row r="13" spans="1:12" ht="12.75">
      <c r="A13" s="53"/>
      <c r="B13" s="1"/>
      <c r="C13" s="26"/>
      <c r="D13" s="25"/>
      <c r="E13" s="11"/>
      <c r="F13" s="11"/>
      <c r="G13" s="12"/>
      <c r="H13" s="8"/>
      <c r="I13" s="8"/>
      <c r="J13" s="69"/>
      <c r="K13" s="11"/>
      <c r="L13" s="75"/>
    </row>
    <row r="14" spans="1:12" ht="12.75">
      <c r="A14" s="53"/>
      <c r="B14" s="1"/>
      <c r="C14" s="26"/>
      <c r="D14" s="25"/>
      <c r="E14" s="11"/>
      <c r="F14" s="11"/>
      <c r="G14" s="12"/>
      <c r="H14" s="8"/>
      <c r="I14" s="8"/>
      <c r="J14" s="69"/>
      <c r="K14" s="11"/>
      <c r="L14" s="75"/>
    </row>
    <row r="15" spans="1:12" ht="12.75">
      <c r="A15" s="53"/>
      <c r="B15" s="1"/>
      <c r="C15" s="26"/>
      <c r="D15" s="25"/>
      <c r="E15" s="11"/>
      <c r="F15" s="11"/>
      <c r="G15" s="12"/>
      <c r="H15" s="8"/>
      <c r="I15" s="8"/>
      <c r="J15" s="69"/>
      <c r="K15" s="11"/>
      <c r="L15" s="75"/>
    </row>
    <row r="16" spans="1:12" ht="12.75">
      <c r="A16" s="53"/>
      <c r="B16" s="1"/>
      <c r="C16" s="26"/>
      <c r="D16" s="25"/>
      <c r="E16" s="11"/>
      <c r="F16" s="11"/>
      <c r="G16" s="12"/>
      <c r="H16" s="8"/>
      <c r="I16" s="8"/>
      <c r="J16" s="69"/>
      <c r="K16" s="11"/>
      <c r="L16" s="75"/>
    </row>
    <row r="17" spans="1:12" ht="12.75">
      <c r="A17" s="53"/>
      <c r="B17" s="1"/>
      <c r="C17" s="26"/>
      <c r="D17" s="25"/>
      <c r="E17" s="11"/>
      <c r="F17" s="11"/>
      <c r="G17" s="12"/>
      <c r="H17" s="8"/>
      <c r="I17" s="8"/>
      <c r="J17" s="69"/>
      <c r="K17" s="11"/>
      <c r="L17" s="75"/>
    </row>
    <row r="18" spans="1:12" ht="12.75">
      <c r="A18" s="53"/>
      <c r="B18" s="1"/>
      <c r="C18" s="26"/>
      <c r="D18" s="25"/>
      <c r="E18" s="11"/>
      <c r="F18" s="11"/>
      <c r="G18" s="12"/>
      <c r="H18" s="8"/>
      <c r="I18" s="8"/>
      <c r="J18" s="69"/>
      <c r="K18" s="11"/>
      <c r="L18" s="75"/>
    </row>
  </sheetData>
  <sheetProtection/>
  <mergeCells count="1">
    <mergeCell ref="K2:L2"/>
  </mergeCells>
  <printOptions/>
  <pageMargins left="0.25" right="0.25" top="0.25" bottom="0.26" header="0.3" footer="0.3"/>
  <pageSetup fitToHeight="4" fitToWidth="1" orientation="landscape" scale="8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IV169"/>
  <sheetViews>
    <sheetView workbookViewId="0" topLeftCell="A1">
      <pane ySplit="3" topLeftCell="BM155" activePane="bottomLeft" state="frozen"/>
      <selection pane="topLeft" activeCell="A1" sqref="A1"/>
      <selection pane="bottomLeft" activeCell="F163" sqref="F163:F166"/>
    </sheetView>
  </sheetViews>
  <sheetFormatPr defaultColWidth="8.375" defaultRowHeight="12.75"/>
  <cols>
    <col min="1" max="14" width="8.375" style="1" customWidth="1"/>
    <col min="15" max="15" width="13.625" style="1" bestFit="1" customWidth="1"/>
    <col min="16" max="16384" width="8.375" style="1" customWidth="1"/>
  </cols>
  <sheetData>
    <row r="1" spans="1:2" ht="12.75">
      <c r="A1" s="43" t="s">
        <v>70</v>
      </c>
      <c r="B1" s="43"/>
    </row>
    <row r="2" spans="1:12" ht="13.5" thickBot="1">
      <c r="A2" s="12"/>
      <c r="B2" s="12"/>
      <c r="C2" s="4"/>
      <c r="D2" s="4"/>
      <c r="E2" s="40"/>
      <c r="K2" s="147" t="s">
        <v>211</v>
      </c>
      <c r="L2" s="147"/>
    </row>
    <row r="3" spans="1:12" ht="39" customHeight="1">
      <c r="A3" s="38" t="s">
        <v>10</v>
      </c>
      <c r="B3" s="37" t="s">
        <v>217</v>
      </c>
      <c r="C3" s="38" t="s">
        <v>83</v>
      </c>
      <c r="D3" s="38" t="s">
        <v>77</v>
      </c>
      <c r="E3" s="36" t="s">
        <v>218</v>
      </c>
      <c r="F3" s="37" t="s">
        <v>13</v>
      </c>
      <c r="G3" s="33" t="s">
        <v>230</v>
      </c>
      <c r="H3" s="34" t="s">
        <v>235</v>
      </c>
      <c r="I3" s="34" t="s">
        <v>219</v>
      </c>
      <c r="J3" s="35" t="s">
        <v>220</v>
      </c>
      <c r="K3" s="36" t="s">
        <v>221</v>
      </c>
      <c r="L3" s="37" t="s">
        <v>222</v>
      </c>
    </row>
    <row r="4" spans="1:12" ht="15" customHeight="1">
      <c r="A4" s="27" t="s">
        <v>78</v>
      </c>
      <c r="B4" s="27" t="s">
        <v>78</v>
      </c>
      <c r="C4" s="27" t="s">
        <v>78</v>
      </c>
      <c r="D4" s="27" t="s">
        <v>78</v>
      </c>
      <c r="E4" s="27" t="s">
        <v>78</v>
      </c>
      <c r="F4" s="12">
        <v>0</v>
      </c>
      <c r="G4" s="12">
        <v>1.7</v>
      </c>
      <c r="H4" s="4">
        <v>0</v>
      </c>
      <c r="I4" s="4">
        <v>1979.742</v>
      </c>
      <c r="J4" s="13">
        <v>27664</v>
      </c>
      <c r="K4" s="36"/>
      <c r="L4" s="37"/>
    </row>
    <row r="5" spans="1:11" ht="12.75">
      <c r="A5" s="27" t="s">
        <v>78</v>
      </c>
      <c r="B5" s="27" t="s">
        <v>78</v>
      </c>
      <c r="C5" s="27" t="s">
        <v>78</v>
      </c>
      <c r="D5" s="27" t="s">
        <v>78</v>
      </c>
      <c r="E5" s="27" t="s">
        <v>78</v>
      </c>
      <c r="F5" s="12">
        <v>3.3</v>
      </c>
      <c r="G5" s="12">
        <v>1.2</v>
      </c>
      <c r="H5" s="4">
        <v>0.042</v>
      </c>
      <c r="I5" s="4">
        <v>1979.784</v>
      </c>
      <c r="J5" s="13">
        <v>27679</v>
      </c>
      <c r="K5" s="12"/>
    </row>
    <row r="6" spans="1:11" ht="12.75">
      <c r="A6" s="27" t="s">
        <v>78</v>
      </c>
      <c r="B6" s="27" t="s">
        <v>78</v>
      </c>
      <c r="C6" s="27" t="s">
        <v>78</v>
      </c>
      <c r="D6" s="27" t="s">
        <v>78</v>
      </c>
      <c r="E6" s="27" t="s">
        <v>78</v>
      </c>
      <c r="F6" s="12">
        <v>9.8</v>
      </c>
      <c r="G6" s="12">
        <v>0.8</v>
      </c>
      <c r="H6" s="4">
        <v>0.173</v>
      </c>
      <c r="I6" s="4">
        <v>1979.915</v>
      </c>
      <c r="J6" s="13">
        <v>27727</v>
      </c>
      <c r="K6" s="12"/>
    </row>
    <row r="7" spans="1:11" ht="12.75">
      <c r="A7" s="27" t="s">
        <v>78</v>
      </c>
      <c r="B7" s="27" t="s">
        <v>78</v>
      </c>
      <c r="C7" s="27" t="s">
        <v>78</v>
      </c>
      <c r="D7" s="27" t="s">
        <v>78</v>
      </c>
      <c r="E7" s="27" t="s">
        <v>78</v>
      </c>
      <c r="F7" s="12">
        <v>11</v>
      </c>
      <c r="G7" s="12">
        <v>1.2</v>
      </c>
      <c r="H7" s="4">
        <v>0.283</v>
      </c>
      <c r="I7" s="4">
        <v>1980.025</v>
      </c>
      <c r="J7" s="13">
        <v>27767</v>
      </c>
      <c r="K7" s="12"/>
    </row>
    <row r="8" spans="1:11" ht="12.75">
      <c r="A8" s="27" t="s">
        <v>78</v>
      </c>
      <c r="B8" s="27" t="s">
        <v>78</v>
      </c>
      <c r="C8" s="27" t="s">
        <v>78</v>
      </c>
      <c r="D8" s="27" t="s">
        <v>78</v>
      </c>
      <c r="E8" s="27" t="s">
        <v>78</v>
      </c>
      <c r="F8" s="12">
        <v>10.1</v>
      </c>
      <c r="G8" s="12">
        <v>1.5</v>
      </c>
      <c r="H8" s="4">
        <v>0.332</v>
      </c>
      <c r="I8" s="4">
        <v>1980.074</v>
      </c>
      <c r="J8" s="13">
        <v>27785</v>
      </c>
      <c r="K8" s="12"/>
    </row>
    <row r="9" spans="1:11" ht="12.75">
      <c r="A9" s="27" t="s">
        <v>78</v>
      </c>
      <c r="B9" s="27" t="s">
        <v>78</v>
      </c>
      <c r="C9" s="27" t="s">
        <v>78</v>
      </c>
      <c r="D9" s="27" t="s">
        <v>78</v>
      </c>
      <c r="E9" s="27" t="s">
        <v>78</v>
      </c>
      <c r="F9" s="12">
        <v>10.5</v>
      </c>
      <c r="G9" s="12">
        <v>1.6</v>
      </c>
      <c r="H9" s="4">
        <v>0.351</v>
      </c>
      <c r="I9" s="4">
        <v>1980.093</v>
      </c>
      <c r="J9" s="13">
        <v>27792</v>
      </c>
      <c r="K9" s="12"/>
    </row>
    <row r="10" spans="1:11" ht="12.75">
      <c r="A10" s="27" t="s">
        <v>78</v>
      </c>
      <c r="B10" s="27" t="s">
        <v>78</v>
      </c>
      <c r="C10" s="27" t="s">
        <v>78</v>
      </c>
      <c r="D10" s="27" t="s">
        <v>78</v>
      </c>
      <c r="E10" s="27" t="s">
        <v>78</v>
      </c>
      <c r="F10" s="12">
        <v>9.4</v>
      </c>
      <c r="G10" s="12">
        <v>1.4</v>
      </c>
      <c r="H10" s="4">
        <v>0.774</v>
      </c>
      <c r="I10" s="4">
        <v>1980.516</v>
      </c>
      <c r="J10" s="13">
        <v>27947</v>
      </c>
      <c r="K10" s="12"/>
    </row>
    <row r="11" spans="1:11" ht="12.75">
      <c r="A11" s="27" t="s">
        <v>78</v>
      </c>
      <c r="B11" s="27" t="s">
        <v>78</v>
      </c>
      <c r="C11" s="27" t="s">
        <v>78</v>
      </c>
      <c r="D11" s="27" t="s">
        <v>78</v>
      </c>
      <c r="E11" s="27" t="s">
        <v>78</v>
      </c>
      <c r="F11" s="12">
        <v>10.7</v>
      </c>
      <c r="G11" s="12">
        <v>1.2</v>
      </c>
      <c r="H11" s="4">
        <v>0.963</v>
      </c>
      <c r="I11" s="4">
        <v>1980.705</v>
      </c>
      <c r="J11" s="13">
        <v>28016</v>
      </c>
      <c r="K11" s="12">
        <v>11.1</v>
      </c>
    </row>
    <row r="12" spans="1:11" ht="12.75">
      <c r="A12" s="27" t="s">
        <v>78</v>
      </c>
      <c r="B12" s="27" t="s">
        <v>78</v>
      </c>
      <c r="C12" s="27" t="s">
        <v>78</v>
      </c>
      <c r="D12" s="27" t="s">
        <v>78</v>
      </c>
      <c r="E12" s="27" t="s">
        <v>78</v>
      </c>
      <c r="F12" s="12">
        <v>11.7</v>
      </c>
      <c r="G12" s="12">
        <v>1.4</v>
      </c>
      <c r="H12" s="4">
        <v>1.116</v>
      </c>
      <c r="I12" s="4">
        <v>1980.858</v>
      </c>
      <c r="J12" s="13">
        <v>28072</v>
      </c>
      <c r="K12" s="12">
        <v>10.5</v>
      </c>
    </row>
    <row r="13" spans="1:11" ht="12.75">
      <c r="A13" s="27" t="s">
        <v>78</v>
      </c>
      <c r="B13" s="27" t="s">
        <v>78</v>
      </c>
      <c r="C13" s="27" t="s">
        <v>78</v>
      </c>
      <c r="D13" s="27" t="s">
        <v>78</v>
      </c>
      <c r="E13" s="27" t="s">
        <v>78</v>
      </c>
      <c r="F13" s="12">
        <v>13.4</v>
      </c>
      <c r="G13" s="12">
        <v>2.3</v>
      </c>
      <c r="H13" s="4">
        <v>1.25</v>
      </c>
      <c r="I13" s="4">
        <v>1980.992</v>
      </c>
      <c r="J13" s="13">
        <v>28121</v>
      </c>
      <c r="K13" s="12">
        <v>10.7</v>
      </c>
    </row>
    <row r="14" spans="1:11" ht="12.75">
      <c r="A14" s="27" t="s">
        <v>78</v>
      </c>
      <c r="B14" s="27" t="s">
        <v>78</v>
      </c>
      <c r="C14" s="27" t="s">
        <v>78</v>
      </c>
      <c r="D14" s="27" t="s">
        <v>78</v>
      </c>
      <c r="E14" s="27" t="s">
        <v>78</v>
      </c>
      <c r="F14" s="12">
        <v>12.7</v>
      </c>
      <c r="G14" s="12">
        <v>0.6</v>
      </c>
      <c r="H14" s="4">
        <v>1.365</v>
      </c>
      <c r="I14" s="4">
        <v>1981.107</v>
      </c>
      <c r="J14" s="13">
        <v>28163</v>
      </c>
      <c r="K14" s="12">
        <v>9.3</v>
      </c>
    </row>
    <row r="15" spans="1:11" ht="12.75">
      <c r="A15" s="27" t="s">
        <v>78</v>
      </c>
      <c r="B15" s="27" t="s">
        <v>78</v>
      </c>
      <c r="C15" s="27" t="s">
        <v>78</v>
      </c>
      <c r="D15" s="27" t="s">
        <v>78</v>
      </c>
      <c r="E15" s="27" t="s">
        <v>78</v>
      </c>
      <c r="F15" s="12">
        <v>10.6</v>
      </c>
      <c r="G15" s="12">
        <v>0.7</v>
      </c>
      <c r="H15" s="4">
        <v>1.631</v>
      </c>
      <c r="I15" s="4">
        <v>1981.373</v>
      </c>
      <c r="J15" s="13">
        <v>28260</v>
      </c>
      <c r="K15" s="12">
        <v>6.5</v>
      </c>
    </row>
    <row r="16" spans="1:11" ht="12.75">
      <c r="A16" s="27" t="s">
        <v>78</v>
      </c>
      <c r="B16" s="27" t="s">
        <v>78</v>
      </c>
      <c r="C16" s="27" t="s">
        <v>78</v>
      </c>
      <c r="D16" s="27" t="s">
        <v>78</v>
      </c>
      <c r="E16" s="27" t="s">
        <v>78</v>
      </c>
      <c r="F16" s="12">
        <v>10.7</v>
      </c>
      <c r="G16" s="12">
        <v>0.5</v>
      </c>
      <c r="H16" s="4">
        <v>1.71</v>
      </c>
      <c r="I16" s="4">
        <v>1981.452</v>
      </c>
      <c r="J16" s="13">
        <v>28289</v>
      </c>
      <c r="K16" s="12">
        <v>6.3</v>
      </c>
    </row>
    <row r="17" spans="1:11" ht="12.75">
      <c r="A17" s="27" t="s">
        <v>78</v>
      </c>
      <c r="B17" s="27" t="s">
        <v>78</v>
      </c>
      <c r="C17" s="27" t="s">
        <v>78</v>
      </c>
      <c r="D17" s="27" t="s">
        <v>78</v>
      </c>
      <c r="E17" s="27" t="s">
        <v>78</v>
      </c>
      <c r="F17" s="12">
        <v>14.6</v>
      </c>
      <c r="G17" s="12">
        <v>1.2</v>
      </c>
      <c r="H17" s="4">
        <v>1.863</v>
      </c>
      <c r="I17" s="4">
        <v>1981.605</v>
      </c>
      <c r="J17" s="13">
        <v>28345</v>
      </c>
      <c r="K17" s="12">
        <v>7.8</v>
      </c>
    </row>
    <row r="18" spans="1:11" ht="12.75">
      <c r="A18" s="27" t="s">
        <v>78</v>
      </c>
      <c r="B18" s="27" t="s">
        <v>78</v>
      </c>
      <c r="C18" s="27" t="s">
        <v>78</v>
      </c>
      <c r="D18" s="27" t="s">
        <v>78</v>
      </c>
      <c r="E18" s="27" t="s">
        <v>78</v>
      </c>
      <c r="F18" s="12">
        <v>12.7</v>
      </c>
      <c r="G18" s="12">
        <v>1.2</v>
      </c>
      <c r="H18" s="4">
        <v>2.305</v>
      </c>
      <c r="I18" s="4">
        <v>1982.047</v>
      </c>
      <c r="J18" s="13">
        <v>28506</v>
      </c>
      <c r="K18" s="12">
        <v>5.5</v>
      </c>
    </row>
    <row r="19" spans="1:11" ht="12.75">
      <c r="A19" s="27" t="s">
        <v>78</v>
      </c>
      <c r="B19" s="27" t="s">
        <v>78</v>
      </c>
      <c r="C19" s="27" t="s">
        <v>78</v>
      </c>
      <c r="D19" s="27" t="s">
        <v>78</v>
      </c>
      <c r="E19" s="27" t="s">
        <v>78</v>
      </c>
      <c r="F19" s="12">
        <v>13.7</v>
      </c>
      <c r="G19" s="12">
        <v>1.9</v>
      </c>
      <c r="H19" s="4">
        <v>2.496</v>
      </c>
      <c r="I19" s="4">
        <v>1982.238</v>
      </c>
      <c r="J19" s="13">
        <v>28576</v>
      </c>
      <c r="K19" s="12">
        <v>5.5</v>
      </c>
    </row>
    <row r="20" spans="1:11" ht="12.75">
      <c r="A20" s="27" t="s">
        <v>78</v>
      </c>
      <c r="B20" s="27" t="s">
        <v>78</v>
      </c>
      <c r="C20" s="27" t="s">
        <v>78</v>
      </c>
      <c r="D20" s="27" t="s">
        <v>78</v>
      </c>
      <c r="E20" s="27" t="s">
        <v>78</v>
      </c>
      <c r="F20" s="12">
        <v>13.1</v>
      </c>
      <c r="G20" s="12">
        <v>0.5</v>
      </c>
      <c r="H20" s="4">
        <v>2.707</v>
      </c>
      <c r="I20" s="4">
        <v>1982.449</v>
      </c>
      <c r="J20" s="13">
        <v>28653</v>
      </c>
      <c r="K20" s="12">
        <v>4.8</v>
      </c>
    </row>
    <row r="21" spans="1:11" ht="12.75">
      <c r="A21" s="27" t="s">
        <v>78</v>
      </c>
      <c r="B21" s="27" t="s">
        <v>78</v>
      </c>
      <c r="C21" s="27" t="s">
        <v>78</v>
      </c>
      <c r="D21" s="27" t="s">
        <v>78</v>
      </c>
      <c r="E21" s="27" t="s">
        <v>78</v>
      </c>
      <c r="F21" s="12">
        <v>14.6</v>
      </c>
      <c r="G21" s="12">
        <v>1</v>
      </c>
      <c r="H21" s="4">
        <v>2.822</v>
      </c>
      <c r="I21" s="4">
        <v>1982.564</v>
      </c>
      <c r="J21" s="13">
        <v>28695</v>
      </c>
      <c r="K21" s="12">
        <v>5.2</v>
      </c>
    </row>
    <row r="22" spans="1:11" ht="12.75">
      <c r="A22" s="27" t="s">
        <v>78</v>
      </c>
      <c r="B22" s="27" t="s">
        <v>78</v>
      </c>
      <c r="C22" s="27" t="s">
        <v>78</v>
      </c>
      <c r="D22" s="27" t="s">
        <v>78</v>
      </c>
      <c r="E22" s="27" t="s">
        <v>78</v>
      </c>
      <c r="F22" s="12">
        <v>10.3</v>
      </c>
      <c r="G22" s="12">
        <v>1.3</v>
      </c>
      <c r="H22" s="4">
        <v>2.976</v>
      </c>
      <c r="I22" s="4">
        <v>1982.718</v>
      </c>
      <c r="J22" s="13">
        <v>28751</v>
      </c>
      <c r="K22" s="12">
        <v>3.5</v>
      </c>
    </row>
    <row r="23" spans="1:11" ht="12.75">
      <c r="A23" s="27" t="s">
        <v>78</v>
      </c>
      <c r="B23" s="27" t="s">
        <v>78</v>
      </c>
      <c r="C23" s="27" t="s">
        <v>78</v>
      </c>
      <c r="D23" s="27" t="s">
        <v>78</v>
      </c>
      <c r="E23" s="27" t="s">
        <v>78</v>
      </c>
      <c r="F23" s="12">
        <v>10.5</v>
      </c>
      <c r="G23" s="12">
        <v>0.9</v>
      </c>
      <c r="H23" s="4">
        <v>3.053</v>
      </c>
      <c r="I23" s="4">
        <v>1982.795</v>
      </c>
      <c r="J23" s="13">
        <v>28779</v>
      </c>
      <c r="K23" s="12">
        <v>3.4</v>
      </c>
    </row>
    <row r="24" spans="1:11" ht="12.75">
      <c r="A24" s="27" t="s">
        <v>78</v>
      </c>
      <c r="B24" s="27" t="s">
        <v>78</v>
      </c>
      <c r="C24" s="27" t="s">
        <v>78</v>
      </c>
      <c r="D24" s="27" t="s">
        <v>78</v>
      </c>
      <c r="E24" s="27" t="s">
        <v>78</v>
      </c>
      <c r="F24" s="12">
        <v>14.6</v>
      </c>
      <c r="G24" s="12">
        <v>2.1</v>
      </c>
      <c r="H24" s="4">
        <v>3.206</v>
      </c>
      <c r="I24" s="4">
        <v>1982.948</v>
      </c>
      <c r="J24" s="13">
        <v>28835</v>
      </c>
      <c r="K24" s="12">
        <v>4.6</v>
      </c>
    </row>
    <row r="25" spans="1:11" ht="12.75">
      <c r="A25" s="27" t="s">
        <v>78</v>
      </c>
      <c r="B25" s="27" t="s">
        <v>78</v>
      </c>
      <c r="C25" s="27" t="s">
        <v>78</v>
      </c>
      <c r="D25" s="27" t="s">
        <v>78</v>
      </c>
      <c r="E25" s="27" t="s">
        <v>78</v>
      </c>
      <c r="F25" s="12">
        <v>14.4</v>
      </c>
      <c r="G25" s="12">
        <v>1.2</v>
      </c>
      <c r="H25" s="4">
        <v>3.417</v>
      </c>
      <c r="I25" s="4">
        <v>1983.159</v>
      </c>
      <c r="J25" s="13">
        <v>28912</v>
      </c>
      <c r="K25" s="12">
        <v>4.2</v>
      </c>
    </row>
    <row r="26" spans="1:11" ht="12.75">
      <c r="A26" s="27" t="s">
        <v>78</v>
      </c>
      <c r="B26" s="27" t="s">
        <v>78</v>
      </c>
      <c r="C26" s="27" t="s">
        <v>78</v>
      </c>
      <c r="D26" s="27" t="s">
        <v>78</v>
      </c>
      <c r="E26" s="27" t="s">
        <v>78</v>
      </c>
      <c r="F26" s="12">
        <v>14.2</v>
      </c>
      <c r="G26" s="12">
        <v>1.3</v>
      </c>
      <c r="H26" s="4">
        <v>3.647</v>
      </c>
      <c r="I26" s="4">
        <v>1983.389</v>
      </c>
      <c r="J26" s="13">
        <v>28996</v>
      </c>
      <c r="K26" s="12">
        <v>3.9</v>
      </c>
    </row>
    <row r="27" spans="1:11" ht="12.75">
      <c r="A27" s="27" t="s">
        <v>78</v>
      </c>
      <c r="B27" s="27" t="s">
        <v>78</v>
      </c>
      <c r="C27" s="27" t="s">
        <v>78</v>
      </c>
      <c r="D27" s="27" t="s">
        <v>78</v>
      </c>
      <c r="E27" s="27" t="s">
        <v>78</v>
      </c>
      <c r="F27" s="12">
        <v>13.9</v>
      </c>
      <c r="G27" s="12">
        <v>1.4</v>
      </c>
      <c r="H27" s="4">
        <v>3.858</v>
      </c>
      <c r="I27" s="4">
        <v>1983.6</v>
      </c>
      <c r="J27" s="13">
        <v>29073</v>
      </c>
      <c r="K27" s="12">
        <v>3.6</v>
      </c>
    </row>
    <row r="28" spans="1:11" ht="12.75">
      <c r="A28" s="27" t="s">
        <v>78</v>
      </c>
      <c r="B28" s="27" t="s">
        <v>78</v>
      </c>
      <c r="C28" s="27" t="s">
        <v>78</v>
      </c>
      <c r="D28" s="27" t="s">
        <v>78</v>
      </c>
      <c r="E28" s="27" t="s">
        <v>78</v>
      </c>
      <c r="F28" s="12">
        <v>14.5</v>
      </c>
      <c r="G28" s="12">
        <v>1.1</v>
      </c>
      <c r="H28" s="4">
        <v>4.028</v>
      </c>
      <c r="I28" s="4">
        <v>1983.77</v>
      </c>
      <c r="J28" s="13">
        <v>29135</v>
      </c>
      <c r="K28" s="12">
        <v>3.6</v>
      </c>
    </row>
    <row r="29" spans="1:11" ht="12.75">
      <c r="A29" s="27" t="s">
        <v>78</v>
      </c>
      <c r="B29" s="27" t="s">
        <v>78</v>
      </c>
      <c r="C29" s="27" t="s">
        <v>78</v>
      </c>
      <c r="D29" s="27" t="s">
        <v>78</v>
      </c>
      <c r="E29" s="27" t="s">
        <v>78</v>
      </c>
      <c r="F29" s="12">
        <v>15.5</v>
      </c>
      <c r="G29" s="12">
        <v>1.3</v>
      </c>
      <c r="H29" s="4">
        <v>4.184</v>
      </c>
      <c r="I29" s="4">
        <v>1983.926</v>
      </c>
      <c r="J29" s="13">
        <v>29192</v>
      </c>
      <c r="K29" s="12">
        <v>3.7</v>
      </c>
    </row>
    <row r="30" spans="1:11" ht="12.75">
      <c r="A30" s="27" t="s">
        <v>78</v>
      </c>
      <c r="B30" s="27" t="s">
        <v>78</v>
      </c>
      <c r="C30" s="27" t="s">
        <v>78</v>
      </c>
      <c r="D30" s="27" t="s">
        <v>78</v>
      </c>
      <c r="E30" s="27" t="s">
        <v>78</v>
      </c>
      <c r="F30" s="12">
        <v>15.1</v>
      </c>
      <c r="G30" s="12">
        <v>1.3</v>
      </c>
      <c r="H30" s="4">
        <v>4.318</v>
      </c>
      <c r="I30" s="4">
        <v>1984.06</v>
      </c>
      <c r="J30" s="13">
        <v>29241</v>
      </c>
      <c r="K30" s="12">
        <v>3.5</v>
      </c>
    </row>
    <row r="31" spans="1:11" ht="12.75">
      <c r="A31" s="27" t="s">
        <v>78</v>
      </c>
      <c r="B31" s="27" t="s">
        <v>78</v>
      </c>
      <c r="C31" s="27" t="s">
        <v>78</v>
      </c>
      <c r="D31" s="27" t="s">
        <v>78</v>
      </c>
      <c r="E31" s="27" t="s">
        <v>78</v>
      </c>
      <c r="F31" s="12">
        <v>14.1</v>
      </c>
      <c r="G31" s="12">
        <v>2.3</v>
      </c>
      <c r="H31" s="4">
        <v>4.49</v>
      </c>
      <c r="I31" s="4">
        <v>1984.232</v>
      </c>
      <c r="J31" s="13">
        <v>29304</v>
      </c>
      <c r="K31" s="12">
        <v>3.1</v>
      </c>
    </row>
    <row r="32" spans="1:11" ht="12.75">
      <c r="A32" s="27" t="s">
        <v>78</v>
      </c>
      <c r="B32" s="27" t="s">
        <v>78</v>
      </c>
      <c r="C32" s="27" t="s">
        <v>78</v>
      </c>
      <c r="D32" s="27" t="s">
        <v>78</v>
      </c>
      <c r="E32" s="27" t="s">
        <v>78</v>
      </c>
      <c r="F32" s="12">
        <v>17</v>
      </c>
      <c r="G32" s="12">
        <v>0.7</v>
      </c>
      <c r="H32" s="4">
        <v>4.72</v>
      </c>
      <c r="I32" s="4">
        <v>1984.462</v>
      </c>
      <c r="J32" s="13">
        <v>29388</v>
      </c>
      <c r="K32" s="12">
        <v>3.6</v>
      </c>
    </row>
    <row r="33" spans="1:11" ht="12.75">
      <c r="A33" s="27" t="s">
        <v>78</v>
      </c>
      <c r="B33" s="27" t="s">
        <v>78</v>
      </c>
      <c r="C33" s="27" t="s">
        <v>78</v>
      </c>
      <c r="D33" s="27" t="s">
        <v>78</v>
      </c>
      <c r="E33" s="27" t="s">
        <v>78</v>
      </c>
      <c r="F33" s="12">
        <v>21.6</v>
      </c>
      <c r="G33" s="12">
        <v>2.1</v>
      </c>
      <c r="H33" s="4">
        <v>4.911</v>
      </c>
      <c r="I33" s="4">
        <v>1984.653</v>
      </c>
      <c r="J33" s="13">
        <v>29458</v>
      </c>
      <c r="K33" s="12">
        <v>4.4</v>
      </c>
    </row>
    <row r="34" spans="1:11" ht="12.75">
      <c r="A34" s="27" t="s">
        <v>78</v>
      </c>
      <c r="B34" s="27" t="s">
        <v>78</v>
      </c>
      <c r="C34" s="27" t="s">
        <v>78</v>
      </c>
      <c r="D34" s="27" t="s">
        <v>78</v>
      </c>
      <c r="E34" s="27" t="s">
        <v>78</v>
      </c>
      <c r="F34" s="12">
        <v>21.1</v>
      </c>
      <c r="G34" s="12">
        <v>1.9</v>
      </c>
      <c r="H34" s="4">
        <v>4.949</v>
      </c>
      <c r="I34" s="4">
        <v>1984.691</v>
      </c>
      <c r="J34" s="13">
        <v>29472</v>
      </c>
      <c r="K34" s="12">
        <v>4.3</v>
      </c>
    </row>
    <row r="35" spans="1:11" ht="12.75">
      <c r="A35" s="27" t="s">
        <v>78</v>
      </c>
      <c r="B35" s="27" t="s">
        <v>78</v>
      </c>
      <c r="C35" s="27" t="s">
        <v>78</v>
      </c>
      <c r="D35" s="27" t="s">
        <v>78</v>
      </c>
      <c r="E35" s="27" t="s">
        <v>78</v>
      </c>
      <c r="F35" s="12">
        <v>23.5</v>
      </c>
      <c r="G35" s="12">
        <v>0.7</v>
      </c>
      <c r="H35" s="4">
        <v>5.045</v>
      </c>
      <c r="I35" s="4">
        <v>1984.787</v>
      </c>
      <c r="J35" s="13">
        <v>29507</v>
      </c>
      <c r="K35" s="12">
        <v>4.7</v>
      </c>
    </row>
    <row r="36" spans="1:11" ht="12.75">
      <c r="A36" s="27" t="s">
        <v>78</v>
      </c>
      <c r="B36" s="27" t="s">
        <v>78</v>
      </c>
      <c r="C36" s="27" t="s">
        <v>78</v>
      </c>
      <c r="D36" s="27" t="s">
        <v>78</v>
      </c>
      <c r="E36" s="27" t="s">
        <v>78</v>
      </c>
      <c r="F36" s="12">
        <v>24.2</v>
      </c>
      <c r="G36" s="12">
        <v>0.6</v>
      </c>
      <c r="H36" s="4">
        <v>5.141</v>
      </c>
      <c r="I36" s="4">
        <v>1984.883</v>
      </c>
      <c r="J36" s="13">
        <v>29542</v>
      </c>
      <c r="K36" s="12">
        <v>4.7</v>
      </c>
    </row>
    <row r="37" spans="1:11" ht="12.75">
      <c r="A37" s="27" t="s">
        <v>78</v>
      </c>
      <c r="B37" s="27" t="s">
        <v>78</v>
      </c>
      <c r="C37" s="27" t="s">
        <v>78</v>
      </c>
      <c r="D37" s="27" t="s">
        <v>78</v>
      </c>
      <c r="E37" s="27" t="s">
        <v>78</v>
      </c>
      <c r="F37" s="12">
        <v>23.3</v>
      </c>
      <c r="G37" s="12">
        <v>0.4</v>
      </c>
      <c r="H37" s="4">
        <v>5.318</v>
      </c>
      <c r="I37" s="4">
        <v>1985.06</v>
      </c>
      <c r="J37" s="13">
        <v>29607</v>
      </c>
      <c r="K37" s="12">
        <v>4.4</v>
      </c>
    </row>
    <row r="38" spans="1:11" ht="12.75">
      <c r="A38" s="27" t="s">
        <v>78</v>
      </c>
      <c r="B38" s="27" t="s">
        <v>78</v>
      </c>
      <c r="C38" s="27" t="s">
        <v>78</v>
      </c>
      <c r="D38" s="27" t="s">
        <v>78</v>
      </c>
      <c r="E38" s="27" t="s">
        <v>78</v>
      </c>
      <c r="F38" s="12">
        <v>20.4</v>
      </c>
      <c r="G38" s="12">
        <v>0.7</v>
      </c>
      <c r="H38" s="4">
        <v>5.466</v>
      </c>
      <c r="I38" s="4">
        <v>1985.208</v>
      </c>
      <c r="J38" s="13">
        <v>29661</v>
      </c>
      <c r="K38" s="12">
        <v>3.7</v>
      </c>
    </row>
    <row r="39" spans="1:11" ht="12.75">
      <c r="A39" s="27" t="s">
        <v>78</v>
      </c>
      <c r="B39" s="27" t="s">
        <v>78</v>
      </c>
      <c r="C39" s="27" t="s">
        <v>78</v>
      </c>
      <c r="D39" s="27" t="s">
        <v>78</v>
      </c>
      <c r="E39" s="27" t="s">
        <v>78</v>
      </c>
      <c r="F39" s="12">
        <v>22.4</v>
      </c>
      <c r="G39" s="12">
        <v>0.1</v>
      </c>
      <c r="H39" s="4">
        <v>5.677</v>
      </c>
      <c r="I39" s="4">
        <v>1985.419</v>
      </c>
      <c r="J39" s="13">
        <v>29738</v>
      </c>
      <c r="K39" s="12">
        <v>3.9</v>
      </c>
    </row>
    <row r="40" spans="1:11" ht="12.75">
      <c r="A40" s="27" t="s">
        <v>78</v>
      </c>
      <c r="B40" s="27" t="s">
        <v>78</v>
      </c>
      <c r="C40" s="27" t="s">
        <v>78</v>
      </c>
      <c r="D40" s="27" t="s">
        <v>78</v>
      </c>
      <c r="E40" s="27" t="s">
        <v>78</v>
      </c>
      <c r="F40" s="12">
        <v>23</v>
      </c>
      <c r="G40" s="12">
        <v>0.8</v>
      </c>
      <c r="H40" s="4">
        <v>5.792</v>
      </c>
      <c r="I40" s="4">
        <v>1985.534</v>
      </c>
      <c r="J40" s="13">
        <v>29780</v>
      </c>
      <c r="K40" s="12">
        <v>4</v>
      </c>
    </row>
    <row r="41" spans="1:11" ht="12.75">
      <c r="A41" s="27" t="s">
        <v>78</v>
      </c>
      <c r="B41" s="27" t="s">
        <v>78</v>
      </c>
      <c r="C41" s="27" t="s">
        <v>78</v>
      </c>
      <c r="D41" s="27" t="s">
        <v>78</v>
      </c>
      <c r="E41" s="27" t="s">
        <v>78</v>
      </c>
      <c r="F41" s="12">
        <v>25.7</v>
      </c>
      <c r="G41" s="12">
        <v>0.3</v>
      </c>
      <c r="H41" s="4">
        <v>6.022</v>
      </c>
      <c r="I41" s="4">
        <v>1985.764</v>
      </c>
      <c r="J41" s="13">
        <v>29864</v>
      </c>
      <c r="K41" s="12">
        <v>4.3</v>
      </c>
    </row>
    <row r="42" spans="1:11" ht="12.75">
      <c r="A42" s="27" t="s">
        <v>78</v>
      </c>
      <c r="B42" s="27" t="s">
        <v>78</v>
      </c>
      <c r="C42" s="27" t="s">
        <v>78</v>
      </c>
      <c r="D42" s="27" t="s">
        <v>78</v>
      </c>
      <c r="E42" s="27" t="s">
        <v>78</v>
      </c>
      <c r="F42" s="12">
        <v>25.7</v>
      </c>
      <c r="G42" s="12">
        <v>0.8</v>
      </c>
      <c r="H42" s="4">
        <v>6.483</v>
      </c>
      <c r="I42" s="4">
        <v>1986.225</v>
      </c>
      <c r="J42" s="13">
        <v>30032</v>
      </c>
      <c r="K42" s="12">
        <v>4</v>
      </c>
    </row>
    <row r="43" spans="1:11" ht="12.75">
      <c r="A43" s="27" t="s">
        <v>78</v>
      </c>
      <c r="B43" s="27" t="s">
        <v>78</v>
      </c>
      <c r="C43" s="27" t="s">
        <v>78</v>
      </c>
      <c r="D43" s="27" t="s">
        <v>78</v>
      </c>
      <c r="E43" s="27" t="s">
        <v>78</v>
      </c>
      <c r="F43" s="12">
        <v>25.4</v>
      </c>
      <c r="G43" s="12">
        <v>1.4</v>
      </c>
      <c r="H43" s="4">
        <v>6.713</v>
      </c>
      <c r="I43" s="4">
        <v>1986.455</v>
      </c>
      <c r="J43" s="13">
        <v>30116</v>
      </c>
      <c r="K43" s="12">
        <v>3.8</v>
      </c>
    </row>
    <row r="44" spans="1:11" ht="12.75">
      <c r="A44" s="27" t="s">
        <v>78</v>
      </c>
      <c r="B44" s="27" t="s">
        <v>78</v>
      </c>
      <c r="C44" s="27" t="s">
        <v>78</v>
      </c>
      <c r="D44" s="27" t="s">
        <v>78</v>
      </c>
      <c r="E44" s="27" t="s">
        <v>78</v>
      </c>
      <c r="F44" s="12">
        <v>27.9</v>
      </c>
      <c r="G44" s="12">
        <v>0.7</v>
      </c>
      <c r="H44" s="4">
        <v>6.847</v>
      </c>
      <c r="I44" s="4">
        <v>1986.589</v>
      </c>
      <c r="J44" s="13">
        <v>30165</v>
      </c>
      <c r="K44" s="12">
        <v>4.1</v>
      </c>
    </row>
    <row r="45" spans="1:11" ht="12.75">
      <c r="A45" s="27" t="s">
        <v>78</v>
      </c>
      <c r="B45" s="27" t="s">
        <v>78</v>
      </c>
      <c r="C45" s="27" t="s">
        <v>78</v>
      </c>
      <c r="D45" s="27" t="s">
        <v>78</v>
      </c>
      <c r="E45" s="27" t="s">
        <v>78</v>
      </c>
      <c r="F45" s="12">
        <v>23.7</v>
      </c>
      <c r="G45" s="12">
        <v>1.5</v>
      </c>
      <c r="H45" s="4">
        <v>7.077</v>
      </c>
      <c r="I45" s="4">
        <v>1986.819</v>
      </c>
      <c r="J45" s="13">
        <v>30249</v>
      </c>
      <c r="K45" s="12">
        <v>3.3</v>
      </c>
    </row>
    <row r="46" spans="1:11" ht="12.75">
      <c r="A46" s="27" t="s">
        <v>78</v>
      </c>
      <c r="B46" s="27" t="s">
        <v>78</v>
      </c>
      <c r="C46" s="27" t="s">
        <v>78</v>
      </c>
      <c r="D46" s="27" t="s">
        <v>78</v>
      </c>
      <c r="E46" s="27" t="s">
        <v>78</v>
      </c>
      <c r="F46" s="12">
        <v>27.1</v>
      </c>
      <c r="G46" s="12">
        <v>0.8</v>
      </c>
      <c r="H46" s="4">
        <v>7.346</v>
      </c>
      <c r="I46" s="4">
        <v>1987.088</v>
      </c>
      <c r="J46" s="13">
        <v>30347</v>
      </c>
      <c r="K46" s="12">
        <v>3.7</v>
      </c>
    </row>
    <row r="47" spans="1:11" ht="12.75">
      <c r="A47" s="27" t="s">
        <v>78</v>
      </c>
      <c r="B47" s="27" t="s">
        <v>78</v>
      </c>
      <c r="C47" s="27" t="s">
        <v>78</v>
      </c>
      <c r="D47" s="27" t="s">
        <v>78</v>
      </c>
      <c r="E47" s="27" t="s">
        <v>78</v>
      </c>
      <c r="F47" s="12">
        <v>27.1</v>
      </c>
      <c r="G47" s="12">
        <v>0.5</v>
      </c>
      <c r="H47" s="4">
        <v>7.71</v>
      </c>
      <c r="I47" s="4">
        <v>1987.452</v>
      </c>
      <c r="J47" s="13">
        <v>30480</v>
      </c>
      <c r="K47" s="12">
        <v>3.5</v>
      </c>
    </row>
    <row r="48" spans="1:11" ht="12.75">
      <c r="A48" s="27" t="s">
        <v>78</v>
      </c>
      <c r="B48" s="27" t="s">
        <v>78</v>
      </c>
      <c r="C48" s="27" t="s">
        <v>78</v>
      </c>
      <c r="D48" s="27" t="s">
        <v>78</v>
      </c>
      <c r="E48" s="27" t="s">
        <v>78</v>
      </c>
      <c r="F48" s="12">
        <v>26.7</v>
      </c>
      <c r="G48" s="12">
        <v>0.9</v>
      </c>
      <c r="H48" s="4">
        <v>7.902</v>
      </c>
      <c r="I48" s="4">
        <v>1987.644</v>
      </c>
      <c r="J48" s="13">
        <v>30550</v>
      </c>
      <c r="K48" s="12">
        <v>3.4</v>
      </c>
    </row>
    <row r="49" spans="1:11" ht="12.75">
      <c r="A49" s="27" t="s">
        <v>78</v>
      </c>
      <c r="B49" s="27" t="s">
        <v>78</v>
      </c>
      <c r="C49" s="27" t="s">
        <v>78</v>
      </c>
      <c r="D49" s="27" t="s">
        <v>78</v>
      </c>
      <c r="E49" s="27" t="s">
        <v>78</v>
      </c>
      <c r="F49" s="12">
        <v>27.3</v>
      </c>
      <c r="G49" s="12">
        <v>0.4</v>
      </c>
      <c r="H49" s="4">
        <v>8.17</v>
      </c>
      <c r="I49" s="4">
        <v>1987.912</v>
      </c>
      <c r="J49" s="13">
        <v>30648</v>
      </c>
      <c r="K49" s="12">
        <v>3.3</v>
      </c>
    </row>
    <row r="50" spans="1:11" ht="12.75">
      <c r="A50" s="27" t="s">
        <v>78</v>
      </c>
      <c r="B50" s="27" t="s">
        <v>78</v>
      </c>
      <c r="C50" s="27" t="s">
        <v>78</v>
      </c>
      <c r="D50" s="27" t="s">
        <v>78</v>
      </c>
      <c r="E50" s="27" t="s">
        <v>78</v>
      </c>
      <c r="F50" s="12">
        <v>35.2</v>
      </c>
      <c r="G50" s="12">
        <v>1.2</v>
      </c>
      <c r="H50" s="4">
        <v>8.4</v>
      </c>
      <c r="I50" s="4">
        <v>1988.142</v>
      </c>
      <c r="J50" s="13">
        <v>30732</v>
      </c>
      <c r="K50" s="12">
        <v>4.2</v>
      </c>
    </row>
    <row r="51" spans="1:11" ht="12.75">
      <c r="A51" s="27" t="s">
        <v>78</v>
      </c>
      <c r="B51" s="27" t="s">
        <v>78</v>
      </c>
      <c r="C51" s="27" t="s">
        <v>78</v>
      </c>
      <c r="D51" s="27" t="s">
        <v>78</v>
      </c>
      <c r="E51" s="27" t="s">
        <v>78</v>
      </c>
      <c r="F51" s="12">
        <v>35.3</v>
      </c>
      <c r="G51" s="12">
        <v>0.9</v>
      </c>
      <c r="H51" s="4">
        <v>8.477</v>
      </c>
      <c r="I51" s="4">
        <v>1988.219</v>
      </c>
      <c r="J51" s="13">
        <v>30760</v>
      </c>
      <c r="K51" s="12">
        <v>4.2</v>
      </c>
    </row>
    <row r="52" spans="1:11" ht="12.75">
      <c r="A52" s="27" t="s">
        <v>78</v>
      </c>
      <c r="B52" s="27" t="s">
        <v>78</v>
      </c>
      <c r="C52" s="27" t="s">
        <v>78</v>
      </c>
      <c r="D52" s="27" t="s">
        <v>78</v>
      </c>
      <c r="E52" s="27" t="s">
        <v>78</v>
      </c>
      <c r="F52" s="12">
        <v>36.1</v>
      </c>
      <c r="G52" s="12">
        <v>1.4</v>
      </c>
      <c r="H52" s="4">
        <v>8.572</v>
      </c>
      <c r="I52" s="4">
        <v>1988.314</v>
      </c>
      <c r="J52" s="13">
        <v>30795</v>
      </c>
      <c r="K52" s="12">
        <v>4.2</v>
      </c>
    </row>
    <row r="53" spans="1:11" ht="12.75">
      <c r="A53" s="27" t="s">
        <v>78</v>
      </c>
      <c r="B53" s="27" t="s">
        <v>78</v>
      </c>
      <c r="C53" s="27" t="s">
        <v>78</v>
      </c>
      <c r="D53" s="27" t="s">
        <v>78</v>
      </c>
      <c r="E53" s="27" t="s">
        <v>78</v>
      </c>
      <c r="F53" s="12">
        <v>37</v>
      </c>
      <c r="G53" s="12">
        <v>0.9</v>
      </c>
      <c r="H53" s="4">
        <v>8.783</v>
      </c>
      <c r="I53" s="4">
        <v>1988.525</v>
      </c>
      <c r="J53" s="13">
        <v>30872</v>
      </c>
      <c r="K53" s="12">
        <v>4.2</v>
      </c>
    </row>
    <row r="54" spans="1:11" ht="12.75">
      <c r="A54" s="27" t="s">
        <v>78</v>
      </c>
      <c r="B54" s="27" t="s">
        <v>78</v>
      </c>
      <c r="C54" s="27" t="s">
        <v>78</v>
      </c>
      <c r="D54" s="27" t="s">
        <v>78</v>
      </c>
      <c r="E54" s="27" t="s">
        <v>78</v>
      </c>
      <c r="F54" s="12">
        <v>37</v>
      </c>
      <c r="G54" s="12">
        <v>0.6</v>
      </c>
      <c r="H54" s="4">
        <v>8.955</v>
      </c>
      <c r="I54" s="4">
        <v>1988.697</v>
      </c>
      <c r="J54" s="13">
        <v>30935</v>
      </c>
      <c r="K54" s="12">
        <v>4.1</v>
      </c>
    </row>
    <row r="55" spans="1:11" ht="12.75">
      <c r="A55" s="27" t="s">
        <v>78</v>
      </c>
      <c r="B55" s="27" t="s">
        <v>78</v>
      </c>
      <c r="C55" s="27" t="s">
        <v>78</v>
      </c>
      <c r="D55" s="27" t="s">
        <v>78</v>
      </c>
      <c r="E55" s="27" t="s">
        <v>78</v>
      </c>
      <c r="F55" s="12">
        <v>39.3</v>
      </c>
      <c r="G55" s="12">
        <v>0.5</v>
      </c>
      <c r="H55" s="4">
        <v>9.184</v>
      </c>
      <c r="I55" s="4">
        <v>1988.926</v>
      </c>
      <c r="J55" s="13">
        <v>31019</v>
      </c>
      <c r="K55" s="12">
        <v>4.3</v>
      </c>
    </row>
    <row r="56" spans="1:11" ht="12.75">
      <c r="A56" s="27" t="s">
        <v>78</v>
      </c>
      <c r="B56" s="27" t="s">
        <v>78</v>
      </c>
      <c r="C56" s="27" t="s">
        <v>78</v>
      </c>
      <c r="D56" s="27" t="s">
        <v>78</v>
      </c>
      <c r="E56" s="27" t="s">
        <v>78</v>
      </c>
      <c r="F56" s="12">
        <v>40.2</v>
      </c>
      <c r="G56" s="12">
        <v>0.7</v>
      </c>
      <c r="H56" s="4">
        <v>9.337</v>
      </c>
      <c r="I56" s="4">
        <v>1989.079</v>
      </c>
      <c r="J56" s="13">
        <v>31075</v>
      </c>
      <c r="K56" s="12">
        <v>4.3</v>
      </c>
    </row>
    <row r="57" spans="1:11" ht="12.75">
      <c r="A57" s="27" t="s">
        <v>78</v>
      </c>
      <c r="B57" s="27" t="s">
        <v>78</v>
      </c>
      <c r="C57" s="27" t="s">
        <v>78</v>
      </c>
      <c r="D57" s="27" t="s">
        <v>78</v>
      </c>
      <c r="E57" s="27" t="s">
        <v>78</v>
      </c>
      <c r="F57" s="12">
        <v>42</v>
      </c>
      <c r="G57" s="12">
        <v>1.4</v>
      </c>
      <c r="H57" s="4">
        <v>9.529</v>
      </c>
      <c r="I57" s="4">
        <v>1989.271</v>
      </c>
      <c r="J57" s="13">
        <v>31145</v>
      </c>
      <c r="K57" s="12">
        <v>4.4</v>
      </c>
    </row>
    <row r="58" spans="1:11" ht="12.75">
      <c r="A58" s="27" t="s">
        <v>78</v>
      </c>
      <c r="B58" s="27" t="s">
        <v>78</v>
      </c>
      <c r="C58" s="27" t="s">
        <v>78</v>
      </c>
      <c r="D58" s="27" t="s">
        <v>78</v>
      </c>
      <c r="E58" s="27" t="s">
        <v>78</v>
      </c>
      <c r="F58" s="12">
        <v>42</v>
      </c>
      <c r="G58" s="12">
        <v>1.6</v>
      </c>
      <c r="H58" s="4">
        <v>9.776</v>
      </c>
      <c r="I58" s="4">
        <v>1989.518</v>
      </c>
      <c r="J58" s="13">
        <v>31235</v>
      </c>
      <c r="K58" s="12">
        <v>4.3</v>
      </c>
    </row>
    <row r="59" spans="1:11" ht="12.75">
      <c r="A59" s="27" t="s">
        <v>78</v>
      </c>
      <c r="B59" s="27" t="s">
        <v>78</v>
      </c>
      <c r="C59" s="27" t="s">
        <v>78</v>
      </c>
      <c r="D59" s="27" t="s">
        <v>78</v>
      </c>
      <c r="E59" s="27" t="s">
        <v>78</v>
      </c>
      <c r="F59" s="12">
        <v>37.8</v>
      </c>
      <c r="G59" s="12">
        <v>1</v>
      </c>
      <c r="H59" s="4">
        <v>9.894</v>
      </c>
      <c r="I59" s="4">
        <v>1989.636</v>
      </c>
      <c r="J59" s="13">
        <v>31278</v>
      </c>
      <c r="K59" s="12">
        <v>3.8</v>
      </c>
    </row>
    <row r="60" spans="1:11" ht="12.75">
      <c r="A60" s="27" t="s">
        <v>78</v>
      </c>
      <c r="B60" s="27" t="s">
        <v>78</v>
      </c>
      <c r="C60" s="27" t="s">
        <v>78</v>
      </c>
      <c r="D60" s="27" t="s">
        <v>78</v>
      </c>
      <c r="E60" s="27" t="s">
        <v>78</v>
      </c>
      <c r="F60" s="12">
        <v>42.8</v>
      </c>
      <c r="G60" s="12">
        <v>1.4</v>
      </c>
      <c r="H60" s="4">
        <v>10.162</v>
      </c>
      <c r="I60" s="4">
        <v>1989.904</v>
      </c>
      <c r="J60" s="13">
        <v>31376</v>
      </c>
      <c r="K60" s="12">
        <v>4.2</v>
      </c>
    </row>
    <row r="61" spans="1:11" ht="12.75">
      <c r="A61" s="27" t="s">
        <v>78</v>
      </c>
      <c r="B61" s="27" t="s">
        <v>78</v>
      </c>
      <c r="C61" s="27" t="s">
        <v>78</v>
      </c>
      <c r="D61" s="27" t="s">
        <v>78</v>
      </c>
      <c r="E61" s="27" t="s">
        <v>78</v>
      </c>
      <c r="F61" s="12">
        <v>44.2</v>
      </c>
      <c r="G61" s="12">
        <v>0.6</v>
      </c>
      <c r="H61" s="4">
        <v>10.354</v>
      </c>
      <c r="I61" s="4">
        <v>1990.096</v>
      </c>
      <c r="J61" s="13">
        <v>31446</v>
      </c>
      <c r="K61" s="12">
        <v>4.3</v>
      </c>
    </row>
    <row r="62" spans="1:11" ht="12.75">
      <c r="A62" s="27" t="s">
        <v>78</v>
      </c>
      <c r="B62" s="27" t="s">
        <v>78</v>
      </c>
      <c r="C62" s="27" t="s">
        <v>78</v>
      </c>
      <c r="D62" s="27" t="s">
        <v>78</v>
      </c>
      <c r="E62" s="27" t="s">
        <v>78</v>
      </c>
      <c r="F62" s="12">
        <v>44.4</v>
      </c>
      <c r="G62" s="12">
        <v>1.1</v>
      </c>
      <c r="H62" s="4">
        <v>10.45</v>
      </c>
      <c r="I62" s="4">
        <v>1990.192</v>
      </c>
      <c r="J62" s="13">
        <v>31481</v>
      </c>
      <c r="K62" s="12">
        <v>4.2</v>
      </c>
    </row>
    <row r="63" spans="1:11" ht="12.75">
      <c r="A63" s="27" t="s">
        <v>78</v>
      </c>
      <c r="B63" s="27" t="s">
        <v>78</v>
      </c>
      <c r="C63" s="27" t="s">
        <v>78</v>
      </c>
      <c r="D63" s="27" t="s">
        <v>78</v>
      </c>
      <c r="E63" s="27" t="s">
        <v>78</v>
      </c>
      <c r="F63" s="12">
        <v>45.5</v>
      </c>
      <c r="G63" s="12">
        <v>0.6</v>
      </c>
      <c r="H63" s="4">
        <v>10.524</v>
      </c>
      <c r="I63" s="4">
        <v>1990.266</v>
      </c>
      <c r="J63" s="13">
        <v>31508</v>
      </c>
      <c r="K63" s="12">
        <v>4.3</v>
      </c>
    </row>
    <row r="64" spans="1:11" ht="12.75">
      <c r="A64" s="27" t="s">
        <v>78</v>
      </c>
      <c r="B64" s="27" t="s">
        <v>78</v>
      </c>
      <c r="C64" s="27" t="s">
        <v>78</v>
      </c>
      <c r="D64" s="27" t="s">
        <v>78</v>
      </c>
      <c r="E64" s="27" t="s">
        <v>78</v>
      </c>
      <c r="F64" s="12">
        <v>44.5</v>
      </c>
      <c r="G64" s="12">
        <v>0.6</v>
      </c>
      <c r="H64" s="4">
        <v>10.603</v>
      </c>
      <c r="I64" s="4">
        <v>1990.345</v>
      </c>
      <c r="J64" s="13">
        <v>31537</v>
      </c>
      <c r="K64" s="12">
        <v>4.2</v>
      </c>
    </row>
    <row r="65" spans="1:11" ht="12.75">
      <c r="A65" s="27" t="s">
        <v>78</v>
      </c>
      <c r="B65" s="27" t="s">
        <v>78</v>
      </c>
      <c r="C65" s="27" t="s">
        <v>78</v>
      </c>
      <c r="D65" s="27" t="s">
        <v>78</v>
      </c>
      <c r="E65" s="27" t="s">
        <v>78</v>
      </c>
      <c r="F65" s="12">
        <v>45.3</v>
      </c>
      <c r="G65" s="12">
        <v>1</v>
      </c>
      <c r="H65" s="4">
        <v>10.737</v>
      </c>
      <c r="I65" s="4">
        <v>1990.479</v>
      </c>
      <c r="J65" s="13">
        <v>31586</v>
      </c>
      <c r="K65" s="12">
        <v>4.2</v>
      </c>
    </row>
    <row r="66" spans="1:11" ht="12.75">
      <c r="A66" s="27" t="s">
        <v>78</v>
      </c>
      <c r="B66" s="27" t="s">
        <v>78</v>
      </c>
      <c r="C66" s="27" t="s">
        <v>78</v>
      </c>
      <c r="D66" s="27" t="s">
        <v>78</v>
      </c>
      <c r="E66" s="27" t="s">
        <v>78</v>
      </c>
      <c r="F66" s="12">
        <v>42.7</v>
      </c>
      <c r="G66" s="12">
        <v>1.2</v>
      </c>
      <c r="H66" s="4">
        <v>10.891</v>
      </c>
      <c r="I66" s="4">
        <v>1990.633</v>
      </c>
      <c r="J66" s="13">
        <v>31642</v>
      </c>
      <c r="K66" s="12">
        <v>3.9</v>
      </c>
    </row>
    <row r="67" spans="1:11" ht="12.75">
      <c r="A67" s="27" t="s">
        <v>78</v>
      </c>
      <c r="B67" s="27" t="s">
        <v>78</v>
      </c>
      <c r="C67" s="27" t="s">
        <v>78</v>
      </c>
      <c r="D67" s="27" t="s">
        <v>78</v>
      </c>
      <c r="E67" s="27" t="s">
        <v>78</v>
      </c>
      <c r="F67" s="12">
        <v>41.3</v>
      </c>
      <c r="G67" s="12">
        <v>0.4</v>
      </c>
      <c r="H67" s="4">
        <v>11.025</v>
      </c>
      <c r="I67" s="4">
        <v>1990.767</v>
      </c>
      <c r="J67" s="13">
        <v>31691</v>
      </c>
      <c r="K67" s="12">
        <v>3.7</v>
      </c>
    </row>
    <row r="68" spans="1:11" ht="12.75">
      <c r="A68" s="27" t="s">
        <v>78</v>
      </c>
      <c r="B68" s="27" t="s">
        <v>78</v>
      </c>
      <c r="C68" s="27" t="s">
        <v>78</v>
      </c>
      <c r="D68" s="27" t="s">
        <v>78</v>
      </c>
      <c r="E68" s="27" t="s">
        <v>78</v>
      </c>
      <c r="F68" s="12">
        <v>41.9</v>
      </c>
      <c r="G68" s="12">
        <v>0.4</v>
      </c>
      <c r="H68" s="4">
        <v>11.198</v>
      </c>
      <c r="I68" s="4">
        <v>1990.94</v>
      </c>
      <c r="J68" s="13">
        <v>31754</v>
      </c>
      <c r="K68" s="12">
        <v>3.7</v>
      </c>
    </row>
    <row r="69" spans="1:11" ht="12.75">
      <c r="A69" s="27" t="s">
        <v>78</v>
      </c>
      <c r="B69" s="27" t="s">
        <v>78</v>
      </c>
      <c r="C69" s="27" t="s">
        <v>78</v>
      </c>
      <c r="D69" s="27" t="s">
        <v>78</v>
      </c>
      <c r="E69" s="27" t="s">
        <v>78</v>
      </c>
      <c r="F69" s="12">
        <v>44.3</v>
      </c>
      <c r="G69" s="12">
        <v>0.6</v>
      </c>
      <c r="H69" s="4">
        <v>11.37</v>
      </c>
      <c r="I69" s="4">
        <v>1991.112</v>
      </c>
      <c r="J69" s="13">
        <v>31817</v>
      </c>
      <c r="K69" s="12">
        <v>3.9</v>
      </c>
    </row>
    <row r="70" spans="1:11" ht="12.75">
      <c r="A70" s="27" t="s">
        <v>78</v>
      </c>
      <c r="B70" s="27" t="s">
        <v>78</v>
      </c>
      <c r="C70" s="27" t="s">
        <v>78</v>
      </c>
      <c r="D70" s="27" t="s">
        <v>78</v>
      </c>
      <c r="E70" s="27" t="s">
        <v>78</v>
      </c>
      <c r="F70" s="12">
        <v>44.8</v>
      </c>
      <c r="G70" s="12">
        <v>0.9</v>
      </c>
      <c r="H70" s="4">
        <v>11.524</v>
      </c>
      <c r="I70" s="4">
        <v>1991.266</v>
      </c>
      <c r="J70" s="13">
        <v>31873</v>
      </c>
      <c r="K70" s="12">
        <v>3.9</v>
      </c>
    </row>
    <row r="71" spans="1:11" ht="12.75">
      <c r="A71" s="27" t="s">
        <v>78</v>
      </c>
      <c r="B71" s="27" t="s">
        <v>78</v>
      </c>
      <c r="C71" s="27" t="s">
        <v>78</v>
      </c>
      <c r="D71" s="27" t="s">
        <v>78</v>
      </c>
      <c r="E71" s="27" t="s">
        <v>78</v>
      </c>
      <c r="F71" s="12">
        <v>43.7</v>
      </c>
      <c r="G71" s="12">
        <v>0.9</v>
      </c>
      <c r="H71" s="4">
        <v>11.735</v>
      </c>
      <c r="I71" s="4">
        <v>1991.477</v>
      </c>
      <c r="J71" s="13">
        <v>31950</v>
      </c>
      <c r="K71" s="12">
        <v>3.7</v>
      </c>
    </row>
    <row r="72" spans="1:11" ht="12.75">
      <c r="A72" s="27" t="s">
        <v>78</v>
      </c>
      <c r="B72" s="27" t="s">
        <v>78</v>
      </c>
      <c r="C72" s="27" t="s">
        <v>78</v>
      </c>
      <c r="D72" s="27" t="s">
        <v>78</v>
      </c>
      <c r="E72" s="27" t="s">
        <v>78</v>
      </c>
      <c r="F72" s="12">
        <v>43.1</v>
      </c>
      <c r="G72" s="12">
        <v>1.1</v>
      </c>
      <c r="H72" s="4">
        <v>11.869</v>
      </c>
      <c r="I72" s="4">
        <v>1991.611</v>
      </c>
      <c r="J72" s="13">
        <v>31999</v>
      </c>
      <c r="K72" s="12">
        <v>3.6</v>
      </c>
    </row>
    <row r="73" spans="1:11" ht="12.75">
      <c r="A73" s="27" t="s">
        <v>78</v>
      </c>
      <c r="B73" s="27" t="s">
        <v>78</v>
      </c>
      <c r="C73" s="27" t="s">
        <v>78</v>
      </c>
      <c r="D73" s="27" t="s">
        <v>78</v>
      </c>
      <c r="E73" s="27" t="s">
        <v>78</v>
      </c>
      <c r="F73" s="12">
        <v>44</v>
      </c>
      <c r="G73" s="12">
        <v>0.6</v>
      </c>
      <c r="H73" s="4">
        <v>12.003</v>
      </c>
      <c r="I73" s="4">
        <v>1991.745</v>
      </c>
      <c r="J73" s="13">
        <v>32048</v>
      </c>
      <c r="K73" s="12">
        <v>3.7</v>
      </c>
    </row>
    <row r="74" spans="1:11" ht="12.75">
      <c r="A74" s="27" t="s">
        <v>78</v>
      </c>
      <c r="B74" s="27" t="s">
        <v>78</v>
      </c>
      <c r="C74" s="27" t="s">
        <v>78</v>
      </c>
      <c r="D74" s="27" t="s">
        <v>78</v>
      </c>
      <c r="E74" s="27" t="s">
        <v>78</v>
      </c>
      <c r="F74" s="12">
        <v>46.4</v>
      </c>
      <c r="G74" s="12">
        <v>1</v>
      </c>
      <c r="H74" s="4">
        <v>12.233</v>
      </c>
      <c r="I74" s="4">
        <v>1991.975</v>
      </c>
      <c r="J74" s="13">
        <v>32132</v>
      </c>
      <c r="K74" s="12">
        <v>3.8</v>
      </c>
    </row>
    <row r="75" spans="1:11" ht="12.75">
      <c r="A75" s="27" t="s">
        <v>78</v>
      </c>
      <c r="B75" s="27" t="s">
        <v>78</v>
      </c>
      <c r="C75" s="27" t="s">
        <v>78</v>
      </c>
      <c r="D75" s="27" t="s">
        <v>78</v>
      </c>
      <c r="E75" s="27" t="s">
        <v>78</v>
      </c>
      <c r="F75" s="12">
        <v>48</v>
      </c>
      <c r="G75" s="12">
        <v>0.6</v>
      </c>
      <c r="H75" s="4">
        <v>12.444</v>
      </c>
      <c r="I75" s="4">
        <v>1992.186</v>
      </c>
      <c r="J75" s="13">
        <v>32209</v>
      </c>
      <c r="K75" s="12">
        <v>3.9</v>
      </c>
    </row>
    <row r="76" spans="1:11" ht="12.75">
      <c r="A76" s="27" t="s">
        <v>78</v>
      </c>
      <c r="B76" s="27" t="s">
        <v>78</v>
      </c>
      <c r="C76" s="27" t="s">
        <v>78</v>
      </c>
      <c r="D76" s="27" t="s">
        <v>78</v>
      </c>
      <c r="E76" s="27" t="s">
        <v>78</v>
      </c>
      <c r="F76" s="12">
        <v>49</v>
      </c>
      <c r="G76" s="12">
        <v>1.7</v>
      </c>
      <c r="H76" s="4">
        <v>12.597</v>
      </c>
      <c r="I76" s="4">
        <v>1992.339</v>
      </c>
      <c r="J76" s="13">
        <v>32265</v>
      </c>
      <c r="K76" s="12">
        <v>3.9</v>
      </c>
    </row>
    <row r="77" spans="1:11" ht="12.75">
      <c r="A77" s="27" t="s">
        <v>78</v>
      </c>
      <c r="B77" s="27" t="s">
        <v>78</v>
      </c>
      <c r="C77" s="27" t="s">
        <v>78</v>
      </c>
      <c r="D77" s="27" t="s">
        <v>78</v>
      </c>
      <c r="E77" s="27" t="s">
        <v>78</v>
      </c>
      <c r="F77" s="12">
        <v>48.3</v>
      </c>
      <c r="G77" s="12">
        <v>0.7</v>
      </c>
      <c r="H77" s="4">
        <v>12.788</v>
      </c>
      <c r="I77" s="4">
        <v>1992.53</v>
      </c>
      <c r="J77" s="13">
        <v>32335</v>
      </c>
      <c r="K77" s="12">
        <v>3.8</v>
      </c>
    </row>
    <row r="78" spans="1:11" ht="12.75">
      <c r="A78" s="27" t="s">
        <v>78</v>
      </c>
      <c r="B78" s="27" t="s">
        <v>78</v>
      </c>
      <c r="C78" s="27" t="s">
        <v>78</v>
      </c>
      <c r="D78" s="27" t="s">
        <v>78</v>
      </c>
      <c r="E78" s="27" t="s">
        <v>78</v>
      </c>
      <c r="F78" s="12">
        <v>43.6</v>
      </c>
      <c r="G78" s="12">
        <v>2</v>
      </c>
      <c r="H78" s="4">
        <v>13.037</v>
      </c>
      <c r="I78" s="4">
        <v>1992.779</v>
      </c>
      <c r="J78" s="13">
        <v>32426</v>
      </c>
      <c r="K78" s="12">
        <v>3.3</v>
      </c>
    </row>
    <row r="79" spans="1:11" ht="12.75">
      <c r="A79" s="27" t="s">
        <v>78</v>
      </c>
      <c r="B79" s="27" t="s">
        <v>78</v>
      </c>
      <c r="C79" s="27" t="s">
        <v>78</v>
      </c>
      <c r="D79" s="27" t="s">
        <v>78</v>
      </c>
      <c r="E79" s="27" t="s">
        <v>78</v>
      </c>
      <c r="F79" s="12">
        <v>47.6</v>
      </c>
      <c r="G79" s="12">
        <v>2.1</v>
      </c>
      <c r="H79" s="4">
        <v>13.285</v>
      </c>
      <c r="I79" s="4">
        <v>1993.027</v>
      </c>
      <c r="J79" s="13">
        <v>32517</v>
      </c>
      <c r="K79" s="12">
        <v>3.6</v>
      </c>
    </row>
    <row r="80" spans="1:11" ht="12.75">
      <c r="A80" s="27" t="s">
        <v>78</v>
      </c>
      <c r="B80" s="27" t="s">
        <v>78</v>
      </c>
      <c r="C80" s="27" t="s">
        <v>78</v>
      </c>
      <c r="D80" s="27" t="s">
        <v>78</v>
      </c>
      <c r="E80" s="27" t="s">
        <v>78</v>
      </c>
      <c r="F80" s="12">
        <v>53.8</v>
      </c>
      <c r="G80" s="12">
        <v>2.6</v>
      </c>
      <c r="H80" s="4">
        <v>13.439</v>
      </c>
      <c r="I80" s="4">
        <v>1993.181</v>
      </c>
      <c r="J80" s="13">
        <v>32573</v>
      </c>
      <c r="K80" s="12">
        <v>4</v>
      </c>
    </row>
    <row r="81" spans="1:11" ht="12.75">
      <c r="A81" s="27" t="s">
        <v>78</v>
      </c>
      <c r="B81" s="27" t="s">
        <v>78</v>
      </c>
      <c r="C81" s="27" t="s">
        <v>78</v>
      </c>
      <c r="D81" s="27" t="s">
        <v>78</v>
      </c>
      <c r="E81" s="27" t="s">
        <v>78</v>
      </c>
      <c r="F81" s="12">
        <v>55.6</v>
      </c>
      <c r="G81" s="12">
        <v>1.1</v>
      </c>
      <c r="H81" s="4">
        <v>13.631</v>
      </c>
      <c r="I81" s="4">
        <v>1993.373</v>
      </c>
      <c r="J81" s="13">
        <v>32643</v>
      </c>
      <c r="K81" s="12">
        <v>4.1</v>
      </c>
    </row>
    <row r="82" spans="1:11" ht="12.75">
      <c r="A82" s="27" t="s">
        <v>78</v>
      </c>
      <c r="B82" s="27" t="s">
        <v>78</v>
      </c>
      <c r="C82" s="27" t="s">
        <v>78</v>
      </c>
      <c r="D82" s="27" t="s">
        <v>78</v>
      </c>
      <c r="E82" s="27" t="s">
        <v>78</v>
      </c>
      <c r="F82" s="12">
        <v>53.1</v>
      </c>
      <c r="G82" s="12">
        <v>2.4</v>
      </c>
      <c r="H82" s="4">
        <v>13.88</v>
      </c>
      <c r="I82" s="4">
        <v>1993.622</v>
      </c>
      <c r="J82" s="13">
        <v>32734</v>
      </c>
      <c r="K82" s="12">
        <v>3.8</v>
      </c>
    </row>
    <row r="83" spans="1:11" ht="12.75">
      <c r="A83" s="27" t="s">
        <v>78</v>
      </c>
      <c r="B83" s="27" t="s">
        <v>78</v>
      </c>
      <c r="C83" s="27" t="s">
        <v>78</v>
      </c>
      <c r="D83" s="27" t="s">
        <v>78</v>
      </c>
      <c r="E83" s="27" t="s">
        <v>78</v>
      </c>
      <c r="F83" s="12">
        <v>50.8</v>
      </c>
      <c r="G83" s="12">
        <v>0.6</v>
      </c>
      <c r="H83" s="4">
        <v>14.033</v>
      </c>
      <c r="I83" s="4">
        <v>1993.775</v>
      </c>
      <c r="J83" s="13">
        <v>32790</v>
      </c>
      <c r="K83" s="12">
        <v>3.6</v>
      </c>
    </row>
    <row r="84" spans="1:11" ht="12.75">
      <c r="A84" s="27" t="s">
        <v>78</v>
      </c>
      <c r="B84" s="27" t="s">
        <v>78</v>
      </c>
      <c r="C84" s="27" t="s">
        <v>78</v>
      </c>
      <c r="D84" s="27" t="s">
        <v>78</v>
      </c>
      <c r="E84" s="27" t="s">
        <v>78</v>
      </c>
      <c r="F84" s="12">
        <v>56.9</v>
      </c>
      <c r="G84" s="12">
        <v>1.2</v>
      </c>
      <c r="H84" s="4">
        <v>14.222</v>
      </c>
      <c r="I84" s="4">
        <v>1993.964</v>
      </c>
      <c r="J84" s="13">
        <v>32859</v>
      </c>
      <c r="K84" s="12">
        <v>4</v>
      </c>
    </row>
    <row r="85" spans="1:11" ht="12.75">
      <c r="A85" s="27" t="s">
        <v>78</v>
      </c>
      <c r="B85" s="27" t="s">
        <v>78</v>
      </c>
      <c r="C85" s="27" t="s">
        <v>78</v>
      </c>
      <c r="D85" s="27" t="s">
        <v>78</v>
      </c>
      <c r="E85" s="27" t="s">
        <v>78</v>
      </c>
      <c r="F85" s="12">
        <v>56.4</v>
      </c>
      <c r="G85" s="12">
        <v>1.9</v>
      </c>
      <c r="H85" s="4">
        <v>14.455</v>
      </c>
      <c r="I85" s="4">
        <v>1994.197</v>
      </c>
      <c r="J85" s="13">
        <v>32944</v>
      </c>
      <c r="K85" s="12">
        <v>3.9</v>
      </c>
    </row>
    <row r="86" spans="1:11" ht="12.75">
      <c r="A86" s="27" t="s">
        <v>78</v>
      </c>
      <c r="B86" s="27" t="s">
        <v>78</v>
      </c>
      <c r="C86" s="27" t="s">
        <v>78</v>
      </c>
      <c r="D86" s="27" t="s">
        <v>78</v>
      </c>
      <c r="E86" s="27" t="s">
        <v>78</v>
      </c>
      <c r="F86" s="12">
        <v>59.4</v>
      </c>
      <c r="G86" s="12">
        <v>0.8</v>
      </c>
      <c r="H86" s="4">
        <v>14.628</v>
      </c>
      <c r="I86" s="4">
        <v>1994.37</v>
      </c>
      <c r="J86" s="13">
        <v>33007</v>
      </c>
      <c r="K86" s="12">
        <v>4.1</v>
      </c>
    </row>
    <row r="87" spans="1:11" ht="12.75">
      <c r="A87" s="27" t="s">
        <v>78</v>
      </c>
      <c r="B87" s="27" t="s">
        <v>78</v>
      </c>
      <c r="C87" s="27" t="s">
        <v>78</v>
      </c>
      <c r="D87" s="27" t="s">
        <v>78</v>
      </c>
      <c r="E87" s="27" t="s">
        <v>78</v>
      </c>
      <c r="F87" s="12">
        <v>56.9</v>
      </c>
      <c r="G87" s="12">
        <v>1.4</v>
      </c>
      <c r="H87" s="4">
        <v>14.82</v>
      </c>
      <c r="I87" s="4">
        <v>1994.562</v>
      </c>
      <c r="J87" s="13">
        <v>33077</v>
      </c>
      <c r="K87" s="12">
        <v>3.8</v>
      </c>
    </row>
    <row r="88" spans="1:11" ht="12.75">
      <c r="A88" s="27" t="s">
        <v>78</v>
      </c>
      <c r="B88" s="27" t="s">
        <v>78</v>
      </c>
      <c r="C88" s="27" t="s">
        <v>78</v>
      </c>
      <c r="D88" s="27" t="s">
        <v>78</v>
      </c>
      <c r="E88" s="27" t="s">
        <v>78</v>
      </c>
      <c r="F88" s="12">
        <v>53</v>
      </c>
      <c r="G88" s="12">
        <v>0.6</v>
      </c>
      <c r="H88" s="4">
        <v>15.009</v>
      </c>
      <c r="I88" s="4">
        <v>1994.751</v>
      </c>
      <c r="J88" s="13">
        <v>33146</v>
      </c>
      <c r="K88" s="12">
        <v>3.5</v>
      </c>
    </row>
    <row r="89" spans="1:11" ht="12.75">
      <c r="A89" s="27" t="s">
        <v>78</v>
      </c>
      <c r="B89" s="27" t="s">
        <v>78</v>
      </c>
      <c r="C89" s="27" t="s">
        <v>78</v>
      </c>
      <c r="D89" s="27" t="s">
        <v>78</v>
      </c>
      <c r="E89" s="27" t="s">
        <v>78</v>
      </c>
      <c r="F89" s="12">
        <v>59</v>
      </c>
      <c r="G89" s="12">
        <v>0.5</v>
      </c>
      <c r="H89" s="4">
        <v>15.2</v>
      </c>
      <c r="I89" s="4">
        <v>1994.942</v>
      </c>
      <c r="J89" s="13">
        <v>33216</v>
      </c>
      <c r="K89" s="12">
        <v>3.9</v>
      </c>
    </row>
    <row r="90" spans="1:11" ht="12.75">
      <c r="A90" s="27" t="s">
        <v>78</v>
      </c>
      <c r="B90" s="27" t="s">
        <v>78</v>
      </c>
      <c r="C90" s="27" t="s">
        <v>78</v>
      </c>
      <c r="D90" s="27" t="s">
        <v>78</v>
      </c>
      <c r="E90" s="27" t="s">
        <v>78</v>
      </c>
      <c r="F90" s="12">
        <v>61.9</v>
      </c>
      <c r="G90" s="12">
        <v>0.9</v>
      </c>
      <c r="H90" s="4">
        <v>15.357</v>
      </c>
      <c r="I90" s="4">
        <v>1995.099</v>
      </c>
      <c r="J90" s="13">
        <v>33273</v>
      </c>
      <c r="K90" s="12">
        <v>4</v>
      </c>
    </row>
    <row r="91" spans="1:11" ht="12.75">
      <c r="A91" s="27" t="s">
        <v>78</v>
      </c>
      <c r="B91" s="27" t="s">
        <v>78</v>
      </c>
      <c r="C91" s="27" t="s">
        <v>78</v>
      </c>
      <c r="D91" s="27" t="s">
        <v>78</v>
      </c>
      <c r="E91" s="27" t="s">
        <v>78</v>
      </c>
      <c r="F91" s="12">
        <v>61.5</v>
      </c>
      <c r="G91" s="12">
        <v>2</v>
      </c>
      <c r="H91" s="4">
        <v>15.433</v>
      </c>
      <c r="I91" s="4">
        <v>1995.175</v>
      </c>
      <c r="J91" s="13">
        <v>33301</v>
      </c>
      <c r="K91" s="12">
        <v>4</v>
      </c>
    </row>
    <row r="92" spans="1:11" ht="12.75">
      <c r="A92" s="27" t="s">
        <v>78</v>
      </c>
      <c r="B92" s="27" t="s">
        <v>78</v>
      </c>
      <c r="C92" s="27" t="s">
        <v>78</v>
      </c>
      <c r="D92" s="27" t="s">
        <v>78</v>
      </c>
      <c r="E92" s="27" t="s">
        <v>78</v>
      </c>
      <c r="F92" s="12">
        <v>60.9</v>
      </c>
      <c r="G92" s="12">
        <v>1.7</v>
      </c>
      <c r="H92" s="4">
        <v>15.721</v>
      </c>
      <c r="I92" s="4">
        <v>1995.463</v>
      </c>
      <c r="J92" s="13">
        <v>33406</v>
      </c>
      <c r="K92" s="12">
        <v>3.9</v>
      </c>
    </row>
    <row r="93" spans="1:11" ht="12.75">
      <c r="A93" s="27" t="s">
        <v>78</v>
      </c>
      <c r="B93" s="27" t="s">
        <v>78</v>
      </c>
      <c r="C93" s="27" t="s">
        <v>78</v>
      </c>
      <c r="D93" s="27" t="s">
        <v>78</v>
      </c>
      <c r="E93" s="27" t="s">
        <v>78</v>
      </c>
      <c r="F93" s="12">
        <v>60.4</v>
      </c>
      <c r="G93" s="12">
        <v>1.3</v>
      </c>
      <c r="H93" s="4">
        <v>15.951</v>
      </c>
      <c r="I93" s="4">
        <v>1995.693</v>
      </c>
      <c r="J93" s="13">
        <v>33490</v>
      </c>
      <c r="K93" s="12">
        <v>3.8</v>
      </c>
    </row>
    <row r="94" spans="1:11" ht="12.75">
      <c r="A94" s="27" t="s">
        <v>78</v>
      </c>
      <c r="B94" s="27" t="s">
        <v>78</v>
      </c>
      <c r="C94" s="27" t="s">
        <v>78</v>
      </c>
      <c r="D94" s="27" t="s">
        <v>78</v>
      </c>
      <c r="E94" s="27" t="s">
        <v>78</v>
      </c>
      <c r="F94" s="12">
        <v>62.7</v>
      </c>
      <c r="G94" s="12">
        <v>1.2</v>
      </c>
      <c r="H94" s="4">
        <v>16.294</v>
      </c>
      <c r="I94" s="4">
        <v>1996.036</v>
      </c>
      <c r="J94" s="13">
        <v>33615</v>
      </c>
      <c r="K94" s="12">
        <v>3.8</v>
      </c>
    </row>
    <row r="95" spans="1:11" ht="12.75">
      <c r="A95" s="27" t="s">
        <v>78</v>
      </c>
      <c r="B95" s="27" t="s">
        <v>78</v>
      </c>
      <c r="C95" s="27" t="s">
        <v>78</v>
      </c>
      <c r="D95" s="27" t="s">
        <v>78</v>
      </c>
      <c r="E95" s="27" t="s">
        <v>78</v>
      </c>
      <c r="F95" s="12">
        <v>63.9</v>
      </c>
      <c r="G95" s="12">
        <v>1.7</v>
      </c>
      <c r="H95" s="4">
        <v>16.507</v>
      </c>
      <c r="I95" s="4">
        <v>1996.249</v>
      </c>
      <c r="J95" s="13">
        <v>33693</v>
      </c>
      <c r="K95" s="12">
        <v>3.9</v>
      </c>
    </row>
    <row r="96" spans="1:11" ht="12.75">
      <c r="A96" s="27" t="s">
        <v>78</v>
      </c>
      <c r="B96" s="27" t="s">
        <v>78</v>
      </c>
      <c r="C96" s="27" t="s">
        <v>78</v>
      </c>
      <c r="D96" s="27" t="s">
        <v>78</v>
      </c>
      <c r="E96" s="27" t="s">
        <v>78</v>
      </c>
      <c r="F96" s="12">
        <v>63.5</v>
      </c>
      <c r="G96" s="12">
        <v>2</v>
      </c>
      <c r="H96" s="4">
        <v>16.736</v>
      </c>
      <c r="I96" s="4">
        <v>1996.478</v>
      </c>
      <c r="J96" s="13">
        <v>33777</v>
      </c>
      <c r="K96" s="12">
        <v>3.8</v>
      </c>
    </row>
    <row r="97" spans="1:11" ht="12.75">
      <c r="A97" s="27" t="s">
        <v>78</v>
      </c>
      <c r="B97" s="27" t="s">
        <v>78</v>
      </c>
      <c r="C97" s="27" t="s">
        <v>78</v>
      </c>
      <c r="D97" s="27" t="s">
        <v>78</v>
      </c>
      <c r="E97" s="27" t="s">
        <v>78</v>
      </c>
      <c r="F97" s="12">
        <v>61.8</v>
      </c>
      <c r="G97" s="12">
        <v>0.2</v>
      </c>
      <c r="H97" s="4">
        <v>16.908</v>
      </c>
      <c r="I97" s="4">
        <v>1996.65</v>
      </c>
      <c r="J97" s="13">
        <v>33840</v>
      </c>
      <c r="K97" s="12">
        <v>3.7</v>
      </c>
    </row>
    <row r="98" spans="1:11" ht="12.75">
      <c r="A98" s="27" t="s">
        <v>78</v>
      </c>
      <c r="B98" s="27" t="s">
        <v>78</v>
      </c>
      <c r="C98" s="27" t="s">
        <v>78</v>
      </c>
      <c r="D98" s="27" t="s">
        <v>78</v>
      </c>
      <c r="E98" s="27" t="s">
        <v>78</v>
      </c>
      <c r="F98" s="12">
        <v>61.9</v>
      </c>
      <c r="G98" s="12">
        <v>1</v>
      </c>
      <c r="H98" s="4">
        <v>17.08</v>
      </c>
      <c r="I98" s="4">
        <v>1996.822</v>
      </c>
      <c r="J98" s="13">
        <v>33903</v>
      </c>
      <c r="K98" s="12">
        <v>3.6</v>
      </c>
    </row>
    <row r="99" spans="1:11" ht="12.75">
      <c r="A99" s="27" t="s">
        <v>78</v>
      </c>
      <c r="B99" s="27" t="s">
        <v>78</v>
      </c>
      <c r="C99" s="27" t="s">
        <v>78</v>
      </c>
      <c r="D99" s="27" t="s">
        <v>78</v>
      </c>
      <c r="E99" s="27" t="s">
        <v>78</v>
      </c>
      <c r="F99" s="12">
        <v>71.6</v>
      </c>
      <c r="G99" s="12">
        <v>0.9</v>
      </c>
      <c r="H99" s="4">
        <v>17.214</v>
      </c>
      <c r="I99" s="4">
        <v>1996.956</v>
      </c>
      <c r="J99" s="13">
        <v>33952</v>
      </c>
      <c r="K99" s="12">
        <v>4.2</v>
      </c>
    </row>
    <row r="100" spans="1:11" ht="12.75">
      <c r="A100" s="27" t="s">
        <v>78</v>
      </c>
      <c r="B100" s="27" t="s">
        <v>78</v>
      </c>
      <c r="C100" s="27" t="s">
        <v>78</v>
      </c>
      <c r="D100" s="27" t="s">
        <v>78</v>
      </c>
      <c r="E100" s="27" t="s">
        <v>78</v>
      </c>
      <c r="F100" s="12">
        <v>72.7</v>
      </c>
      <c r="G100" s="12">
        <v>1.4</v>
      </c>
      <c r="H100" s="4">
        <v>17.288</v>
      </c>
      <c r="I100" s="4">
        <v>1997.03</v>
      </c>
      <c r="J100" s="13">
        <v>33979</v>
      </c>
      <c r="K100" s="12">
        <v>4.2</v>
      </c>
    </row>
    <row r="101" spans="1:11" ht="12.75">
      <c r="A101" s="27" t="s">
        <v>78</v>
      </c>
      <c r="B101" s="27" t="s">
        <v>78</v>
      </c>
      <c r="C101" s="27" t="s">
        <v>78</v>
      </c>
      <c r="D101" s="27" t="s">
        <v>78</v>
      </c>
      <c r="E101" s="27" t="s">
        <v>78</v>
      </c>
      <c r="F101" s="12">
        <v>74.2</v>
      </c>
      <c r="G101" s="12">
        <v>1.4</v>
      </c>
      <c r="H101" s="4">
        <v>17.463</v>
      </c>
      <c r="I101" s="4">
        <v>1997.205</v>
      </c>
      <c r="J101" s="13">
        <v>34043</v>
      </c>
      <c r="K101" s="12">
        <v>4.2</v>
      </c>
    </row>
    <row r="102" spans="1:11" ht="12.75">
      <c r="A102" s="27" t="s">
        <v>78</v>
      </c>
      <c r="B102" s="27" t="s">
        <v>78</v>
      </c>
      <c r="C102" s="27" t="s">
        <v>78</v>
      </c>
      <c r="D102" s="27" t="s">
        <v>78</v>
      </c>
      <c r="E102" s="27" t="s">
        <v>78</v>
      </c>
      <c r="F102" s="12">
        <v>72.9</v>
      </c>
      <c r="G102" s="12">
        <v>0.5</v>
      </c>
      <c r="H102" s="4">
        <v>17.636</v>
      </c>
      <c r="I102" s="4">
        <v>1997.378</v>
      </c>
      <c r="J102" s="13">
        <v>34106</v>
      </c>
      <c r="K102" s="12">
        <v>4.1</v>
      </c>
    </row>
    <row r="103" spans="1:11" ht="12.75">
      <c r="A103" s="27" t="s">
        <v>78</v>
      </c>
      <c r="B103" s="27" t="s">
        <v>78</v>
      </c>
      <c r="C103" s="27" t="s">
        <v>78</v>
      </c>
      <c r="D103" s="27" t="s">
        <v>78</v>
      </c>
      <c r="E103" s="27" t="s">
        <v>78</v>
      </c>
      <c r="F103" s="12">
        <v>70.4</v>
      </c>
      <c r="G103" s="12">
        <v>0.7</v>
      </c>
      <c r="H103" s="4">
        <v>17.77</v>
      </c>
      <c r="I103" s="4">
        <v>1997.512</v>
      </c>
      <c r="J103" s="13">
        <v>34155</v>
      </c>
      <c r="K103" s="12">
        <v>4</v>
      </c>
    </row>
    <row r="104" spans="1:11" ht="12.75">
      <c r="A104" s="27" t="s">
        <v>78</v>
      </c>
      <c r="B104" s="27" t="s">
        <v>78</v>
      </c>
      <c r="C104" s="27" t="s">
        <v>78</v>
      </c>
      <c r="D104" s="27" t="s">
        <v>78</v>
      </c>
      <c r="E104" s="27" t="s">
        <v>78</v>
      </c>
      <c r="F104" s="12">
        <v>69.6</v>
      </c>
      <c r="G104" s="12">
        <v>0.7</v>
      </c>
      <c r="H104" s="4">
        <v>18</v>
      </c>
      <c r="I104" s="4">
        <v>1997.742</v>
      </c>
      <c r="J104" s="13">
        <v>34239</v>
      </c>
      <c r="K104" s="12">
        <v>3.9</v>
      </c>
    </row>
    <row r="105" spans="1:11" ht="12.75">
      <c r="A105" s="27" t="s">
        <v>78</v>
      </c>
      <c r="B105" s="27" t="s">
        <v>78</v>
      </c>
      <c r="C105" s="27" t="s">
        <v>78</v>
      </c>
      <c r="D105" s="27" t="s">
        <v>78</v>
      </c>
      <c r="E105" s="27" t="s">
        <v>78</v>
      </c>
      <c r="F105" s="12">
        <v>72.2</v>
      </c>
      <c r="G105" s="12">
        <v>0.7</v>
      </c>
      <c r="H105" s="4">
        <v>18.173</v>
      </c>
      <c r="I105" s="4">
        <v>1997.915</v>
      </c>
      <c r="J105" s="13">
        <v>34302</v>
      </c>
      <c r="K105" s="12">
        <v>4</v>
      </c>
    </row>
    <row r="106" spans="1:11" ht="12.75">
      <c r="A106" s="27" t="s">
        <v>78</v>
      </c>
      <c r="B106" s="27" t="s">
        <v>78</v>
      </c>
      <c r="C106" s="27" t="s">
        <v>78</v>
      </c>
      <c r="D106" s="27" t="s">
        <v>78</v>
      </c>
      <c r="E106" s="27" t="s">
        <v>78</v>
      </c>
      <c r="F106" s="12">
        <v>72.5</v>
      </c>
      <c r="G106" s="12">
        <v>0.7</v>
      </c>
      <c r="H106" s="4">
        <v>18.307</v>
      </c>
      <c r="I106" s="4">
        <v>1998.049</v>
      </c>
      <c r="J106" s="13">
        <v>34351</v>
      </c>
      <c r="K106" s="12">
        <v>4</v>
      </c>
    </row>
    <row r="107" spans="1:11" ht="12.75">
      <c r="A107" s="27" t="s">
        <v>78</v>
      </c>
      <c r="B107" s="27" t="s">
        <v>78</v>
      </c>
      <c r="C107" s="27" t="s">
        <v>78</v>
      </c>
      <c r="D107" s="27" t="s">
        <v>78</v>
      </c>
      <c r="E107" s="27" t="s">
        <v>78</v>
      </c>
      <c r="F107" s="12">
        <v>73.3</v>
      </c>
      <c r="G107" s="12">
        <v>0.2</v>
      </c>
      <c r="H107" s="4">
        <v>18.461</v>
      </c>
      <c r="I107" s="4">
        <v>1998.203</v>
      </c>
      <c r="J107" s="13">
        <v>34407</v>
      </c>
      <c r="K107" s="12">
        <v>4</v>
      </c>
    </row>
    <row r="108" spans="1:11" ht="12.75">
      <c r="A108" s="27" t="s">
        <v>78</v>
      </c>
      <c r="B108" s="27" t="s">
        <v>78</v>
      </c>
      <c r="C108" s="27" t="s">
        <v>78</v>
      </c>
      <c r="D108" s="27" t="s">
        <v>78</v>
      </c>
      <c r="E108" s="27" t="s">
        <v>78</v>
      </c>
      <c r="F108" s="12">
        <v>76.1</v>
      </c>
      <c r="G108" s="12">
        <v>1.4</v>
      </c>
      <c r="H108" s="4">
        <v>18.691</v>
      </c>
      <c r="I108" s="4">
        <v>1998.433</v>
      </c>
      <c r="J108" s="13">
        <v>34491</v>
      </c>
      <c r="K108" s="12">
        <v>4.1</v>
      </c>
    </row>
    <row r="109" spans="1:11" ht="12.75">
      <c r="A109" s="27" t="s">
        <v>78</v>
      </c>
      <c r="B109" s="27" t="s">
        <v>78</v>
      </c>
      <c r="C109" s="27" t="s">
        <v>78</v>
      </c>
      <c r="D109" s="27" t="s">
        <v>78</v>
      </c>
      <c r="E109" s="27" t="s">
        <v>78</v>
      </c>
      <c r="F109" s="12">
        <v>77.2</v>
      </c>
      <c r="G109" s="12">
        <v>0.5</v>
      </c>
      <c r="H109" s="4">
        <v>18.844</v>
      </c>
      <c r="I109" s="4">
        <v>1998.586</v>
      </c>
      <c r="J109" s="13">
        <v>34547</v>
      </c>
      <c r="K109" s="12">
        <v>4.1</v>
      </c>
    </row>
    <row r="110" spans="1:11" ht="12.75">
      <c r="A110" s="27" t="s">
        <v>78</v>
      </c>
      <c r="B110" s="27" t="s">
        <v>78</v>
      </c>
      <c r="C110" s="27" t="s">
        <v>78</v>
      </c>
      <c r="D110" s="27" t="s">
        <v>78</v>
      </c>
      <c r="E110" s="27" t="s">
        <v>78</v>
      </c>
      <c r="F110" s="12">
        <v>72.7</v>
      </c>
      <c r="G110" s="12">
        <v>0.5</v>
      </c>
      <c r="H110" s="4">
        <v>19.074</v>
      </c>
      <c r="I110" s="4">
        <v>1998.816</v>
      </c>
      <c r="J110" s="13">
        <v>34631</v>
      </c>
      <c r="K110" s="12">
        <v>3.8</v>
      </c>
    </row>
    <row r="111" spans="1:11" ht="12.75">
      <c r="A111" s="27" t="s">
        <v>78</v>
      </c>
      <c r="B111" s="27" t="s">
        <v>78</v>
      </c>
      <c r="C111" s="27" t="s">
        <v>78</v>
      </c>
      <c r="D111" s="27" t="s">
        <v>78</v>
      </c>
      <c r="E111" s="27" t="s">
        <v>78</v>
      </c>
      <c r="F111" s="12">
        <v>74.5</v>
      </c>
      <c r="G111" s="12">
        <v>0.7</v>
      </c>
      <c r="H111" s="4">
        <v>19.228</v>
      </c>
      <c r="I111" s="4">
        <v>1998.97</v>
      </c>
      <c r="J111" s="13">
        <v>34687</v>
      </c>
      <c r="K111" s="12">
        <v>3.9</v>
      </c>
    </row>
    <row r="112" spans="1:11" ht="12.75">
      <c r="A112" s="27" t="s">
        <v>78</v>
      </c>
      <c r="B112" s="27" t="s">
        <v>78</v>
      </c>
      <c r="C112" s="27" t="s">
        <v>78</v>
      </c>
      <c r="D112" s="27" t="s">
        <v>78</v>
      </c>
      <c r="E112" s="27" t="s">
        <v>78</v>
      </c>
      <c r="F112" s="12">
        <v>76.6</v>
      </c>
      <c r="G112" s="12">
        <v>1.6</v>
      </c>
      <c r="H112" s="4">
        <v>19.362</v>
      </c>
      <c r="I112" s="4">
        <v>1999.104</v>
      </c>
      <c r="J112" s="13">
        <v>34736</v>
      </c>
      <c r="K112" s="12">
        <v>4</v>
      </c>
    </row>
    <row r="113" spans="1:11" ht="12.75">
      <c r="A113" s="27" t="s">
        <v>78</v>
      </c>
      <c r="B113" s="27" t="s">
        <v>78</v>
      </c>
      <c r="C113" s="27" t="s">
        <v>78</v>
      </c>
      <c r="D113" s="27" t="s">
        <v>78</v>
      </c>
      <c r="E113" s="27" t="s">
        <v>78</v>
      </c>
      <c r="F113" s="12">
        <v>77.6</v>
      </c>
      <c r="G113" s="12">
        <v>1.7</v>
      </c>
      <c r="H113" s="4">
        <v>19.516</v>
      </c>
      <c r="I113" s="4">
        <v>1999.258</v>
      </c>
      <c r="J113" s="13">
        <v>34792</v>
      </c>
      <c r="K113" s="12">
        <v>4</v>
      </c>
    </row>
    <row r="114" spans="1:11" ht="12.75">
      <c r="A114" s="27" t="s">
        <v>78</v>
      </c>
      <c r="B114" s="27" t="s">
        <v>78</v>
      </c>
      <c r="C114" s="27" t="s">
        <v>78</v>
      </c>
      <c r="D114" s="27" t="s">
        <v>78</v>
      </c>
      <c r="E114" s="27" t="s">
        <v>78</v>
      </c>
      <c r="F114" s="12">
        <v>76</v>
      </c>
      <c r="G114" s="12">
        <v>0.8</v>
      </c>
      <c r="H114" s="4">
        <v>19.688</v>
      </c>
      <c r="I114" s="4">
        <v>1999.43</v>
      </c>
      <c r="J114" s="13">
        <v>34855</v>
      </c>
      <c r="K114" s="12">
        <v>3.9</v>
      </c>
    </row>
    <row r="115" spans="1:11" ht="12.75">
      <c r="A115" s="27" t="s">
        <v>78</v>
      </c>
      <c r="B115" s="27" t="s">
        <v>78</v>
      </c>
      <c r="C115" s="27" t="s">
        <v>78</v>
      </c>
      <c r="D115" s="27" t="s">
        <v>78</v>
      </c>
      <c r="E115" s="27" t="s">
        <v>78</v>
      </c>
      <c r="F115" s="12">
        <v>73.9</v>
      </c>
      <c r="G115" s="12">
        <v>1.8</v>
      </c>
      <c r="H115" s="4">
        <v>19.861</v>
      </c>
      <c r="I115" s="4">
        <v>1999.603</v>
      </c>
      <c r="J115" s="13">
        <v>34918</v>
      </c>
      <c r="K115" s="12">
        <v>3.7</v>
      </c>
    </row>
    <row r="116" spans="1:11" ht="12.75">
      <c r="A116" s="27" t="s">
        <v>78</v>
      </c>
      <c r="B116" s="27" t="s">
        <v>78</v>
      </c>
      <c r="C116" s="27" t="s">
        <v>78</v>
      </c>
      <c r="D116" s="27" t="s">
        <v>78</v>
      </c>
      <c r="E116" s="27" t="s">
        <v>78</v>
      </c>
      <c r="F116" s="12">
        <v>71.6</v>
      </c>
      <c r="G116" s="12">
        <v>1.8</v>
      </c>
      <c r="H116" s="4">
        <v>20.072</v>
      </c>
      <c r="I116" s="4">
        <v>1999.814</v>
      </c>
      <c r="J116" s="13">
        <v>34995</v>
      </c>
      <c r="K116" s="12">
        <v>3.6</v>
      </c>
    </row>
    <row r="117" spans="1:11" ht="12.75">
      <c r="A117" s="27" t="s">
        <v>78</v>
      </c>
      <c r="B117" s="27" t="s">
        <v>78</v>
      </c>
      <c r="C117" s="27" t="s">
        <v>78</v>
      </c>
      <c r="D117" s="27" t="s">
        <v>78</v>
      </c>
      <c r="E117" s="27" t="s">
        <v>78</v>
      </c>
      <c r="F117" s="12">
        <v>74.1</v>
      </c>
      <c r="G117" s="12">
        <v>0.9</v>
      </c>
      <c r="H117" s="4">
        <v>20.225</v>
      </c>
      <c r="I117" s="4">
        <v>1999.967</v>
      </c>
      <c r="J117" s="13">
        <v>35051</v>
      </c>
      <c r="K117" s="12">
        <v>3.7</v>
      </c>
    </row>
    <row r="118" spans="1:11" ht="12.75">
      <c r="A118" s="27" t="s">
        <v>78</v>
      </c>
      <c r="B118" s="27" t="s">
        <v>78</v>
      </c>
      <c r="C118" s="27" t="s">
        <v>78</v>
      </c>
      <c r="D118" s="27" t="s">
        <v>78</v>
      </c>
      <c r="E118" s="27" t="s">
        <v>78</v>
      </c>
      <c r="F118" s="12">
        <v>77.1</v>
      </c>
      <c r="G118" s="12">
        <v>1.7</v>
      </c>
      <c r="H118" s="4">
        <v>20.416</v>
      </c>
      <c r="I118" s="4">
        <v>2000.158</v>
      </c>
      <c r="J118" s="13">
        <v>35121</v>
      </c>
      <c r="K118" s="12">
        <v>3.8</v>
      </c>
    </row>
    <row r="119" spans="1:11" ht="12.75">
      <c r="A119" s="27" t="s">
        <v>78</v>
      </c>
      <c r="B119" s="27" t="s">
        <v>78</v>
      </c>
      <c r="C119" s="27" t="s">
        <v>78</v>
      </c>
      <c r="D119" s="27" t="s">
        <v>78</v>
      </c>
      <c r="E119" s="27" t="s">
        <v>78</v>
      </c>
      <c r="F119" s="12">
        <v>79.6</v>
      </c>
      <c r="G119" s="12">
        <v>1.2</v>
      </c>
      <c r="H119" s="4">
        <v>20.569</v>
      </c>
      <c r="I119" s="4">
        <v>2000.311</v>
      </c>
      <c r="J119" s="13">
        <v>35177</v>
      </c>
      <c r="K119" s="12">
        <v>3.9</v>
      </c>
    </row>
    <row r="120" spans="1:11" ht="12.75">
      <c r="A120" s="27" t="s">
        <v>78</v>
      </c>
      <c r="B120" s="27" t="s">
        <v>78</v>
      </c>
      <c r="C120" s="27" t="s">
        <v>78</v>
      </c>
      <c r="D120" s="27" t="s">
        <v>78</v>
      </c>
      <c r="E120" s="27" t="s">
        <v>78</v>
      </c>
      <c r="F120" s="12">
        <v>80</v>
      </c>
      <c r="G120" s="12">
        <v>1.1</v>
      </c>
      <c r="H120" s="4">
        <v>20.742</v>
      </c>
      <c r="I120" s="4">
        <v>2000.484</v>
      </c>
      <c r="J120" s="13">
        <v>35240</v>
      </c>
      <c r="K120" s="12">
        <v>3.9</v>
      </c>
    </row>
    <row r="121" spans="1:11" ht="12.75">
      <c r="A121" s="27" t="s">
        <v>78</v>
      </c>
      <c r="B121" s="27" t="s">
        <v>78</v>
      </c>
      <c r="C121" s="27" t="s">
        <v>78</v>
      </c>
      <c r="D121" s="27" t="s">
        <v>78</v>
      </c>
      <c r="E121" s="27" t="s">
        <v>78</v>
      </c>
      <c r="F121" s="12">
        <v>77.2</v>
      </c>
      <c r="G121" s="12">
        <v>0.9</v>
      </c>
      <c r="H121" s="4">
        <v>20.914</v>
      </c>
      <c r="I121" s="4">
        <v>2000.656</v>
      </c>
      <c r="J121" s="13">
        <v>35303</v>
      </c>
      <c r="K121" s="12">
        <v>3.7</v>
      </c>
    </row>
    <row r="122" spans="1:11" ht="12.75">
      <c r="A122" s="27" t="s">
        <v>78</v>
      </c>
      <c r="B122" s="27" t="s">
        <v>78</v>
      </c>
      <c r="C122" s="27" t="s">
        <v>78</v>
      </c>
      <c r="D122" s="27" t="s">
        <v>78</v>
      </c>
      <c r="E122" s="27" t="s">
        <v>78</v>
      </c>
      <c r="F122" s="12">
        <v>76.6</v>
      </c>
      <c r="G122" s="12">
        <v>1.5</v>
      </c>
      <c r="H122" s="4">
        <v>21.048</v>
      </c>
      <c r="I122" s="4">
        <v>2000.79</v>
      </c>
      <c r="J122" s="13">
        <v>35352</v>
      </c>
      <c r="K122" s="12">
        <v>3.6</v>
      </c>
    </row>
    <row r="123" spans="1:11" ht="12.75">
      <c r="A123" s="27" t="s">
        <v>78</v>
      </c>
      <c r="B123" s="27" t="s">
        <v>78</v>
      </c>
      <c r="C123" s="27" t="s">
        <v>78</v>
      </c>
      <c r="D123" s="27" t="s">
        <v>78</v>
      </c>
      <c r="E123" s="27" t="s">
        <v>78</v>
      </c>
      <c r="F123" s="12">
        <v>78.9</v>
      </c>
      <c r="G123" s="12">
        <v>1.3</v>
      </c>
      <c r="H123" s="4">
        <v>21.201</v>
      </c>
      <c r="I123" s="4">
        <v>2000.943</v>
      </c>
      <c r="J123" s="13">
        <v>35408</v>
      </c>
      <c r="K123" s="12">
        <v>3.7</v>
      </c>
    </row>
    <row r="124" spans="1:11" ht="12.75">
      <c r="A124" s="27" t="s">
        <v>78</v>
      </c>
      <c r="B124" s="27" t="s">
        <v>78</v>
      </c>
      <c r="C124" s="27" t="s">
        <v>78</v>
      </c>
      <c r="D124" s="27" t="s">
        <v>78</v>
      </c>
      <c r="E124" s="27" t="s">
        <v>78</v>
      </c>
      <c r="F124" s="12">
        <v>81.9</v>
      </c>
      <c r="G124" s="12">
        <v>1.3</v>
      </c>
      <c r="H124" s="4">
        <v>21.373</v>
      </c>
      <c r="I124" s="4">
        <v>2001.115</v>
      </c>
      <c r="J124" s="13">
        <v>35471</v>
      </c>
      <c r="K124" s="12">
        <v>3.8</v>
      </c>
    </row>
    <row r="125" spans="1:11" ht="12.75">
      <c r="A125" s="27" t="s">
        <v>78</v>
      </c>
      <c r="B125" s="27" t="s">
        <v>78</v>
      </c>
      <c r="C125" s="27" t="s">
        <v>78</v>
      </c>
      <c r="D125" s="27" t="s">
        <v>78</v>
      </c>
      <c r="E125" s="27" t="s">
        <v>78</v>
      </c>
      <c r="F125" s="12">
        <v>87.67938129417219</v>
      </c>
      <c r="G125" s="12">
        <v>1.311536875541198</v>
      </c>
      <c r="H125" s="4">
        <v>21.660700000000134</v>
      </c>
      <c r="I125" s="7">
        <v>2001.4027</v>
      </c>
      <c r="J125" s="13">
        <v>35576</v>
      </c>
      <c r="K125" s="12">
        <v>4.047855392215933</v>
      </c>
    </row>
    <row r="126" spans="1:11" ht="12.75">
      <c r="A126" s="27" t="s">
        <v>78</v>
      </c>
      <c r="B126" s="27" t="s">
        <v>78</v>
      </c>
      <c r="C126" s="27" t="s">
        <v>78</v>
      </c>
      <c r="D126" s="27" t="s">
        <v>78</v>
      </c>
      <c r="E126" s="27" t="s">
        <v>78</v>
      </c>
      <c r="F126" s="12">
        <v>85.1973669060318</v>
      </c>
      <c r="G126" s="12">
        <v>1.3984687145540151</v>
      </c>
      <c r="H126" s="4">
        <v>21.814200000000028</v>
      </c>
      <c r="I126" s="7">
        <v>2001.5562</v>
      </c>
      <c r="J126" s="13">
        <v>35632</v>
      </c>
      <c r="K126" s="12">
        <v>3.9055920870823453</v>
      </c>
    </row>
    <row r="127" spans="1:11" ht="12.75">
      <c r="A127" s="27" t="s">
        <v>78</v>
      </c>
      <c r="B127" s="27" t="s">
        <v>78</v>
      </c>
      <c r="C127" s="27" t="s">
        <v>78</v>
      </c>
      <c r="D127" s="27" t="s">
        <v>78</v>
      </c>
      <c r="E127" s="27" t="s">
        <v>78</v>
      </c>
      <c r="F127" s="12">
        <v>85.16738848875829</v>
      </c>
      <c r="G127" s="12">
        <v>1.3984687145540151</v>
      </c>
      <c r="H127" s="4">
        <v>21.98680000000013</v>
      </c>
      <c r="I127" s="7">
        <v>2001.7288</v>
      </c>
      <c r="J127" s="13">
        <v>35695</v>
      </c>
      <c r="K127" s="12">
        <v>3.8735690727508225</v>
      </c>
    </row>
    <row r="128" spans="1:11" ht="12.75">
      <c r="A128" s="27" t="s">
        <v>78</v>
      </c>
      <c r="B128" s="27" t="s">
        <v>78</v>
      </c>
      <c r="C128" s="27" t="s">
        <v>78</v>
      </c>
      <c r="D128" s="27" t="s">
        <v>78</v>
      </c>
      <c r="E128" s="27" t="s">
        <v>78</v>
      </c>
      <c r="F128" s="12">
        <v>86.28850359654673</v>
      </c>
      <c r="G128" s="12">
        <v>0.9940466808856916</v>
      </c>
      <c r="H128" s="4">
        <v>22.159400000000005</v>
      </c>
      <c r="I128" s="7">
        <v>2001.9014</v>
      </c>
      <c r="J128" s="13">
        <v>35758</v>
      </c>
      <c r="K128" s="12">
        <v>3.8939909743290304</v>
      </c>
    </row>
    <row r="129" spans="1:11" ht="12.75">
      <c r="A129" s="27" t="s">
        <v>78</v>
      </c>
      <c r="B129" s="27" t="s">
        <v>78</v>
      </c>
      <c r="C129" s="27" t="s">
        <v>78</v>
      </c>
      <c r="D129" s="27" t="s">
        <v>78</v>
      </c>
      <c r="E129" s="27" t="s">
        <v>78</v>
      </c>
      <c r="F129" s="12">
        <v>86.89400719358494</v>
      </c>
      <c r="G129" s="12">
        <v>0.6727768410557153</v>
      </c>
      <c r="H129" s="4">
        <v>22.370300000000043</v>
      </c>
      <c r="I129" s="7">
        <v>2002.1123</v>
      </c>
      <c r="J129" s="13">
        <v>35835</v>
      </c>
      <c r="K129" s="12">
        <v>3.8843469776259045</v>
      </c>
    </row>
    <row r="130" spans="1:11" ht="12.75">
      <c r="A130" s="27" t="s">
        <v>78</v>
      </c>
      <c r="B130" s="27" t="s">
        <v>78</v>
      </c>
      <c r="C130" s="27" t="s">
        <v>78</v>
      </c>
      <c r="D130" s="27" t="s">
        <v>78</v>
      </c>
      <c r="E130" s="27" t="s">
        <v>78</v>
      </c>
      <c r="F130" s="12">
        <v>88.91438848826816</v>
      </c>
      <c r="G130" s="12">
        <v>1.4778412632178917</v>
      </c>
      <c r="H130" s="4">
        <v>22.5621000000001</v>
      </c>
      <c r="I130" s="5">
        <v>2002.3041</v>
      </c>
      <c r="J130" s="13">
        <v>35905</v>
      </c>
      <c r="K130" s="12">
        <v>3.9408737878241724</v>
      </c>
    </row>
    <row r="131" spans="1:11" ht="12.75">
      <c r="A131" s="27" t="s">
        <v>78</v>
      </c>
      <c r="B131" s="27" t="s">
        <v>78</v>
      </c>
      <c r="C131" s="27" t="s">
        <v>78</v>
      </c>
      <c r="D131" s="27" t="s">
        <v>78</v>
      </c>
      <c r="E131" s="27" t="s">
        <v>78</v>
      </c>
      <c r="F131" s="12">
        <v>85.81487050307979</v>
      </c>
      <c r="G131" s="12">
        <v>0.5480485502981951</v>
      </c>
      <c r="H131" s="4">
        <v>22.8279</v>
      </c>
      <c r="I131" s="5">
        <v>2002.5699</v>
      </c>
      <c r="J131" s="13">
        <v>36002</v>
      </c>
      <c r="K131" s="12">
        <v>3.7592100238339836</v>
      </c>
    </row>
    <row r="132" spans="1:11" ht="12.75">
      <c r="A132" s="27" t="s">
        <v>78</v>
      </c>
      <c r="B132" s="27" t="s">
        <v>78</v>
      </c>
      <c r="C132" s="27" t="s">
        <v>78</v>
      </c>
      <c r="D132" s="27" t="s">
        <v>78</v>
      </c>
      <c r="E132" s="27" t="s">
        <v>78</v>
      </c>
      <c r="F132" s="12">
        <v>87.03789927988625</v>
      </c>
      <c r="G132" s="12">
        <v>1.1225546168176823</v>
      </c>
      <c r="H132" s="4">
        <v>22.96479999999997</v>
      </c>
      <c r="I132" s="5">
        <v>2002.7068</v>
      </c>
      <c r="J132" s="13">
        <v>36052</v>
      </c>
      <c r="K132" s="12">
        <v>3.790056925376505</v>
      </c>
    </row>
    <row r="133" spans="1:11" ht="12.75">
      <c r="A133" s="27" t="s">
        <v>78</v>
      </c>
      <c r="B133" s="27" t="s">
        <v>78</v>
      </c>
      <c r="C133" s="27" t="s">
        <v>78</v>
      </c>
      <c r="D133" s="27" t="s">
        <v>78</v>
      </c>
      <c r="E133" s="27" t="s">
        <v>78</v>
      </c>
      <c r="F133" s="12">
        <v>90.02350359601614</v>
      </c>
      <c r="G133" s="12">
        <v>1.0847581650729792</v>
      </c>
      <c r="H133" s="4">
        <v>23.156600000000026</v>
      </c>
      <c r="I133" s="5">
        <v>2002.8986</v>
      </c>
      <c r="J133" s="13">
        <v>36122</v>
      </c>
      <c r="K133" s="12">
        <v>3.887595916326924</v>
      </c>
    </row>
    <row r="134" spans="1:11" ht="12.75">
      <c r="A134" s="27" t="s">
        <v>78</v>
      </c>
      <c r="B134" s="27" t="s">
        <v>78</v>
      </c>
      <c r="C134" s="27" t="s">
        <v>78</v>
      </c>
      <c r="D134" s="27" t="s">
        <v>78</v>
      </c>
      <c r="E134" s="27" t="s">
        <v>78</v>
      </c>
      <c r="F134" s="12">
        <v>91.0307050347461</v>
      </c>
      <c r="G134" s="12">
        <v>0.6009635827407794</v>
      </c>
      <c r="H134" s="4">
        <v>23.42509999999993</v>
      </c>
      <c r="I134" s="5">
        <v>2003.1671</v>
      </c>
      <c r="J134" s="13">
        <v>36220</v>
      </c>
      <c r="K134" s="12">
        <v>3.886032718526127</v>
      </c>
    </row>
    <row r="135" spans="1:11" ht="12.75">
      <c r="A135" s="27" t="s">
        <v>78</v>
      </c>
      <c r="B135" s="27" t="s">
        <v>78</v>
      </c>
      <c r="C135" s="27" t="s">
        <v>78</v>
      </c>
      <c r="D135" s="27" t="s">
        <v>78</v>
      </c>
      <c r="E135" s="27" t="s">
        <v>78</v>
      </c>
      <c r="F135" s="12">
        <v>90.43117985496185</v>
      </c>
      <c r="G135" s="12">
        <v>0.7219122283238293</v>
      </c>
      <c r="H135" s="4">
        <v>23.712800000000016</v>
      </c>
      <c r="I135" s="4">
        <v>2003.4548</v>
      </c>
      <c r="J135" s="13">
        <v>36325</v>
      </c>
      <c r="K135" s="12">
        <v>3.8136019303904134</v>
      </c>
    </row>
    <row r="136" spans="1:11" ht="12.75">
      <c r="A136" s="27" t="s">
        <v>78</v>
      </c>
      <c r="B136" s="27" t="s">
        <v>78</v>
      </c>
      <c r="C136" s="27" t="s">
        <v>78</v>
      </c>
      <c r="D136" s="27" t="s">
        <v>78</v>
      </c>
      <c r="E136" s="27" t="s">
        <v>78</v>
      </c>
      <c r="F136" s="12">
        <v>90.75192086210483</v>
      </c>
      <c r="G136" s="12">
        <v>0.5745060665194872</v>
      </c>
      <c r="H136" s="4">
        <v>23.866199999999935</v>
      </c>
      <c r="I136" s="4">
        <v>2003.6082</v>
      </c>
      <c r="J136" s="13">
        <v>36381</v>
      </c>
      <c r="K136" s="12">
        <v>3.8025291358534274</v>
      </c>
    </row>
    <row r="137" spans="1:11" ht="12.75">
      <c r="A137" s="27" t="s">
        <v>78</v>
      </c>
      <c r="B137" s="27" t="s">
        <v>78</v>
      </c>
      <c r="C137" s="27" t="s">
        <v>78</v>
      </c>
      <c r="D137" s="27" t="s">
        <v>78</v>
      </c>
      <c r="E137" s="27" t="s">
        <v>78</v>
      </c>
      <c r="F137" s="12">
        <v>88.18897122216659</v>
      </c>
      <c r="G137" s="12">
        <v>1.2737404237964947</v>
      </c>
      <c r="H137" s="4">
        <v>24.15390000000002</v>
      </c>
      <c r="I137" s="4">
        <v>2003.8959</v>
      </c>
      <c r="J137" s="13">
        <v>36486</v>
      </c>
      <c r="K137" s="12">
        <v>3.6511276117797338</v>
      </c>
    </row>
    <row r="138" spans="1:11" ht="12.75">
      <c r="A138" s="27" t="s">
        <v>78</v>
      </c>
      <c r="B138" s="27" t="s">
        <v>78</v>
      </c>
      <c r="C138" s="27" t="s">
        <v>78</v>
      </c>
      <c r="D138" s="27" t="s">
        <v>78</v>
      </c>
      <c r="E138" s="27" t="s">
        <v>78</v>
      </c>
      <c r="F138" s="12">
        <v>90.5343021571119</v>
      </c>
      <c r="G138" s="12">
        <v>1.8055283423368966</v>
      </c>
      <c r="H138" s="4">
        <v>24.288099999999986</v>
      </c>
      <c r="I138" s="4">
        <v>2004.0301</v>
      </c>
      <c r="J138" s="13">
        <v>36535</v>
      </c>
      <c r="K138" s="12">
        <v>3.7275168562840215</v>
      </c>
    </row>
    <row r="139" spans="1:11" ht="12.75">
      <c r="A139" s="27" t="s">
        <v>78</v>
      </c>
      <c r="B139" s="27" t="s">
        <v>78</v>
      </c>
      <c r="C139" s="27" t="s">
        <v>78</v>
      </c>
      <c r="D139" s="27" t="s">
        <v>78</v>
      </c>
      <c r="E139" s="27" t="s">
        <v>78</v>
      </c>
      <c r="F139" s="12">
        <v>96.79329496200498</v>
      </c>
      <c r="G139" s="17">
        <v>0.4486629163939578</v>
      </c>
      <c r="H139" s="4">
        <v>24.479299999999967</v>
      </c>
      <c r="I139" s="5">
        <v>2004.2213</v>
      </c>
      <c r="J139" s="22">
        <v>36605</v>
      </c>
      <c r="K139" s="12">
        <v>3.954087533630664</v>
      </c>
    </row>
    <row r="140" spans="1:11" ht="12.75">
      <c r="A140" s="27" t="s">
        <v>78</v>
      </c>
      <c r="B140" s="27" t="s">
        <v>78</v>
      </c>
      <c r="C140" s="27" t="s">
        <v>78</v>
      </c>
      <c r="D140" s="27" t="s">
        <v>78</v>
      </c>
      <c r="E140" s="27" t="s">
        <v>78</v>
      </c>
      <c r="F140" s="12">
        <v>96.17559712035197</v>
      </c>
      <c r="G140" s="12">
        <v>1.1737293809784963</v>
      </c>
      <c r="H140" s="4">
        <v>24.613200000000006</v>
      </c>
      <c r="I140" s="5">
        <v>2004.3552</v>
      </c>
      <c r="J140" s="13">
        <v>36654</v>
      </c>
      <c r="K140" s="12">
        <v>3.9074804219017416</v>
      </c>
    </row>
    <row r="141" spans="1:11" ht="12.75">
      <c r="A141" s="27" t="s">
        <v>78</v>
      </c>
      <c r="B141" s="27" t="s">
        <v>78</v>
      </c>
      <c r="C141" s="27" t="s">
        <v>78</v>
      </c>
      <c r="D141" s="27" t="s">
        <v>78</v>
      </c>
      <c r="E141" s="27" t="s">
        <v>78</v>
      </c>
      <c r="F141" s="12">
        <v>96.35894244407122</v>
      </c>
      <c r="G141" s="12">
        <v>0.7822777843477438</v>
      </c>
      <c r="H141" s="4">
        <v>24.823599999999942</v>
      </c>
      <c r="I141" s="5">
        <v>2004.5656</v>
      </c>
      <c r="J141" s="13">
        <v>36731</v>
      </c>
      <c r="K141" s="12">
        <v>3.8817473067593515</v>
      </c>
    </row>
    <row r="142" spans="1:11" ht="12.75">
      <c r="A142" s="27" t="s">
        <v>78</v>
      </c>
      <c r="B142" s="27" t="s">
        <v>78</v>
      </c>
      <c r="C142" s="27" t="s">
        <v>78</v>
      </c>
      <c r="D142" s="27" t="s">
        <v>78</v>
      </c>
      <c r="E142" s="27" t="s">
        <v>78</v>
      </c>
      <c r="F142" s="12">
        <v>95.20480575358165</v>
      </c>
      <c r="G142" s="12">
        <v>0.9517092165932438</v>
      </c>
      <c r="H142" s="4">
        <v>24.938300000000027</v>
      </c>
      <c r="I142" s="5">
        <v>2004.6803</v>
      </c>
      <c r="J142" s="13">
        <v>36773</v>
      </c>
      <c r="K142" s="12">
        <v>3.817614101746372</v>
      </c>
    </row>
    <row r="143" spans="1:11" ht="12.75">
      <c r="A143" s="27" t="s">
        <v>78</v>
      </c>
      <c r="B143" s="27" t="s">
        <v>78</v>
      </c>
      <c r="C143" s="27" t="s">
        <v>78</v>
      </c>
      <c r="D143" s="27" t="s">
        <v>78</v>
      </c>
      <c r="E143" s="27" t="s">
        <v>78</v>
      </c>
      <c r="F143" s="12">
        <v>93.15390647328104</v>
      </c>
      <c r="G143" s="12">
        <v>0.8565382949339194</v>
      </c>
      <c r="H143" s="4">
        <v>25.167799999999943</v>
      </c>
      <c r="I143" s="5">
        <v>2004.9098</v>
      </c>
      <c r="J143" s="13">
        <v>36857</v>
      </c>
      <c r="K143" s="12">
        <v>3.701313045768055</v>
      </c>
    </row>
    <row r="144" spans="1:11" ht="12.75">
      <c r="A144" s="27" t="s">
        <v>78</v>
      </c>
      <c r="B144" s="27" t="s">
        <v>78</v>
      </c>
      <c r="C144" s="27" t="s">
        <v>78</v>
      </c>
      <c r="D144" s="27" t="s">
        <v>78</v>
      </c>
      <c r="E144" s="27" t="s">
        <v>78</v>
      </c>
      <c r="F144" s="12">
        <v>98.13682014168988</v>
      </c>
      <c r="G144" s="12">
        <v>0.6770935221452632</v>
      </c>
      <c r="H144" s="4">
        <v>25.299099999999953</v>
      </c>
      <c r="I144" s="5">
        <v>2005.0411</v>
      </c>
      <c r="J144" s="13">
        <v>36905</v>
      </c>
      <c r="K144" s="12">
        <v>3.8790636877078657</v>
      </c>
    </row>
    <row r="145" spans="1:11" ht="12.75">
      <c r="A145" s="27" t="s">
        <v>78</v>
      </c>
      <c r="B145" s="27" t="s">
        <v>78</v>
      </c>
      <c r="C145" s="27" t="s">
        <v>78</v>
      </c>
      <c r="D145" s="27" t="s">
        <v>78</v>
      </c>
      <c r="E145" s="27" t="s">
        <v>78</v>
      </c>
      <c r="F145" s="12">
        <v>97.77099280358321</v>
      </c>
      <c r="G145" s="12">
        <v>1.316077888088943</v>
      </c>
      <c r="H145" s="4">
        <v>25.436100000000124</v>
      </c>
      <c r="I145" s="5">
        <v>2005.1781</v>
      </c>
      <c r="J145" s="13">
        <v>36955</v>
      </c>
      <c r="K145" s="12">
        <v>3.843788662710979</v>
      </c>
    </row>
    <row r="146" spans="1:11" ht="12.75">
      <c r="A146" s="27" t="s">
        <v>78</v>
      </c>
      <c r="B146" s="27" t="s">
        <v>78</v>
      </c>
      <c r="C146" s="27" t="s">
        <v>78</v>
      </c>
      <c r="D146" s="27" t="s">
        <v>78</v>
      </c>
      <c r="E146" s="27" t="s">
        <v>78</v>
      </c>
      <c r="F146" s="12">
        <v>96.67890647282475</v>
      </c>
      <c r="G146" s="12">
        <v>0.4440430479396952</v>
      </c>
      <c r="H146" s="4">
        <v>25.627899999999954</v>
      </c>
      <c r="I146" s="5">
        <v>2005.3699</v>
      </c>
      <c r="J146" s="13">
        <v>37025</v>
      </c>
      <c r="K146" s="12">
        <v>3.7724084483248697</v>
      </c>
    </row>
    <row r="147" spans="1:11" ht="12.75">
      <c r="A147" s="27" t="s">
        <v>78</v>
      </c>
      <c r="B147" s="27" t="s">
        <v>78</v>
      </c>
      <c r="C147" s="27" t="s">
        <v>78</v>
      </c>
      <c r="D147" s="27" t="s">
        <v>78</v>
      </c>
      <c r="E147" s="27" t="s">
        <v>78</v>
      </c>
      <c r="F147" s="12">
        <v>97.01721582527047</v>
      </c>
      <c r="G147" s="12">
        <v>0.443011123231989</v>
      </c>
      <c r="H147" s="4">
        <v>25.819600000000037</v>
      </c>
      <c r="I147" s="5">
        <v>2005.5616</v>
      </c>
      <c r="J147" s="13">
        <v>37095</v>
      </c>
      <c r="K147" s="12">
        <v>3.7575026656210913</v>
      </c>
    </row>
    <row r="148" spans="1:11" ht="12.75">
      <c r="A148" s="27" t="s">
        <v>78</v>
      </c>
      <c r="B148" s="27" t="s">
        <v>78</v>
      </c>
      <c r="C148" s="27" t="s">
        <v>78</v>
      </c>
      <c r="D148" s="27" t="s">
        <v>78</v>
      </c>
      <c r="E148" s="27" t="s">
        <v>78</v>
      </c>
      <c r="F148" s="12">
        <v>94.1256690630765</v>
      </c>
      <c r="G148" s="12">
        <v>1.9972297702506787</v>
      </c>
      <c r="H148" s="4">
        <v>26.145700000000033</v>
      </c>
      <c r="I148" s="5">
        <v>2005.8877</v>
      </c>
      <c r="J148" s="13">
        <v>37214</v>
      </c>
      <c r="K148" s="12">
        <v>3.6000439484533358</v>
      </c>
    </row>
    <row r="149" spans="1:11" ht="12.75">
      <c r="A149" s="27" t="s">
        <v>78</v>
      </c>
      <c r="B149" s="27" t="s">
        <v>78</v>
      </c>
      <c r="C149" s="27" t="s">
        <v>78</v>
      </c>
      <c r="D149" s="27" t="s">
        <v>78</v>
      </c>
      <c r="E149" s="27" t="s">
        <v>78</v>
      </c>
      <c r="F149" s="12">
        <v>101.71955395412161</v>
      </c>
      <c r="G149" s="12">
        <v>2.4051051487906405</v>
      </c>
      <c r="H149" s="4">
        <v>26.375800000000027</v>
      </c>
      <c r="I149" s="5">
        <v>2006.1178</v>
      </c>
      <c r="J149" s="13">
        <v>37298</v>
      </c>
      <c r="K149" s="12">
        <v>3.8565485768818957</v>
      </c>
    </row>
    <row r="150" spans="1:11" ht="12.75">
      <c r="A150" s="27" t="s">
        <v>78</v>
      </c>
      <c r="B150" s="27" t="s">
        <v>78</v>
      </c>
      <c r="C150" s="27" t="s">
        <v>78</v>
      </c>
      <c r="D150" s="27" t="s">
        <v>78</v>
      </c>
      <c r="E150" s="27" t="s">
        <v>78</v>
      </c>
      <c r="F150" s="12">
        <v>102.41559711951568</v>
      </c>
      <c r="G150" s="12">
        <v>1.3255949802548752</v>
      </c>
      <c r="H150" s="4">
        <v>26.58400000000006</v>
      </c>
      <c r="I150" s="5">
        <v>2006.326</v>
      </c>
      <c r="J150" s="13">
        <v>37374</v>
      </c>
      <c r="K150" s="12">
        <v>3.8525277279384387</v>
      </c>
    </row>
    <row r="151" spans="1:11" ht="12.75">
      <c r="A151" s="27" t="s">
        <v>78</v>
      </c>
      <c r="B151" s="27" t="s">
        <v>78</v>
      </c>
      <c r="C151" s="27" t="s">
        <v>78</v>
      </c>
      <c r="D151" s="27" t="s">
        <v>78</v>
      </c>
      <c r="E151" s="27" t="s">
        <v>78</v>
      </c>
      <c r="F151" s="12">
        <v>104.32135251494245</v>
      </c>
      <c r="G151" s="12">
        <v>0.8429424489825874</v>
      </c>
      <c r="H151" s="4">
        <v>26.721000000000004</v>
      </c>
      <c r="I151" s="5">
        <v>2006.463</v>
      </c>
      <c r="J151" s="13">
        <v>37424</v>
      </c>
      <c r="K151" s="12">
        <v>3.904096123458794</v>
      </c>
    </row>
    <row r="152" spans="1:11" ht="12.75">
      <c r="A152" s="27" t="s">
        <v>78</v>
      </c>
      <c r="B152" s="27" t="s">
        <v>78</v>
      </c>
      <c r="C152" s="27" t="s">
        <v>78</v>
      </c>
      <c r="D152" s="27" t="s">
        <v>78</v>
      </c>
      <c r="E152" s="27" t="s">
        <v>78</v>
      </c>
      <c r="F152" s="12">
        <v>99.13286330702165</v>
      </c>
      <c r="G152" s="12">
        <v>0.2528827346947762</v>
      </c>
      <c r="H152" s="4">
        <v>26.989500000000135</v>
      </c>
      <c r="I152" s="5">
        <v>2006.7315</v>
      </c>
      <c r="J152" s="13">
        <v>37522</v>
      </c>
      <c r="K152" s="12">
        <v>3.673015924971606</v>
      </c>
    </row>
    <row r="153" spans="1:11" ht="12.75">
      <c r="A153" s="27" t="s">
        <v>78</v>
      </c>
      <c r="B153" s="27" t="s">
        <v>78</v>
      </c>
      <c r="C153" s="27" t="s">
        <v>78</v>
      </c>
      <c r="D153" s="27" t="s">
        <v>78</v>
      </c>
      <c r="E153" s="31" t="s">
        <v>78</v>
      </c>
      <c r="F153" s="17">
        <v>103.46020143592001</v>
      </c>
      <c r="G153" s="17">
        <v>0.4758546082966219</v>
      </c>
      <c r="H153" s="5">
        <f aca="true" t="shared" si="0" ref="H153:H166">I153-1979.742</f>
        <v>27.269000000000005</v>
      </c>
      <c r="I153" s="5">
        <v>2007.011</v>
      </c>
      <c r="J153" s="13">
        <v>37624</v>
      </c>
      <c r="K153" s="12">
        <v>3.790250781638612</v>
      </c>
    </row>
    <row r="154" spans="1:11" ht="12.75">
      <c r="A154" s="53">
        <v>83.0327</v>
      </c>
      <c r="B154" s="53">
        <v>0.0004</v>
      </c>
      <c r="C154" s="1">
        <v>133.206</v>
      </c>
      <c r="D154" s="2">
        <v>1</v>
      </c>
      <c r="E154" s="17">
        <v>-0.4859006062308189</v>
      </c>
      <c r="F154" s="17">
        <f aca="true" t="shared" si="1" ref="F154:F166">SUM(F153,E154)</f>
        <v>102.9743008296892</v>
      </c>
      <c r="G154" s="17">
        <v>0.543834043603254</v>
      </c>
      <c r="H154" s="5">
        <f t="shared" si="0"/>
        <v>27.427900000000136</v>
      </c>
      <c r="I154" s="5">
        <v>2007.1699</v>
      </c>
      <c r="J154" s="13">
        <v>37682</v>
      </c>
      <c r="K154" s="12">
        <f aca="true" t="shared" si="2" ref="K154:K166">F154/H154</f>
        <v>3.75436328810039</v>
      </c>
    </row>
    <row r="155" spans="1:16" ht="12.75">
      <c r="A155" s="1">
        <v>83.03184</v>
      </c>
      <c r="B155" s="1">
        <v>0.00081</v>
      </c>
      <c r="C155" s="1">
        <v>133.206</v>
      </c>
      <c r="D155" s="2">
        <v>1</v>
      </c>
      <c r="E155" s="17">
        <v>-1.9993996238910026</v>
      </c>
      <c r="F155" s="17">
        <f t="shared" si="1"/>
        <v>100.97490120579819</v>
      </c>
      <c r="G155" s="17">
        <v>1.1012639382965894</v>
      </c>
      <c r="H155" s="5">
        <f t="shared" si="0"/>
        <v>27.814200000000028</v>
      </c>
      <c r="I155" s="5">
        <v>2007.5562</v>
      </c>
      <c r="J155" s="13">
        <v>37823</v>
      </c>
      <c r="K155" s="12">
        <f t="shared" si="2"/>
        <v>3.630336346391343</v>
      </c>
      <c r="L155" s="1" t="s">
        <v>223</v>
      </c>
      <c r="N155" s="12"/>
      <c r="O155" s="12"/>
      <c r="P155" s="4"/>
    </row>
    <row r="156" spans="1:256" ht="12.75">
      <c r="A156" s="53">
        <v>83.03684</v>
      </c>
      <c r="B156" s="53">
        <v>0.00037</v>
      </c>
      <c r="C156" s="1">
        <v>133.206</v>
      </c>
      <c r="D156" s="2">
        <v>1</v>
      </c>
      <c r="E156" s="12">
        <v>11.62</v>
      </c>
      <c r="F156" s="17">
        <f t="shared" si="1"/>
        <v>112.5949012057982</v>
      </c>
      <c r="G156" s="12">
        <v>0.5</v>
      </c>
      <c r="H156" s="5">
        <f t="shared" si="0"/>
        <v>29.53469999999993</v>
      </c>
      <c r="I156" s="4">
        <v>2009.2767</v>
      </c>
      <c r="J156" s="13">
        <v>38452</v>
      </c>
      <c r="K156" s="12">
        <f t="shared" si="2"/>
        <v>3.8122920228002473</v>
      </c>
      <c r="L156" s="12"/>
      <c r="M156" s="12"/>
      <c r="N156" s="12"/>
      <c r="O156" s="12"/>
      <c r="P156" s="4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  <c r="DL156" s="12"/>
      <c r="DM156" s="12"/>
      <c r="DN156" s="12"/>
      <c r="DO156" s="12"/>
      <c r="DP156" s="12"/>
      <c r="DQ156" s="12"/>
      <c r="DR156" s="12"/>
      <c r="DS156" s="12"/>
      <c r="DT156" s="12"/>
      <c r="DU156" s="12"/>
      <c r="DV156" s="12"/>
      <c r="DW156" s="12"/>
      <c r="DX156" s="12"/>
      <c r="DY156" s="12"/>
      <c r="DZ156" s="12"/>
      <c r="EA156" s="12"/>
      <c r="EB156" s="12"/>
      <c r="EC156" s="12"/>
      <c r="ED156" s="12"/>
      <c r="EE156" s="12"/>
      <c r="EF156" s="12"/>
      <c r="EG156" s="12"/>
      <c r="EH156" s="12"/>
      <c r="EI156" s="12"/>
      <c r="EJ156" s="12"/>
      <c r="EK156" s="12"/>
      <c r="EL156" s="12"/>
      <c r="EM156" s="12"/>
      <c r="EN156" s="12"/>
      <c r="EO156" s="12"/>
      <c r="EP156" s="12"/>
      <c r="EQ156" s="12"/>
      <c r="ER156" s="12"/>
      <c r="ES156" s="12"/>
      <c r="ET156" s="12"/>
      <c r="EU156" s="12"/>
      <c r="EV156" s="12"/>
      <c r="EW156" s="12"/>
      <c r="EX156" s="12"/>
      <c r="EY156" s="12"/>
      <c r="EZ156" s="12"/>
      <c r="FA156" s="12"/>
      <c r="FB156" s="12"/>
      <c r="FC156" s="12"/>
      <c r="FD156" s="12"/>
      <c r="FE156" s="12"/>
      <c r="FF156" s="12"/>
      <c r="FG156" s="12"/>
      <c r="FH156" s="12"/>
      <c r="FI156" s="12"/>
      <c r="FJ156" s="12"/>
      <c r="FK156" s="12"/>
      <c r="FL156" s="12"/>
      <c r="FM156" s="12"/>
      <c r="FN156" s="12"/>
      <c r="FO156" s="12"/>
      <c r="FP156" s="12"/>
      <c r="FQ156" s="12"/>
      <c r="FR156" s="12"/>
      <c r="FS156" s="12"/>
      <c r="FT156" s="12"/>
      <c r="FU156" s="12"/>
      <c r="FV156" s="12"/>
      <c r="FW156" s="12"/>
      <c r="FX156" s="12"/>
      <c r="FY156" s="12"/>
      <c r="FZ156" s="12"/>
      <c r="GA156" s="12"/>
      <c r="GB156" s="12"/>
      <c r="GC156" s="12"/>
      <c r="GD156" s="12"/>
      <c r="GE156" s="12"/>
      <c r="GF156" s="12"/>
      <c r="GG156" s="12"/>
      <c r="GH156" s="12"/>
      <c r="GI156" s="12"/>
      <c r="GJ156" s="12"/>
      <c r="GK156" s="12"/>
      <c r="GL156" s="12"/>
      <c r="GM156" s="12"/>
      <c r="GN156" s="12"/>
      <c r="GO156" s="12"/>
      <c r="GP156" s="12"/>
      <c r="GQ156" s="12"/>
      <c r="GR156" s="12"/>
      <c r="GS156" s="12"/>
      <c r="GT156" s="12"/>
      <c r="GU156" s="12"/>
      <c r="GV156" s="12"/>
      <c r="GW156" s="12"/>
      <c r="GX156" s="12"/>
      <c r="GY156" s="12"/>
      <c r="GZ156" s="12"/>
      <c r="HA156" s="12"/>
      <c r="HB156" s="12"/>
      <c r="HC156" s="12"/>
      <c r="HD156" s="12"/>
      <c r="HE156" s="12"/>
      <c r="HF156" s="12"/>
      <c r="HG156" s="12"/>
      <c r="HH156" s="12"/>
      <c r="HI156" s="12"/>
      <c r="HJ156" s="12"/>
      <c r="HK156" s="12"/>
      <c r="HL156" s="12"/>
      <c r="HM156" s="12"/>
      <c r="HN156" s="12"/>
      <c r="HO156" s="12"/>
      <c r="HP156" s="12"/>
      <c r="HQ156" s="12"/>
      <c r="HR156" s="12"/>
      <c r="HS156" s="12"/>
      <c r="HT156" s="12"/>
      <c r="HU156" s="12"/>
      <c r="HV156" s="12"/>
      <c r="HW156" s="12"/>
      <c r="HX156" s="12"/>
      <c r="HY156" s="12"/>
      <c r="HZ156" s="12"/>
      <c r="IA156" s="12"/>
      <c r="IB156" s="12"/>
      <c r="IC156" s="12"/>
      <c r="ID156" s="12"/>
      <c r="IE156" s="12"/>
      <c r="IF156" s="12"/>
      <c r="IG156" s="12"/>
      <c r="IH156" s="12"/>
      <c r="II156" s="12"/>
      <c r="IJ156" s="12"/>
      <c r="IK156" s="12"/>
      <c r="IL156" s="12"/>
      <c r="IM156" s="12"/>
      <c r="IN156" s="12"/>
      <c r="IO156" s="12"/>
      <c r="IP156" s="12"/>
      <c r="IQ156" s="12"/>
      <c r="IR156" s="12"/>
      <c r="IS156" s="12"/>
      <c r="IT156" s="12"/>
      <c r="IU156" s="12"/>
      <c r="IV156" s="12"/>
    </row>
    <row r="157" spans="1:256" ht="12.75">
      <c r="A157" s="53">
        <v>83.03719</v>
      </c>
      <c r="B157" s="53">
        <v>0.00056</v>
      </c>
      <c r="C157" s="1">
        <v>133.206</v>
      </c>
      <c r="D157" s="2">
        <v>1</v>
      </c>
      <c r="E157" s="12">
        <v>0.81</v>
      </c>
      <c r="F157" s="17">
        <f t="shared" si="1"/>
        <v>113.4049012057982</v>
      </c>
      <c r="G157" s="12">
        <v>0.8</v>
      </c>
      <c r="H157" s="5">
        <f t="shared" si="0"/>
        <v>29.95659999999998</v>
      </c>
      <c r="I157" s="4">
        <v>2009.6986</v>
      </c>
      <c r="J157" s="13">
        <v>38606</v>
      </c>
      <c r="K157" s="12">
        <f t="shared" si="2"/>
        <v>3.7856399326291457</v>
      </c>
      <c r="L157" s="12" t="s">
        <v>117</v>
      </c>
      <c r="M157" s="12"/>
      <c r="N157" s="12"/>
      <c r="O157" s="12"/>
      <c r="P157" s="4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2"/>
      <c r="DI157" s="12"/>
      <c r="DJ157" s="12"/>
      <c r="DK157" s="12"/>
      <c r="DL157" s="12"/>
      <c r="DM157" s="12"/>
      <c r="DN157" s="12"/>
      <c r="DO157" s="12"/>
      <c r="DP157" s="12"/>
      <c r="DQ157" s="12"/>
      <c r="DR157" s="12"/>
      <c r="DS157" s="12"/>
      <c r="DT157" s="12"/>
      <c r="DU157" s="12"/>
      <c r="DV157" s="12"/>
      <c r="DW157" s="12"/>
      <c r="DX157" s="12"/>
      <c r="DY157" s="12"/>
      <c r="DZ157" s="12"/>
      <c r="EA157" s="12"/>
      <c r="EB157" s="12"/>
      <c r="EC157" s="12"/>
      <c r="ED157" s="12"/>
      <c r="EE157" s="12"/>
      <c r="EF157" s="12"/>
      <c r="EG157" s="12"/>
      <c r="EH157" s="12"/>
      <c r="EI157" s="12"/>
      <c r="EJ157" s="12"/>
      <c r="EK157" s="12"/>
      <c r="EL157" s="12"/>
      <c r="EM157" s="12"/>
      <c r="EN157" s="12"/>
      <c r="EO157" s="12"/>
      <c r="EP157" s="12"/>
      <c r="EQ157" s="12"/>
      <c r="ER157" s="12"/>
      <c r="ES157" s="12"/>
      <c r="ET157" s="12"/>
      <c r="EU157" s="12"/>
      <c r="EV157" s="12"/>
      <c r="EW157" s="12"/>
      <c r="EX157" s="12"/>
      <c r="EY157" s="12"/>
      <c r="EZ157" s="12"/>
      <c r="FA157" s="12"/>
      <c r="FB157" s="12"/>
      <c r="FC157" s="12"/>
      <c r="FD157" s="12"/>
      <c r="FE157" s="12"/>
      <c r="FF157" s="12"/>
      <c r="FG157" s="12"/>
      <c r="FH157" s="12"/>
      <c r="FI157" s="12"/>
      <c r="FJ157" s="12"/>
      <c r="FK157" s="12"/>
      <c r="FL157" s="12"/>
      <c r="FM157" s="12"/>
      <c r="FN157" s="12"/>
      <c r="FO157" s="12"/>
      <c r="FP157" s="12"/>
      <c r="FQ157" s="12"/>
      <c r="FR157" s="12"/>
      <c r="FS157" s="12"/>
      <c r="FT157" s="12"/>
      <c r="FU157" s="12"/>
      <c r="FV157" s="12"/>
      <c r="FW157" s="12"/>
      <c r="FX157" s="12"/>
      <c r="FY157" s="12"/>
      <c r="FZ157" s="12"/>
      <c r="GA157" s="12"/>
      <c r="GB157" s="12"/>
      <c r="GC157" s="12"/>
      <c r="GD157" s="12"/>
      <c r="GE157" s="12"/>
      <c r="GF157" s="12"/>
      <c r="GG157" s="12"/>
      <c r="GH157" s="12"/>
      <c r="GI157" s="12"/>
      <c r="GJ157" s="12"/>
      <c r="GK157" s="12"/>
      <c r="GL157" s="12"/>
      <c r="GM157" s="12"/>
      <c r="GN157" s="12"/>
      <c r="GO157" s="12"/>
      <c r="GP157" s="12"/>
      <c r="GQ157" s="12"/>
      <c r="GR157" s="12"/>
      <c r="GS157" s="12"/>
      <c r="GT157" s="12"/>
      <c r="GU157" s="12"/>
      <c r="GV157" s="12"/>
      <c r="GW157" s="12"/>
      <c r="GX157" s="12"/>
      <c r="GY157" s="12"/>
      <c r="GZ157" s="12"/>
      <c r="HA157" s="12"/>
      <c r="HB157" s="12"/>
      <c r="HC157" s="12"/>
      <c r="HD157" s="12"/>
      <c r="HE157" s="12"/>
      <c r="HF157" s="12"/>
      <c r="HG157" s="12"/>
      <c r="HH157" s="12"/>
      <c r="HI157" s="12"/>
      <c r="HJ157" s="12"/>
      <c r="HK157" s="12"/>
      <c r="HL157" s="12"/>
      <c r="HM157" s="12"/>
      <c r="HN157" s="12"/>
      <c r="HO157" s="12"/>
      <c r="HP157" s="12"/>
      <c r="HQ157" s="12"/>
      <c r="HR157" s="12"/>
      <c r="HS157" s="12"/>
      <c r="HT157" s="12"/>
      <c r="HU157" s="12"/>
      <c r="HV157" s="12"/>
      <c r="HW157" s="12"/>
      <c r="HX157" s="12"/>
      <c r="HY157" s="12"/>
      <c r="HZ157" s="12"/>
      <c r="IA157" s="12"/>
      <c r="IB157" s="12"/>
      <c r="IC157" s="12"/>
      <c r="ID157" s="12"/>
      <c r="IE157" s="12"/>
      <c r="IF157" s="12"/>
      <c r="IG157" s="12"/>
      <c r="IH157" s="12"/>
      <c r="II157" s="12"/>
      <c r="IJ157" s="12"/>
      <c r="IK157" s="12"/>
      <c r="IL157" s="12"/>
      <c r="IM157" s="12"/>
      <c r="IN157" s="12"/>
      <c r="IO157" s="12"/>
      <c r="IP157" s="12"/>
      <c r="IQ157" s="12"/>
      <c r="IR157" s="12"/>
      <c r="IS157" s="12"/>
      <c r="IT157" s="12"/>
      <c r="IU157" s="12"/>
      <c r="IV157" s="12"/>
    </row>
    <row r="158" spans="1:11" ht="12.75">
      <c r="A158" s="1">
        <v>83.03868</v>
      </c>
      <c r="B158" s="1">
        <v>0.00103</v>
      </c>
      <c r="C158" s="1">
        <v>133.206</v>
      </c>
      <c r="D158" s="2">
        <v>1</v>
      </c>
      <c r="E158" s="1">
        <v>3.5</v>
      </c>
      <c r="F158" s="17">
        <f t="shared" si="1"/>
        <v>116.9049012057982</v>
      </c>
      <c r="G158" s="1">
        <v>0.9</v>
      </c>
      <c r="H158" s="4">
        <f t="shared" si="0"/>
        <v>30.57030000000009</v>
      </c>
      <c r="I158" s="4">
        <v>2010.3123</v>
      </c>
      <c r="J158" s="13">
        <v>38830</v>
      </c>
      <c r="K158" s="12">
        <f t="shared" si="2"/>
        <v>3.8241332667915544</v>
      </c>
    </row>
    <row r="159" spans="1:12" ht="12.75">
      <c r="A159" s="1">
        <v>83.03871</v>
      </c>
      <c r="B159" s="1">
        <v>0.00052</v>
      </c>
      <c r="C159" s="1">
        <v>133.206</v>
      </c>
      <c r="D159" s="2">
        <v>1</v>
      </c>
      <c r="E159" s="1">
        <v>0.1</v>
      </c>
      <c r="F159" s="17">
        <f t="shared" si="1"/>
        <v>117.00490120579819</v>
      </c>
      <c r="G159" s="1">
        <v>0.5</v>
      </c>
      <c r="H159" s="1">
        <f t="shared" si="0"/>
        <v>31.855000000000018</v>
      </c>
      <c r="I159" s="1">
        <v>2011.597</v>
      </c>
      <c r="J159" s="13">
        <v>39299</v>
      </c>
      <c r="K159" s="12">
        <f t="shared" si="2"/>
        <v>3.6730466553381924</v>
      </c>
      <c r="L159" s="1" t="s">
        <v>178</v>
      </c>
    </row>
    <row r="160" spans="1:12" ht="12.75">
      <c r="A160" s="1">
        <v>83.04157</v>
      </c>
      <c r="B160" s="53">
        <v>0.0003</v>
      </c>
      <c r="C160" s="1">
        <v>133.206</v>
      </c>
      <c r="D160" s="2">
        <v>1</v>
      </c>
      <c r="E160" s="1">
        <v>6.6</v>
      </c>
      <c r="F160" s="17">
        <f t="shared" si="1"/>
        <v>123.60490120579819</v>
      </c>
      <c r="G160" s="1">
        <v>0.3</v>
      </c>
      <c r="H160" s="1">
        <f t="shared" si="0"/>
        <v>32.603000000000065</v>
      </c>
      <c r="I160" s="1">
        <v>2012.345</v>
      </c>
      <c r="J160" s="13">
        <v>39573</v>
      </c>
      <c r="K160" s="12">
        <f t="shared" si="2"/>
        <v>3.791212502094836</v>
      </c>
      <c r="L160" s="1" t="s">
        <v>178</v>
      </c>
    </row>
    <row r="161" spans="1:12" ht="12.75">
      <c r="A161" s="1">
        <v>83.04005</v>
      </c>
      <c r="B161" s="53">
        <v>0.00074</v>
      </c>
      <c r="C161" s="1">
        <v>133.206</v>
      </c>
      <c r="D161" s="2">
        <v>1</v>
      </c>
      <c r="E161" s="1">
        <v>-3.5</v>
      </c>
      <c r="F161" s="17">
        <f t="shared" si="1"/>
        <v>120.10490120579819</v>
      </c>
      <c r="G161" s="1">
        <v>0.7</v>
      </c>
      <c r="H161" s="4">
        <f t="shared" si="0"/>
        <v>33.866199999999935</v>
      </c>
      <c r="I161" s="4">
        <v>2013.6082</v>
      </c>
      <c r="J161" s="13">
        <v>40034</v>
      </c>
      <c r="K161" s="12">
        <f t="shared" si="2"/>
        <v>3.5464534316161367</v>
      </c>
      <c r="L161" s="1" t="s">
        <v>283</v>
      </c>
    </row>
    <row r="162" spans="1:12" ht="12.75">
      <c r="A162" s="1">
        <v>83.04171</v>
      </c>
      <c r="B162" s="53">
        <v>0.00063</v>
      </c>
      <c r="C162" s="1">
        <v>133.206</v>
      </c>
      <c r="D162" s="2">
        <v>1</v>
      </c>
      <c r="E162" s="1">
        <v>3.9</v>
      </c>
      <c r="F162" s="17">
        <f t="shared" si="1"/>
        <v>124.00490120579819</v>
      </c>
      <c r="G162" s="1">
        <v>0.6</v>
      </c>
      <c r="H162" s="1">
        <f t="shared" si="0"/>
        <v>34.72900000000004</v>
      </c>
      <c r="I162" s="1">
        <v>2014.471</v>
      </c>
      <c r="J162" s="13">
        <v>40349</v>
      </c>
      <c r="K162" s="12">
        <f t="shared" si="2"/>
        <v>3.5706441649859784</v>
      </c>
      <c r="L162" s="27" t="s">
        <v>315</v>
      </c>
    </row>
    <row r="163" spans="1:11" ht="12.75">
      <c r="A163" s="1">
        <v>83.04152</v>
      </c>
      <c r="B163" s="53">
        <v>0.00038</v>
      </c>
      <c r="C163" s="1">
        <v>133.206</v>
      </c>
      <c r="D163" s="2">
        <v>1</v>
      </c>
      <c r="E163" s="1">
        <v>-0.4</v>
      </c>
      <c r="F163" s="17">
        <f t="shared" si="1"/>
        <v>123.60490120579819</v>
      </c>
      <c r="G163" s="1">
        <v>0.3</v>
      </c>
      <c r="H163" s="4">
        <f t="shared" si="0"/>
        <v>35.55390000000011</v>
      </c>
      <c r="I163" s="4">
        <v>2015.2959</v>
      </c>
      <c r="J163" s="13">
        <v>40650</v>
      </c>
      <c r="K163" s="12">
        <f t="shared" si="2"/>
        <v>3.476549723259552</v>
      </c>
    </row>
    <row r="164" spans="1:11" ht="12.75">
      <c r="A164" s="1">
        <v>83.04134</v>
      </c>
      <c r="B164" s="53">
        <v>0.0006</v>
      </c>
      <c r="C164" s="1">
        <v>133.206</v>
      </c>
      <c r="D164" s="2">
        <v>1</v>
      </c>
      <c r="E164" s="1">
        <v>-0.4</v>
      </c>
      <c r="F164" s="17">
        <f t="shared" si="1"/>
        <v>123.20490120579818</v>
      </c>
      <c r="G164" s="1">
        <v>0.5</v>
      </c>
      <c r="H164" s="4">
        <f t="shared" si="0"/>
        <v>35.72649999999999</v>
      </c>
      <c r="I164" s="4">
        <v>2015.4685</v>
      </c>
      <c r="J164" s="13">
        <v>40713</v>
      </c>
      <c r="K164" s="12">
        <f t="shared" si="2"/>
        <v>3.448557826985521</v>
      </c>
    </row>
    <row r="165" spans="1:11" ht="12.75">
      <c r="A165" s="1">
        <v>83.04205</v>
      </c>
      <c r="B165" s="53">
        <v>0.00059</v>
      </c>
      <c r="C165" s="1">
        <v>133.206</v>
      </c>
      <c r="D165" s="2">
        <v>1</v>
      </c>
      <c r="E165" s="1">
        <v>1.7</v>
      </c>
      <c r="F165" s="17">
        <f t="shared" si="1"/>
        <v>124.90490120579818</v>
      </c>
      <c r="G165" s="1">
        <v>0.5</v>
      </c>
      <c r="H165" s="4">
        <f t="shared" si="0"/>
        <v>36.1703</v>
      </c>
      <c r="I165" s="4">
        <v>2015.9123</v>
      </c>
      <c r="J165" s="13">
        <v>40875</v>
      </c>
      <c r="K165" s="12">
        <f t="shared" si="2"/>
        <v>3.4532448225698484</v>
      </c>
    </row>
    <row r="166" spans="1:13" ht="12.75">
      <c r="A166" s="1">
        <v>83.66006</v>
      </c>
      <c r="B166" s="53">
        <v>0.00044</v>
      </c>
      <c r="C166" s="1">
        <v>133.189</v>
      </c>
      <c r="D166" s="2">
        <v>1</v>
      </c>
      <c r="E166" s="1">
        <v>0</v>
      </c>
      <c r="F166" s="17">
        <f t="shared" si="1"/>
        <v>124.90490120579818</v>
      </c>
      <c r="G166" s="1">
        <v>0.4</v>
      </c>
      <c r="H166" s="4">
        <f t="shared" si="0"/>
        <v>36.1703</v>
      </c>
      <c r="I166" s="4">
        <v>2015.9123</v>
      </c>
      <c r="J166" s="13">
        <v>40875</v>
      </c>
      <c r="K166" s="12">
        <f t="shared" si="2"/>
        <v>3.4532448225698484</v>
      </c>
      <c r="L166" s="201" t="s">
        <v>429</v>
      </c>
      <c r="M166" s="1" t="s">
        <v>406</v>
      </c>
    </row>
    <row r="167" spans="2:11" ht="12.75">
      <c r="B167" s="53"/>
      <c r="D167" s="2"/>
      <c r="F167" s="17"/>
      <c r="H167" s="4"/>
      <c r="I167" s="4"/>
      <c r="J167" s="13"/>
      <c r="K167" s="12"/>
    </row>
    <row r="168" spans="2:11" ht="12.75">
      <c r="B168" s="53"/>
      <c r="D168" s="2"/>
      <c r="F168" s="17"/>
      <c r="J168" s="13"/>
      <c r="K168" s="12"/>
    </row>
    <row r="169" spans="2:11" ht="12.75">
      <c r="B169" s="53"/>
      <c r="D169" s="2"/>
      <c r="F169" s="17"/>
      <c r="J169" s="13"/>
      <c r="K169" s="12"/>
    </row>
  </sheetData>
  <sheetProtection/>
  <mergeCells count="1">
    <mergeCell ref="K2:L2"/>
  </mergeCells>
  <printOptions/>
  <pageMargins left="0.25" right="0.25" top="0.25" bottom="0.26" header="0.3" footer="0.3"/>
  <pageSetup fitToHeight="4" fitToWidth="1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O178"/>
  <sheetViews>
    <sheetView workbookViewId="0" topLeftCell="A1">
      <pane ySplit="3" topLeftCell="BM159" activePane="bottomLeft" state="frozen"/>
      <selection pane="topLeft" activeCell="A1" sqref="A1"/>
      <selection pane="bottomLeft" activeCell="F164" sqref="F164:F166"/>
    </sheetView>
  </sheetViews>
  <sheetFormatPr defaultColWidth="8.375" defaultRowHeight="12.75"/>
  <cols>
    <col min="1" max="16384" width="8.375" style="1" customWidth="1"/>
  </cols>
  <sheetData>
    <row r="1" spans="1:2" ht="12.75">
      <c r="A1" s="43" t="s">
        <v>228</v>
      </c>
      <c r="B1" s="43"/>
    </row>
    <row r="2" spans="1:12" ht="13.5" thickBot="1">
      <c r="A2" s="39"/>
      <c r="B2" s="12"/>
      <c r="C2" s="4"/>
      <c r="D2" s="4"/>
      <c r="E2" s="40"/>
      <c r="K2" s="147" t="s">
        <v>300</v>
      </c>
      <c r="L2" s="147"/>
    </row>
    <row r="3" spans="1:12" ht="39" customHeight="1">
      <c r="A3" s="38" t="s">
        <v>10</v>
      </c>
      <c r="B3" s="37" t="s">
        <v>302</v>
      </c>
      <c r="C3" s="38" t="s">
        <v>303</v>
      </c>
      <c r="D3" s="38" t="s">
        <v>77</v>
      </c>
      <c r="E3" s="36" t="s">
        <v>103</v>
      </c>
      <c r="F3" s="37" t="s">
        <v>13</v>
      </c>
      <c r="G3" s="33" t="s">
        <v>279</v>
      </c>
      <c r="H3" s="34" t="s">
        <v>280</v>
      </c>
      <c r="I3" s="34" t="s">
        <v>193</v>
      </c>
      <c r="J3" s="35" t="s">
        <v>194</v>
      </c>
      <c r="K3" s="36" t="s">
        <v>195</v>
      </c>
      <c r="L3" s="37" t="s">
        <v>74</v>
      </c>
    </row>
    <row r="4" spans="1:11" ht="12.75">
      <c r="A4" s="27" t="s">
        <v>78</v>
      </c>
      <c r="B4" s="27" t="s">
        <v>78</v>
      </c>
      <c r="C4" s="27" t="s">
        <v>78</v>
      </c>
      <c r="D4" s="27" t="s">
        <v>78</v>
      </c>
      <c r="E4" s="27" t="s">
        <v>78</v>
      </c>
      <c r="F4" s="12">
        <v>0</v>
      </c>
      <c r="G4" s="12">
        <v>1.5</v>
      </c>
      <c r="H4" s="4">
        <v>0</v>
      </c>
      <c r="I4" s="4">
        <v>1979.748</v>
      </c>
      <c r="J4" s="13">
        <v>27666</v>
      </c>
      <c r="K4" s="12"/>
    </row>
    <row r="5" spans="1:11" ht="12.75">
      <c r="A5" s="27" t="s">
        <v>78</v>
      </c>
      <c r="B5" s="27" t="s">
        <v>78</v>
      </c>
      <c r="C5" s="27" t="s">
        <v>78</v>
      </c>
      <c r="D5" s="27" t="s">
        <v>78</v>
      </c>
      <c r="E5" s="27" t="s">
        <v>78</v>
      </c>
      <c r="F5" s="12">
        <v>8.8</v>
      </c>
      <c r="G5" s="12">
        <v>1.8</v>
      </c>
      <c r="H5" s="4">
        <v>0.173</v>
      </c>
      <c r="I5" s="4">
        <v>1979.921</v>
      </c>
      <c r="J5" s="13">
        <v>27729</v>
      </c>
      <c r="K5" s="12"/>
    </row>
    <row r="6" spans="1:11" ht="12.75">
      <c r="A6" s="27" t="s">
        <v>78</v>
      </c>
      <c r="B6" s="27" t="s">
        <v>78</v>
      </c>
      <c r="C6" s="27" t="s">
        <v>78</v>
      </c>
      <c r="D6" s="27" t="s">
        <v>78</v>
      </c>
      <c r="E6" s="27" t="s">
        <v>78</v>
      </c>
      <c r="F6" s="12">
        <v>8.5</v>
      </c>
      <c r="G6" s="12">
        <v>1.3</v>
      </c>
      <c r="H6" s="4">
        <v>0.307</v>
      </c>
      <c r="I6" s="4">
        <v>1980.055</v>
      </c>
      <c r="J6" s="13">
        <v>27778</v>
      </c>
      <c r="K6" s="12"/>
    </row>
    <row r="7" spans="1:11" ht="12.75">
      <c r="A7" s="27" t="s">
        <v>78</v>
      </c>
      <c r="B7" s="27" t="s">
        <v>78</v>
      </c>
      <c r="C7" s="27" t="s">
        <v>78</v>
      </c>
      <c r="D7" s="27" t="s">
        <v>78</v>
      </c>
      <c r="E7" s="27" t="s">
        <v>78</v>
      </c>
      <c r="F7" s="12">
        <v>10</v>
      </c>
      <c r="G7" s="12">
        <v>0.9</v>
      </c>
      <c r="H7" s="4">
        <v>0.326</v>
      </c>
      <c r="I7" s="4">
        <v>1980.074</v>
      </c>
      <c r="J7" s="13">
        <v>27785</v>
      </c>
      <c r="K7" s="12"/>
    </row>
    <row r="8" spans="1:11" ht="12.75">
      <c r="A8" s="27" t="s">
        <v>78</v>
      </c>
      <c r="B8" s="27" t="s">
        <v>78</v>
      </c>
      <c r="C8" s="27" t="s">
        <v>78</v>
      </c>
      <c r="D8" s="27" t="s">
        <v>78</v>
      </c>
      <c r="E8" s="27" t="s">
        <v>78</v>
      </c>
      <c r="F8" s="12">
        <v>8.8</v>
      </c>
      <c r="G8" s="12">
        <v>1.9</v>
      </c>
      <c r="H8" s="4">
        <v>0.345</v>
      </c>
      <c r="I8" s="4">
        <v>1980.093</v>
      </c>
      <c r="J8" s="13">
        <v>27792</v>
      </c>
      <c r="K8" s="12"/>
    </row>
    <row r="9" spans="1:11" ht="12.75">
      <c r="A9" s="27" t="s">
        <v>78</v>
      </c>
      <c r="B9" s="27" t="s">
        <v>78</v>
      </c>
      <c r="C9" s="27" t="s">
        <v>78</v>
      </c>
      <c r="D9" s="27" t="s">
        <v>78</v>
      </c>
      <c r="E9" s="27" t="s">
        <v>78</v>
      </c>
      <c r="F9" s="12">
        <v>9.2</v>
      </c>
      <c r="G9" s="12">
        <v>0.6</v>
      </c>
      <c r="H9" s="4">
        <v>0.785</v>
      </c>
      <c r="I9" s="4">
        <v>1980.533</v>
      </c>
      <c r="J9" s="13">
        <v>27953</v>
      </c>
      <c r="K9" s="12"/>
    </row>
    <row r="10" spans="1:11" ht="12.75">
      <c r="A10" s="27" t="s">
        <v>78</v>
      </c>
      <c r="B10" s="27" t="s">
        <v>78</v>
      </c>
      <c r="C10" s="27" t="s">
        <v>78</v>
      </c>
      <c r="D10" s="27" t="s">
        <v>78</v>
      </c>
      <c r="E10" s="27" t="s">
        <v>78</v>
      </c>
      <c r="F10" s="12">
        <v>8.7</v>
      </c>
      <c r="G10" s="12">
        <v>0.6</v>
      </c>
      <c r="H10" s="4">
        <v>0.957</v>
      </c>
      <c r="I10" s="4">
        <v>1980.705</v>
      </c>
      <c r="J10" s="13">
        <v>28016</v>
      </c>
      <c r="K10" s="12">
        <v>9.1</v>
      </c>
    </row>
    <row r="11" spans="1:11" ht="12.75">
      <c r="A11" s="27" t="s">
        <v>78</v>
      </c>
      <c r="B11" s="27" t="s">
        <v>78</v>
      </c>
      <c r="C11" s="27" t="s">
        <v>78</v>
      </c>
      <c r="D11" s="27" t="s">
        <v>78</v>
      </c>
      <c r="E11" s="27" t="s">
        <v>78</v>
      </c>
      <c r="F11" s="12">
        <v>8.3</v>
      </c>
      <c r="G11" s="12">
        <v>0.5</v>
      </c>
      <c r="H11" s="4">
        <v>1.11</v>
      </c>
      <c r="I11" s="4">
        <v>1980.858</v>
      </c>
      <c r="J11" s="13">
        <v>28072</v>
      </c>
      <c r="K11" s="12">
        <v>7.5</v>
      </c>
    </row>
    <row r="12" spans="1:11" ht="12.75">
      <c r="A12" s="27" t="s">
        <v>78</v>
      </c>
      <c r="B12" s="27" t="s">
        <v>78</v>
      </c>
      <c r="C12" s="27" t="s">
        <v>78</v>
      </c>
      <c r="D12" s="27" t="s">
        <v>78</v>
      </c>
      <c r="E12" s="27" t="s">
        <v>78</v>
      </c>
      <c r="F12" s="12">
        <v>8.6</v>
      </c>
      <c r="G12" s="12">
        <v>1.4</v>
      </c>
      <c r="H12" s="4">
        <v>1.301</v>
      </c>
      <c r="I12" s="4">
        <v>1981.049</v>
      </c>
      <c r="J12" s="13">
        <v>28142</v>
      </c>
      <c r="K12" s="12">
        <v>6.6</v>
      </c>
    </row>
    <row r="13" spans="1:11" ht="12.75">
      <c r="A13" s="27" t="s">
        <v>78</v>
      </c>
      <c r="B13" s="27" t="s">
        <v>78</v>
      </c>
      <c r="C13" s="27" t="s">
        <v>78</v>
      </c>
      <c r="D13" s="27" t="s">
        <v>78</v>
      </c>
      <c r="E13" s="27" t="s">
        <v>78</v>
      </c>
      <c r="F13" s="12">
        <v>9.8</v>
      </c>
      <c r="G13" s="12">
        <v>0.5</v>
      </c>
      <c r="H13" s="4">
        <v>1.359</v>
      </c>
      <c r="I13" s="4">
        <v>1981.107</v>
      </c>
      <c r="J13" s="13">
        <v>28163</v>
      </c>
      <c r="K13" s="12">
        <v>7.2</v>
      </c>
    </row>
    <row r="14" spans="1:11" ht="12.75">
      <c r="A14" s="27" t="s">
        <v>78</v>
      </c>
      <c r="B14" s="27" t="s">
        <v>78</v>
      </c>
      <c r="C14" s="27" t="s">
        <v>78</v>
      </c>
      <c r="D14" s="27" t="s">
        <v>78</v>
      </c>
      <c r="E14" s="27" t="s">
        <v>78</v>
      </c>
      <c r="F14" s="12">
        <v>9.2</v>
      </c>
      <c r="G14" s="12">
        <v>0.5</v>
      </c>
      <c r="H14" s="4">
        <v>1.704</v>
      </c>
      <c r="I14" s="4">
        <v>1981.452</v>
      </c>
      <c r="J14" s="13">
        <v>28289</v>
      </c>
      <c r="K14" s="12">
        <v>5.4</v>
      </c>
    </row>
    <row r="15" spans="1:11" ht="12.75">
      <c r="A15" s="27" t="s">
        <v>78</v>
      </c>
      <c r="B15" s="27" t="s">
        <v>78</v>
      </c>
      <c r="C15" s="27" t="s">
        <v>78</v>
      </c>
      <c r="D15" s="27" t="s">
        <v>78</v>
      </c>
      <c r="E15" s="27" t="s">
        <v>78</v>
      </c>
      <c r="F15" s="12">
        <v>9.3</v>
      </c>
      <c r="G15" s="12">
        <v>0.3</v>
      </c>
      <c r="H15" s="4">
        <v>1.857</v>
      </c>
      <c r="I15" s="4">
        <v>1981.605</v>
      </c>
      <c r="J15" s="13">
        <v>28345</v>
      </c>
      <c r="K15" s="12">
        <v>5</v>
      </c>
    </row>
    <row r="16" spans="1:11" ht="12.75">
      <c r="A16" s="27" t="s">
        <v>78</v>
      </c>
      <c r="B16" s="27" t="s">
        <v>78</v>
      </c>
      <c r="C16" s="27" t="s">
        <v>78</v>
      </c>
      <c r="D16" s="27" t="s">
        <v>78</v>
      </c>
      <c r="E16" s="27" t="s">
        <v>78</v>
      </c>
      <c r="F16" s="12">
        <v>9.6</v>
      </c>
      <c r="G16" s="12">
        <v>0.6</v>
      </c>
      <c r="H16" s="4">
        <v>2.184</v>
      </c>
      <c r="I16" s="4">
        <v>1981.932</v>
      </c>
      <c r="J16" s="13">
        <v>28464</v>
      </c>
      <c r="K16" s="12">
        <v>4.4</v>
      </c>
    </row>
    <row r="17" spans="1:11" ht="12.75">
      <c r="A17" s="27" t="s">
        <v>78</v>
      </c>
      <c r="B17" s="27" t="s">
        <v>78</v>
      </c>
      <c r="C17" s="27" t="s">
        <v>78</v>
      </c>
      <c r="D17" s="27" t="s">
        <v>78</v>
      </c>
      <c r="E17" s="27" t="s">
        <v>78</v>
      </c>
      <c r="F17" s="12">
        <v>11.9</v>
      </c>
      <c r="G17" s="12">
        <v>1</v>
      </c>
      <c r="H17" s="4">
        <v>2.49</v>
      </c>
      <c r="I17" s="4">
        <v>1982.238</v>
      </c>
      <c r="J17" s="13">
        <v>28576</v>
      </c>
      <c r="K17" s="12">
        <v>4.8</v>
      </c>
    </row>
    <row r="18" spans="1:12" ht="12.75">
      <c r="A18" s="27" t="s">
        <v>78</v>
      </c>
      <c r="B18" s="27" t="s">
        <v>78</v>
      </c>
      <c r="C18" s="27" t="s">
        <v>78</v>
      </c>
      <c r="D18" s="27" t="s">
        <v>78</v>
      </c>
      <c r="E18" s="27" t="s">
        <v>78</v>
      </c>
      <c r="F18" s="12">
        <v>12.2</v>
      </c>
      <c r="G18" s="12">
        <v>1.4</v>
      </c>
      <c r="H18" s="4">
        <v>2.701</v>
      </c>
      <c r="I18" s="4">
        <v>1982.449</v>
      </c>
      <c r="J18" s="13">
        <v>28653</v>
      </c>
      <c r="K18" s="12">
        <v>4.5</v>
      </c>
      <c r="L18" s="15"/>
    </row>
    <row r="19" spans="1:12" ht="12.75">
      <c r="A19" s="27" t="s">
        <v>78</v>
      </c>
      <c r="B19" s="27" t="s">
        <v>78</v>
      </c>
      <c r="C19" s="27" t="s">
        <v>78</v>
      </c>
      <c r="D19" s="27" t="s">
        <v>78</v>
      </c>
      <c r="E19" s="27" t="s">
        <v>78</v>
      </c>
      <c r="F19" s="12">
        <v>11.9</v>
      </c>
      <c r="G19" s="12">
        <v>0.6</v>
      </c>
      <c r="H19" s="4">
        <v>2.816</v>
      </c>
      <c r="I19" s="4">
        <v>1982.564</v>
      </c>
      <c r="J19" s="13">
        <v>28695</v>
      </c>
      <c r="K19" s="12">
        <v>4.2</v>
      </c>
      <c r="L19" s="16"/>
    </row>
    <row r="20" spans="1:12" ht="12.75">
      <c r="A20" s="27" t="s">
        <v>78</v>
      </c>
      <c r="B20" s="27" t="s">
        <v>78</v>
      </c>
      <c r="C20" s="27" t="s">
        <v>78</v>
      </c>
      <c r="D20" s="27" t="s">
        <v>78</v>
      </c>
      <c r="E20" s="27" t="s">
        <v>78</v>
      </c>
      <c r="F20" s="12">
        <v>12.3</v>
      </c>
      <c r="G20" s="12">
        <v>0.5</v>
      </c>
      <c r="H20" s="4">
        <v>2.97</v>
      </c>
      <c r="I20" s="4">
        <v>1982.718</v>
      </c>
      <c r="J20" s="13">
        <v>28751</v>
      </c>
      <c r="K20" s="12">
        <v>4.1</v>
      </c>
      <c r="L20" s="15"/>
    </row>
    <row r="21" spans="1:12" ht="12.75">
      <c r="A21" s="27" t="s">
        <v>78</v>
      </c>
      <c r="B21" s="27" t="s">
        <v>78</v>
      </c>
      <c r="C21" s="27" t="s">
        <v>78</v>
      </c>
      <c r="D21" s="27" t="s">
        <v>78</v>
      </c>
      <c r="E21" s="27" t="s">
        <v>78</v>
      </c>
      <c r="F21" s="12">
        <v>10.6</v>
      </c>
      <c r="G21" s="12">
        <v>0.7</v>
      </c>
      <c r="H21" s="4">
        <v>3.047</v>
      </c>
      <c r="I21" s="4">
        <v>1982.795</v>
      </c>
      <c r="J21" s="13">
        <v>28779</v>
      </c>
      <c r="K21" s="12">
        <v>3.5</v>
      </c>
      <c r="L21" s="15"/>
    </row>
    <row r="22" spans="1:12" ht="12.75">
      <c r="A22" s="27" t="s">
        <v>78</v>
      </c>
      <c r="B22" s="27" t="s">
        <v>78</v>
      </c>
      <c r="C22" s="27" t="s">
        <v>78</v>
      </c>
      <c r="D22" s="27" t="s">
        <v>78</v>
      </c>
      <c r="E22" s="27" t="s">
        <v>78</v>
      </c>
      <c r="F22" s="12">
        <v>11.6</v>
      </c>
      <c r="G22" s="12">
        <v>0.7</v>
      </c>
      <c r="H22" s="4">
        <v>3.2</v>
      </c>
      <c r="I22" s="4">
        <v>1982.948</v>
      </c>
      <c r="J22" s="13">
        <v>28835</v>
      </c>
      <c r="K22" s="12">
        <v>3.6</v>
      </c>
      <c r="L22" s="15"/>
    </row>
    <row r="23" spans="1:12" ht="12.75">
      <c r="A23" s="27" t="s">
        <v>78</v>
      </c>
      <c r="B23" s="27" t="s">
        <v>78</v>
      </c>
      <c r="C23" s="27" t="s">
        <v>78</v>
      </c>
      <c r="D23" s="27" t="s">
        <v>78</v>
      </c>
      <c r="E23" s="27" t="s">
        <v>78</v>
      </c>
      <c r="F23" s="12">
        <v>13</v>
      </c>
      <c r="G23" s="12">
        <v>0.4</v>
      </c>
      <c r="H23" s="4">
        <v>3.411</v>
      </c>
      <c r="I23" s="4">
        <v>1983.159</v>
      </c>
      <c r="J23" s="13">
        <v>28912</v>
      </c>
      <c r="K23" s="12">
        <v>3.8</v>
      </c>
      <c r="L23" s="15"/>
    </row>
    <row r="24" spans="1:11" ht="12.75">
      <c r="A24" s="27" t="s">
        <v>78</v>
      </c>
      <c r="B24" s="27" t="s">
        <v>78</v>
      </c>
      <c r="C24" s="27" t="s">
        <v>78</v>
      </c>
      <c r="D24" s="27" t="s">
        <v>78</v>
      </c>
      <c r="E24" s="27" t="s">
        <v>78</v>
      </c>
      <c r="F24" s="12">
        <v>12.4</v>
      </c>
      <c r="G24" s="12">
        <v>0.4</v>
      </c>
      <c r="H24" s="4">
        <v>3.641</v>
      </c>
      <c r="I24" s="4">
        <v>1983.389</v>
      </c>
      <c r="J24" s="13">
        <v>28996</v>
      </c>
      <c r="K24" s="12">
        <v>3.4</v>
      </c>
    </row>
    <row r="25" spans="1:11" ht="12.75">
      <c r="A25" s="27" t="s">
        <v>78</v>
      </c>
      <c r="B25" s="27" t="s">
        <v>78</v>
      </c>
      <c r="C25" s="27" t="s">
        <v>78</v>
      </c>
      <c r="D25" s="27" t="s">
        <v>78</v>
      </c>
      <c r="E25" s="27" t="s">
        <v>78</v>
      </c>
      <c r="F25" s="12">
        <v>12.1</v>
      </c>
      <c r="G25" s="12">
        <v>0.7</v>
      </c>
      <c r="H25" s="4">
        <v>3.794</v>
      </c>
      <c r="I25" s="4">
        <v>1983.542</v>
      </c>
      <c r="J25" s="13">
        <v>29052</v>
      </c>
      <c r="K25" s="12">
        <v>3.2</v>
      </c>
    </row>
    <row r="26" spans="1:11" ht="12.75">
      <c r="A26" s="27" t="s">
        <v>78</v>
      </c>
      <c r="B26" s="27" t="s">
        <v>78</v>
      </c>
      <c r="C26" s="27" t="s">
        <v>78</v>
      </c>
      <c r="D26" s="27" t="s">
        <v>78</v>
      </c>
      <c r="E26" s="27" t="s">
        <v>78</v>
      </c>
      <c r="F26" s="12">
        <v>11.5</v>
      </c>
      <c r="G26" s="12">
        <v>0.7</v>
      </c>
      <c r="H26" s="4">
        <v>4.005</v>
      </c>
      <c r="I26" s="4">
        <v>1983.753</v>
      </c>
      <c r="J26" s="13">
        <v>29129</v>
      </c>
      <c r="K26" s="12">
        <v>2.9</v>
      </c>
    </row>
    <row r="27" spans="1:11" ht="12.75">
      <c r="A27" s="27" t="s">
        <v>78</v>
      </c>
      <c r="B27" s="27" t="s">
        <v>78</v>
      </c>
      <c r="C27" s="27" t="s">
        <v>78</v>
      </c>
      <c r="D27" s="27" t="s">
        <v>78</v>
      </c>
      <c r="E27" s="27" t="s">
        <v>78</v>
      </c>
      <c r="F27" s="12">
        <v>11.1</v>
      </c>
      <c r="G27" s="12">
        <v>0.6</v>
      </c>
      <c r="H27" s="4">
        <v>4.178</v>
      </c>
      <c r="I27" s="4">
        <v>1983.926</v>
      </c>
      <c r="J27" s="13">
        <v>29192</v>
      </c>
      <c r="K27" s="12">
        <v>2.7</v>
      </c>
    </row>
    <row r="28" spans="1:11" ht="12.75">
      <c r="A28" s="27" t="s">
        <v>78</v>
      </c>
      <c r="B28" s="27" t="s">
        <v>78</v>
      </c>
      <c r="C28" s="27" t="s">
        <v>78</v>
      </c>
      <c r="D28" s="27" t="s">
        <v>78</v>
      </c>
      <c r="E28" s="27" t="s">
        <v>78</v>
      </c>
      <c r="F28" s="12">
        <v>12.3</v>
      </c>
      <c r="G28" s="12">
        <v>1.2</v>
      </c>
      <c r="H28" s="4">
        <v>4.331</v>
      </c>
      <c r="I28" s="4">
        <v>1984.079</v>
      </c>
      <c r="J28" s="13">
        <v>29248</v>
      </c>
      <c r="K28" s="12">
        <v>2.8</v>
      </c>
    </row>
    <row r="29" spans="1:11" ht="12.75">
      <c r="A29" s="27" t="s">
        <v>78</v>
      </c>
      <c r="B29" s="27" t="s">
        <v>78</v>
      </c>
      <c r="C29" s="27" t="s">
        <v>78</v>
      </c>
      <c r="D29" s="27" t="s">
        <v>78</v>
      </c>
      <c r="E29" s="27" t="s">
        <v>78</v>
      </c>
      <c r="F29" s="12">
        <v>12.7</v>
      </c>
      <c r="G29" s="12">
        <v>1.3</v>
      </c>
      <c r="H29" s="4">
        <v>4.484</v>
      </c>
      <c r="I29" s="4">
        <v>1984.232</v>
      </c>
      <c r="J29" s="13">
        <v>29304</v>
      </c>
      <c r="K29" s="12">
        <v>2.8</v>
      </c>
    </row>
    <row r="30" spans="1:11" ht="12.75">
      <c r="A30" s="27" t="s">
        <v>78</v>
      </c>
      <c r="B30" s="27" t="s">
        <v>78</v>
      </c>
      <c r="C30" s="27" t="s">
        <v>78</v>
      </c>
      <c r="D30" s="27" t="s">
        <v>78</v>
      </c>
      <c r="E30" s="27" t="s">
        <v>78</v>
      </c>
      <c r="F30" s="12">
        <v>13.5</v>
      </c>
      <c r="G30" s="12">
        <v>1.4</v>
      </c>
      <c r="H30" s="4">
        <v>4.714</v>
      </c>
      <c r="I30" s="4">
        <v>1984.462</v>
      </c>
      <c r="J30" s="13">
        <v>29388</v>
      </c>
      <c r="K30" s="12">
        <v>2.9</v>
      </c>
    </row>
    <row r="31" spans="1:11" ht="12.75">
      <c r="A31" s="27" t="s">
        <v>78</v>
      </c>
      <c r="B31" s="27" t="s">
        <v>78</v>
      </c>
      <c r="C31" s="27" t="s">
        <v>78</v>
      </c>
      <c r="D31" s="27" t="s">
        <v>78</v>
      </c>
      <c r="E31" s="27" t="s">
        <v>78</v>
      </c>
      <c r="F31" s="12">
        <v>20</v>
      </c>
      <c r="G31" s="12">
        <v>0.7</v>
      </c>
      <c r="H31" s="4">
        <v>4.905</v>
      </c>
      <c r="I31" s="4">
        <v>1984.653</v>
      </c>
      <c r="J31" s="13">
        <v>29458</v>
      </c>
      <c r="K31" s="12">
        <v>4.1</v>
      </c>
    </row>
    <row r="32" spans="1:11" ht="12.75">
      <c r="A32" s="27" t="s">
        <v>78</v>
      </c>
      <c r="B32" s="27" t="s">
        <v>78</v>
      </c>
      <c r="C32" s="27" t="s">
        <v>78</v>
      </c>
      <c r="D32" s="27" t="s">
        <v>78</v>
      </c>
      <c r="E32" s="27" t="s">
        <v>78</v>
      </c>
      <c r="F32" s="12">
        <v>20</v>
      </c>
      <c r="G32" s="12">
        <v>1.6</v>
      </c>
      <c r="H32" s="4">
        <v>4.943</v>
      </c>
      <c r="I32" s="4">
        <v>1984.691</v>
      </c>
      <c r="J32" s="13">
        <v>29472</v>
      </c>
      <c r="K32" s="12">
        <v>4</v>
      </c>
    </row>
    <row r="33" spans="1:11" ht="12.75">
      <c r="A33" s="27" t="s">
        <v>78</v>
      </c>
      <c r="B33" s="27" t="s">
        <v>78</v>
      </c>
      <c r="C33" s="27" t="s">
        <v>78</v>
      </c>
      <c r="D33" s="27" t="s">
        <v>78</v>
      </c>
      <c r="E33" s="27" t="s">
        <v>78</v>
      </c>
      <c r="F33" s="12">
        <v>20.1</v>
      </c>
      <c r="G33" s="12">
        <v>0.3</v>
      </c>
      <c r="H33" s="4">
        <v>5.039</v>
      </c>
      <c r="I33" s="4">
        <v>1984.787</v>
      </c>
      <c r="J33" s="13">
        <v>29507</v>
      </c>
      <c r="K33" s="12">
        <v>4</v>
      </c>
    </row>
    <row r="34" spans="1:11" ht="12.75">
      <c r="A34" s="27" t="s">
        <v>78</v>
      </c>
      <c r="B34" s="27" t="s">
        <v>78</v>
      </c>
      <c r="C34" s="27" t="s">
        <v>78</v>
      </c>
      <c r="D34" s="27" t="s">
        <v>78</v>
      </c>
      <c r="E34" s="27" t="s">
        <v>78</v>
      </c>
      <c r="F34" s="12">
        <v>20.8</v>
      </c>
      <c r="G34" s="12">
        <v>0.3</v>
      </c>
      <c r="H34" s="4">
        <v>5.135</v>
      </c>
      <c r="I34" s="4">
        <v>1984.883</v>
      </c>
      <c r="J34" s="13">
        <v>29542</v>
      </c>
      <c r="K34" s="12">
        <v>4</v>
      </c>
    </row>
    <row r="35" spans="1:11" ht="12.75">
      <c r="A35" s="27" t="s">
        <v>78</v>
      </c>
      <c r="B35" s="27" t="s">
        <v>78</v>
      </c>
      <c r="C35" s="27" t="s">
        <v>78</v>
      </c>
      <c r="D35" s="27" t="s">
        <v>78</v>
      </c>
      <c r="E35" s="27" t="s">
        <v>78</v>
      </c>
      <c r="F35" s="12">
        <v>21.2</v>
      </c>
      <c r="G35" s="12">
        <v>0.3</v>
      </c>
      <c r="H35" s="4">
        <v>5.307</v>
      </c>
      <c r="I35" s="4">
        <v>1985.055</v>
      </c>
      <c r="J35" s="13">
        <v>29605</v>
      </c>
      <c r="K35" s="12">
        <v>4</v>
      </c>
    </row>
    <row r="36" spans="1:11" ht="12.75">
      <c r="A36" s="27" t="s">
        <v>78</v>
      </c>
      <c r="B36" s="27" t="s">
        <v>78</v>
      </c>
      <c r="C36" s="27" t="s">
        <v>78</v>
      </c>
      <c r="D36" s="27" t="s">
        <v>78</v>
      </c>
      <c r="E36" s="27" t="s">
        <v>78</v>
      </c>
      <c r="F36" s="12">
        <v>21.2</v>
      </c>
      <c r="G36" s="12">
        <v>0.3</v>
      </c>
      <c r="H36" s="4">
        <v>5.46</v>
      </c>
      <c r="I36" s="4">
        <v>1985.208</v>
      </c>
      <c r="J36" s="13">
        <v>29661</v>
      </c>
      <c r="K36" s="12">
        <v>3.9</v>
      </c>
    </row>
    <row r="37" spans="1:11" ht="12.75">
      <c r="A37" s="27" t="s">
        <v>78</v>
      </c>
      <c r="B37" s="27" t="s">
        <v>78</v>
      </c>
      <c r="C37" s="27" t="s">
        <v>78</v>
      </c>
      <c r="D37" s="27" t="s">
        <v>78</v>
      </c>
      <c r="E37" s="27" t="s">
        <v>78</v>
      </c>
      <c r="F37" s="12">
        <v>20.4</v>
      </c>
      <c r="G37" s="12">
        <v>0.6</v>
      </c>
      <c r="H37" s="4">
        <v>5.671</v>
      </c>
      <c r="I37" s="4">
        <v>1985.419</v>
      </c>
      <c r="J37" s="13">
        <v>29738</v>
      </c>
      <c r="K37" s="12">
        <v>3.6</v>
      </c>
    </row>
    <row r="38" spans="1:11" ht="12.75">
      <c r="A38" s="27" t="s">
        <v>78</v>
      </c>
      <c r="B38" s="27" t="s">
        <v>78</v>
      </c>
      <c r="C38" s="27" t="s">
        <v>78</v>
      </c>
      <c r="D38" s="27" t="s">
        <v>78</v>
      </c>
      <c r="E38" s="27" t="s">
        <v>78</v>
      </c>
      <c r="F38" s="12">
        <v>20.8</v>
      </c>
      <c r="G38" s="12">
        <v>0.2</v>
      </c>
      <c r="H38" s="4">
        <v>5.786</v>
      </c>
      <c r="I38" s="4">
        <v>1985.534</v>
      </c>
      <c r="J38" s="13">
        <v>29780</v>
      </c>
      <c r="K38" s="12">
        <v>3.6</v>
      </c>
    </row>
    <row r="39" spans="1:11" ht="12.75">
      <c r="A39" s="27" t="s">
        <v>78</v>
      </c>
      <c r="B39" s="27" t="s">
        <v>78</v>
      </c>
      <c r="C39" s="27" t="s">
        <v>78</v>
      </c>
      <c r="D39" s="27" t="s">
        <v>78</v>
      </c>
      <c r="E39" s="27" t="s">
        <v>78</v>
      </c>
      <c r="F39" s="12">
        <v>19.5</v>
      </c>
      <c r="G39" s="12">
        <v>0.9</v>
      </c>
      <c r="H39" s="4">
        <v>6.016</v>
      </c>
      <c r="I39" s="4">
        <v>1985.764</v>
      </c>
      <c r="J39" s="13">
        <v>29864</v>
      </c>
      <c r="K39" s="12">
        <v>3.2</v>
      </c>
    </row>
    <row r="40" spans="1:11" ht="12.75">
      <c r="A40" s="27" t="s">
        <v>78</v>
      </c>
      <c r="B40" s="27" t="s">
        <v>78</v>
      </c>
      <c r="C40" s="27" t="s">
        <v>78</v>
      </c>
      <c r="D40" s="27" t="s">
        <v>78</v>
      </c>
      <c r="E40" s="27" t="s">
        <v>78</v>
      </c>
      <c r="F40" s="12">
        <v>20</v>
      </c>
      <c r="G40" s="12">
        <v>0.7</v>
      </c>
      <c r="H40" s="4">
        <v>6.323</v>
      </c>
      <c r="I40" s="4">
        <v>1986.071</v>
      </c>
      <c r="J40" s="13">
        <v>29976</v>
      </c>
      <c r="K40" s="12">
        <v>3.2</v>
      </c>
    </row>
    <row r="41" spans="1:11" ht="12.75">
      <c r="A41" s="27" t="s">
        <v>78</v>
      </c>
      <c r="B41" s="27" t="s">
        <v>78</v>
      </c>
      <c r="C41" s="27" t="s">
        <v>78</v>
      </c>
      <c r="D41" s="27" t="s">
        <v>78</v>
      </c>
      <c r="E41" s="27" t="s">
        <v>78</v>
      </c>
      <c r="F41" s="12">
        <v>22</v>
      </c>
      <c r="G41" s="12">
        <v>0.4</v>
      </c>
      <c r="H41" s="4">
        <v>6.477</v>
      </c>
      <c r="I41" s="4">
        <v>1986.225</v>
      </c>
      <c r="J41" s="13">
        <v>30032</v>
      </c>
      <c r="K41" s="12">
        <v>3.4</v>
      </c>
    </row>
    <row r="42" spans="1:11" ht="12.75">
      <c r="A42" s="27" t="s">
        <v>78</v>
      </c>
      <c r="B42" s="27" t="s">
        <v>78</v>
      </c>
      <c r="C42" s="27" t="s">
        <v>78</v>
      </c>
      <c r="D42" s="27" t="s">
        <v>78</v>
      </c>
      <c r="E42" s="27" t="s">
        <v>78</v>
      </c>
      <c r="F42" s="12">
        <v>20.8</v>
      </c>
      <c r="G42" s="12">
        <v>0.6</v>
      </c>
      <c r="H42" s="4">
        <v>6.707</v>
      </c>
      <c r="I42" s="4">
        <v>1986.455</v>
      </c>
      <c r="J42" s="13">
        <v>30116</v>
      </c>
      <c r="K42" s="12">
        <v>3.1</v>
      </c>
    </row>
    <row r="43" spans="1:11" ht="12.75">
      <c r="A43" s="27" t="s">
        <v>78</v>
      </c>
      <c r="B43" s="27" t="s">
        <v>78</v>
      </c>
      <c r="C43" s="27" t="s">
        <v>78</v>
      </c>
      <c r="D43" s="27" t="s">
        <v>78</v>
      </c>
      <c r="E43" s="27" t="s">
        <v>78</v>
      </c>
      <c r="F43" s="12">
        <v>22</v>
      </c>
      <c r="G43" s="12">
        <v>1</v>
      </c>
      <c r="H43" s="4">
        <v>6.841</v>
      </c>
      <c r="I43" s="4">
        <v>1986.589</v>
      </c>
      <c r="J43" s="13">
        <v>30165</v>
      </c>
      <c r="K43" s="12">
        <v>3.2</v>
      </c>
    </row>
    <row r="44" spans="1:11" ht="12.75">
      <c r="A44" s="27" t="s">
        <v>78</v>
      </c>
      <c r="B44" s="27" t="s">
        <v>78</v>
      </c>
      <c r="C44" s="27" t="s">
        <v>78</v>
      </c>
      <c r="D44" s="27" t="s">
        <v>78</v>
      </c>
      <c r="E44" s="27" t="s">
        <v>78</v>
      </c>
      <c r="F44" s="12">
        <v>20.3</v>
      </c>
      <c r="G44" s="12">
        <v>0.4</v>
      </c>
      <c r="H44" s="4">
        <v>7.071</v>
      </c>
      <c r="I44" s="4">
        <v>1986.819</v>
      </c>
      <c r="J44" s="13">
        <v>30249</v>
      </c>
      <c r="K44" s="12">
        <v>2.9</v>
      </c>
    </row>
    <row r="45" spans="1:11" ht="12.75">
      <c r="A45" s="27" t="s">
        <v>78</v>
      </c>
      <c r="B45" s="27" t="s">
        <v>78</v>
      </c>
      <c r="C45" s="27" t="s">
        <v>78</v>
      </c>
      <c r="D45" s="27" t="s">
        <v>78</v>
      </c>
      <c r="E45" s="27" t="s">
        <v>78</v>
      </c>
      <c r="F45" s="12">
        <v>20.6</v>
      </c>
      <c r="G45" s="12">
        <v>0.3</v>
      </c>
      <c r="H45" s="4">
        <v>7.34</v>
      </c>
      <c r="I45" s="4">
        <v>1987.088</v>
      </c>
      <c r="J45" s="13">
        <v>30347</v>
      </c>
      <c r="K45" s="12">
        <v>2.8</v>
      </c>
    </row>
    <row r="46" spans="1:11" ht="12.75">
      <c r="A46" s="27" t="s">
        <v>78</v>
      </c>
      <c r="B46" s="27" t="s">
        <v>78</v>
      </c>
      <c r="C46" s="27" t="s">
        <v>78</v>
      </c>
      <c r="D46" s="27" t="s">
        <v>78</v>
      </c>
      <c r="E46" s="27" t="s">
        <v>78</v>
      </c>
      <c r="F46" s="12">
        <v>22.4</v>
      </c>
      <c r="G46" s="12">
        <v>1.2</v>
      </c>
      <c r="H46" s="4">
        <v>7.531</v>
      </c>
      <c r="I46" s="4">
        <v>1987.279</v>
      </c>
      <c r="J46" s="13">
        <v>30417</v>
      </c>
      <c r="K46" s="12">
        <v>3</v>
      </c>
    </row>
    <row r="47" spans="1:11" ht="12.75">
      <c r="A47" s="27" t="s">
        <v>78</v>
      </c>
      <c r="B47" s="27" t="s">
        <v>78</v>
      </c>
      <c r="C47" s="27" t="s">
        <v>78</v>
      </c>
      <c r="D47" s="27" t="s">
        <v>78</v>
      </c>
      <c r="E47" s="27" t="s">
        <v>78</v>
      </c>
      <c r="F47" s="12">
        <v>21.9</v>
      </c>
      <c r="G47" s="12">
        <v>1</v>
      </c>
      <c r="H47" s="4">
        <v>7.704</v>
      </c>
      <c r="I47" s="4">
        <v>1987.452</v>
      </c>
      <c r="J47" s="13">
        <v>30480</v>
      </c>
      <c r="K47" s="12">
        <v>2.8</v>
      </c>
    </row>
    <row r="48" spans="1:11" ht="12.75">
      <c r="A48" s="27" t="s">
        <v>78</v>
      </c>
      <c r="B48" s="27" t="s">
        <v>78</v>
      </c>
      <c r="C48" s="27" t="s">
        <v>78</v>
      </c>
      <c r="D48" s="27" t="s">
        <v>78</v>
      </c>
      <c r="E48" s="27" t="s">
        <v>78</v>
      </c>
      <c r="F48" s="12">
        <v>21</v>
      </c>
      <c r="G48" s="12">
        <v>0.8</v>
      </c>
      <c r="H48" s="4">
        <v>7.896</v>
      </c>
      <c r="I48" s="4">
        <v>1987.644</v>
      </c>
      <c r="J48" s="13">
        <v>30550</v>
      </c>
      <c r="K48" s="12">
        <v>2.7</v>
      </c>
    </row>
    <row r="49" spans="1:11" ht="12.75">
      <c r="A49" s="27" t="s">
        <v>78</v>
      </c>
      <c r="B49" s="27" t="s">
        <v>78</v>
      </c>
      <c r="C49" s="27" t="s">
        <v>78</v>
      </c>
      <c r="D49" s="27" t="s">
        <v>78</v>
      </c>
      <c r="E49" s="27" t="s">
        <v>78</v>
      </c>
      <c r="F49" s="12">
        <v>21.3</v>
      </c>
      <c r="G49" s="12">
        <v>1.1</v>
      </c>
      <c r="H49" s="4">
        <v>8.164</v>
      </c>
      <c r="I49" s="4">
        <v>1987.912</v>
      </c>
      <c r="J49" s="13">
        <v>30648</v>
      </c>
      <c r="K49" s="12">
        <v>2.6</v>
      </c>
    </row>
    <row r="50" spans="1:11" ht="12.75">
      <c r="A50" s="27" t="s">
        <v>78</v>
      </c>
      <c r="B50" s="27" t="s">
        <v>78</v>
      </c>
      <c r="C50" s="27" t="s">
        <v>78</v>
      </c>
      <c r="D50" s="27" t="s">
        <v>78</v>
      </c>
      <c r="E50" s="27" t="s">
        <v>78</v>
      </c>
      <c r="F50" s="12">
        <v>29</v>
      </c>
      <c r="G50" s="12">
        <v>0.8</v>
      </c>
      <c r="H50" s="4">
        <v>8.394</v>
      </c>
      <c r="I50" s="4">
        <v>1988.142</v>
      </c>
      <c r="J50" s="13">
        <v>30732</v>
      </c>
      <c r="K50" s="12">
        <v>3.5</v>
      </c>
    </row>
    <row r="51" spans="1:11" ht="12.75">
      <c r="A51" s="27" t="s">
        <v>78</v>
      </c>
      <c r="B51" s="27" t="s">
        <v>78</v>
      </c>
      <c r="C51" s="27" t="s">
        <v>78</v>
      </c>
      <c r="D51" s="27" t="s">
        <v>78</v>
      </c>
      <c r="E51" s="27" t="s">
        <v>78</v>
      </c>
      <c r="F51" s="12">
        <v>28.8</v>
      </c>
      <c r="G51" s="12">
        <v>0.5</v>
      </c>
      <c r="H51" s="4">
        <v>8.471</v>
      </c>
      <c r="I51" s="4">
        <v>1988.219</v>
      </c>
      <c r="J51" s="13">
        <v>30760</v>
      </c>
      <c r="K51" s="12">
        <v>3.4</v>
      </c>
    </row>
    <row r="52" spans="1:11" ht="12.75">
      <c r="A52" s="27" t="s">
        <v>78</v>
      </c>
      <c r="B52" s="27" t="s">
        <v>78</v>
      </c>
      <c r="C52" s="27" t="s">
        <v>78</v>
      </c>
      <c r="D52" s="27" t="s">
        <v>78</v>
      </c>
      <c r="E52" s="27" t="s">
        <v>78</v>
      </c>
      <c r="F52" s="12">
        <v>29.2</v>
      </c>
      <c r="G52" s="12">
        <v>0.9</v>
      </c>
      <c r="H52" s="4">
        <v>8.566</v>
      </c>
      <c r="I52" s="4">
        <v>1988.314</v>
      </c>
      <c r="J52" s="13">
        <v>30795</v>
      </c>
      <c r="K52" s="12">
        <v>3.4</v>
      </c>
    </row>
    <row r="53" spans="1:11" ht="12.75">
      <c r="A53" s="27" t="s">
        <v>78</v>
      </c>
      <c r="B53" s="27" t="s">
        <v>78</v>
      </c>
      <c r="C53" s="27" t="s">
        <v>78</v>
      </c>
      <c r="D53" s="27" t="s">
        <v>78</v>
      </c>
      <c r="E53" s="27" t="s">
        <v>78</v>
      </c>
      <c r="F53" s="12">
        <v>30.3</v>
      </c>
      <c r="G53" s="12">
        <v>0.6</v>
      </c>
      <c r="H53" s="4">
        <v>8.777</v>
      </c>
      <c r="I53" s="4">
        <v>1988.525</v>
      </c>
      <c r="J53" s="13">
        <v>30872</v>
      </c>
      <c r="K53" s="12">
        <v>3.5</v>
      </c>
    </row>
    <row r="54" spans="1:11" ht="12.75">
      <c r="A54" s="27" t="s">
        <v>78</v>
      </c>
      <c r="B54" s="27" t="s">
        <v>78</v>
      </c>
      <c r="C54" s="27" t="s">
        <v>78</v>
      </c>
      <c r="D54" s="27" t="s">
        <v>78</v>
      </c>
      <c r="E54" s="27" t="s">
        <v>78</v>
      </c>
      <c r="F54" s="12">
        <v>29.7</v>
      </c>
      <c r="G54" s="12">
        <v>0.9</v>
      </c>
      <c r="H54" s="4">
        <v>8.949</v>
      </c>
      <c r="I54" s="4">
        <v>1988.697</v>
      </c>
      <c r="J54" s="13">
        <v>30935</v>
      </c>
      <c r="K54" s="12">
        <v>3.3</v>
      </c>
    </row>
    <row r="55" spans="1:11" ht="12.75">
      <c r="A55" s="27" t="s">
        <v>78</v>
      </c>
      <c r="B55" s="27" t="s">
        <v>78</v>
      </c>
      <c r="C55" s="27" t="s">
        <v>78</v>
      </c>
      <c r="D55" s="27" t="s">
        <v>78</v>
      </c>
      <c r="E55" s="27" t="s">
        <v>78</v>
      </c>
      <c r="F55" s="12">
        <v>28.9</v>
      </c>
      <c r="G55" s="12">
        <v>0.5</v>
      </c>
      <c r="H55" s="4">
        <v>9.121</v>
      </c>
      <c r="I55" s="4">
        <v>1988.869</v>
      </c>
      <c r="J55" s="13">
        <v>30998</v>
      </c>
      <c r="K55" s="12">
        <v>3.2</v>
      </c>
    </row>
    <row r="56" spans="1:11" ht="12.75">
      <c r="A56" s="27" t="s">
        <v>78</v>
      </c>
      <c r="B56" s="27" t="s">
        <v>78</v>
      </c>
      <c r="C56" s="27" t="s">
        <v>78</v>
      </c>
      <c r="D56" s="27" t="s">
        <v>78</v>
      </c>
      <c r="E56" s="27" t="s">
        <v>78</v>
      </c>
      <c r="F56" s="12">
        <v>28.3</v>
      </c>
      <c r="G56" s="12">
        <v>0.4</v>
      </c>
      <c r="H56" s="4">
        <v>9.331</v>
      </c>
      <c r="I56" s="4">
        <v>1989.079</v>
      </c>
      <c r="J56" s="13">
        <v>31075</v>
      </c>
      <c r="K56" s="12">
        <v>3</v>
      </c>
    </row>
    <row r="57" spans="1:11" ht="12.75">
      <c r="A57" s="27" t="s">
        <v>78</v>
      </c>
      <c r="B57" s="27" t="s">
        <v>78</v>
      </c>
      <c r="C57" s="27" t="s">
        <v>78</v>
      </c>
      <c r="D57" s="27" t="s">
        <v>78</v>
      </c>
      <c r="E57" s="27" t="s">
        <v>78</v>
      </c>
      <c r="F57" s="12">
        <v>31</v>
      </c>
      <c r="G57" s="12">
        <v>0.2</v>
      </c>
      <c r="H57" s="4">
        <v>9.523</v>
      </c>
      <c r="I57" s="4">
        <v>1989.271</v>
      </c>
      <c r="J57" s="13">
        <v>31145</v>
      </c>
      <c r="K57" s="12">
        <v>3.3</v>
      </c>
    </row>
    <row r="58" spans="1:11" ht="12.75">
      <c r="A58" s="27" t="s">
        <v>78</v>
      </c>
      <c r="B58" s="27" t="s">
        <v>78</v>
      </c>
      <c r="C58" s="27" t="s">
        <v>78</v>
      </c>
      <c r="D58" s="27" t="s">
        <v>78</v>
      </c>
      <c r="E58" s="27" t="s">
        <v>78</v>
      </c>
      <c r="F58" s="12">
        <v>31.5</v>
      </c>
      <c r="G58" s="12">
        <v>1.2</v>
      </c>
      <c r="H58" s="4">
        <v>9.715</v>
      </c>
      <c r="I58" s="4">
        <v>1989.463</v>
      </c>
      <c r="J58" s="13">
        <v>31215</v>
      </c>
      <c r="K58" s="12">
        <v>3.2</v>
      </c>
    </row>
    <row r="59" spans="1:11" ht="12.75">
      <c r="A59" s="27" t="s">
        <v>78</v>
      </c>
      <c r="B59" s="27" t="s">
        <v>78</v>
      </c>
      <c r="C59" s="27" t="s">
        <v>78</v>
      </c>
      <c r="D59" s="27" t="s">
        <v>78</v>
      </c>
      <c r="E59" s="27" t="s">
        <v>78</v>
      </c>
      <c r="F59" s="12">
        <v>31.9</v>
      </c>
      <c r="G59" s="12">
        <v>0.6</v>
      </c>
      <c r="H59" s="4">
        <v>9.888</v>
      </c>
      <c r="I59" s="4">
        <v>1989.636</v>
      </c>
      <c r="J59" s="13">
        <v>31278</v>
      </c>
      <c r="K59" s="12">
        <v>3.2</v>
      </c>
    </row>
    <row r="60" spans="1:11" ht="12.75">
      <c r="A60" s="27" t="s">
        <v>78</v>
      </c>
      <c r="B60" s="27" t="s">
        <v>78</v>
      </c>
      <c r="C60" s="27" t="s">
        <v>78</v>
      </c>
      <c r="D60" s="27" t="s">
        <v>78</v>
      </c>
      <c r="E60" s="27" t="s">
        <v>78</v>
      </c>
      <c r="F60" s="12">
        <v>33</v>
      </c>
      <c r="G60" s="12">
        <v>1.3</v>
      </c>
      <c r="H60" s="4">
        <v>10.156</v>
      </c>
      <c r="I60" s="4">
        <v>1989.904</v>
      </c>
      <c r="J60" s="13">
        <v>31376</v>
      </c>
      <c r="K60" s="12">
        <v>3.2</v>
      </c>
    </row>
    <row r="61" spans="1:11" ht="12.75">
      <c r="A61" s="27" t="s">
        <v>78</v>
      </c>
      <c r="B61" s="27" t="s">
        <v>78</v>
      </c>
      <c r="C61" s="27" t="s">
        <v>78</v>
      </c>
      <c r="D61" s="27" t="s">
        <v>78</v>
      </c>
      <c r="E61" s="27" t="s">
        <v>78</v>
      </c>
      <c r="F61" s="12">
        <v>33.8</v>
      </c>
      <c r="G61" s="12">
        <v>0.8</v>
      </c>
      <c r="H61" s="4">
        <v>10.348</v>
      </c>
      <c r="I61" s="4">
        <v>1990.096</v>
      </c>
      <c r="J61" s="13">
        <v>31446</v>
      </c>
      <c r="K61" s="12">
        <v>3.3</v>
      </c>
    </row>
    <row r="62" spans="1:11" ht="12.75">
      <c r="A62" s="27" t="s">
        <v>78</v>
      </c>
      <c r="B62" s="27" t="s">
        <v>78</v>
      </c>
      <c r="C62" s="27" t="s">
        <v>78</v>
      </c>
      <c r="D62" s="27" t="s">
        <v>78</v>
      </c>
      <c r="E62" s="27" t="s">
        <v>78</v>
      </c>
      <c r="F62" s="12">
        <v>34.5</v>
      </c>
      <c r="G62" s="12">
        <v>1</v>
      </c>
      <c r="H62" s="4">
        <v>10.444</v>
      </c>
      <c r="I62" s="4">
        <v>1990.192</v>
      </c>
      <c r="J62" s="13">
        <v>31481</v>
      </c>
      <c r="K62" s="12">
        <v>3.3</v>
      </c>
    </row>
    <row r="63" spans="1:11" ht="12.75">
      <c r="A63" s="27" t="s">
        <v>78</v>
      </c>
      <c r="B63" s="27" t="s">
        <v>78</v>
      </c>
      <c r="C63" s="27" t="s">
        <v>78</v>
      </c>
      <c r="D63" s="27" t="s">
        <v>78</v>
      </c>
      <c r="E63" s="27" t="s">
        <v>78</v>
      </c>
      <c r="F63" s="12">
        <v>35</v>
      </c>
      <c r="G63" s="12">
        <v>0.3</v>
      </c>
      <c r="H63" s="4">
        <v>10.518</v>
      </c>
      <c r="I63" s="4">
        <v>1990.266</v>
      </c>
      <c r="J63" s="13">
        <v>31508</v>
      </c>
      <c r="K63" s="12">
        <v>3.3</v>
      </c>
    </row>
    <row r="64" spans="1:11" ht="12.75">
      <c r="A64" s="27" t="s">
        <v>78</v>
      </c>
      <c r="B64" s="27" t="s">
        <v>78</v>
      </c>
      <c r="C64" s="27" t="s">
        <v>78</v>
      </c>
      <c r="D64" s="27" t="s">
        <v>78</v>
      </c>
      <c r="E64" s="27" t="s">
        <v>78</v>
      </c>
      <c r="F64" s="12">
        <v>35.9</v>
      </c>
      <c r="G64" s="12">
        <v>0.3</v>
      </c>
      <c r="H64" s="4">
        <v>10.578</v>
      </c>
      <c r="I64" s="4">
        <v>1990.326</v>
      </c>
      <c r="J64" s="13">
        <v>31530</v>
      </c>
      <c r="K64" s="12">
        <v>3.4</v>
      </c>
    </row>
    <row r="65" spans="1:11" ht="12.75">
      <c r="A65" s="27" t="s">
        <v>78</v>
      </c>
      <c r="B65" s="27" t="s">
        <v>78</v>
      </c>
      <c r="C65" s="27" t="s">
        <v>78</v>
      </c>
      <c r="D65" s="27" t="s">
        <v>78</v>
      </c>
      <c r="E65" s="27" t="s">
        <v>78</v>
      </c>
      <c r="F65" s="12">
        <v>35.2</v>
      </c>
      <c r="G65" s="12">
        <v>0.9</v>
      </c>
      <c r="H65" s="4">
        <v>10.731</v>
      </c>
      <c r="I65" s="4">
        <v>1990.479</v>
      </c>
      <c r="J65" s="13">
        <v>31586</v>
      </c>
      <c r="K65" s="12">
        <v>3.3</v>
      </c>
    </row>
    <row r="66" spans="1:11" ht="12.75">
      <c r="A66" s="27" t="s">
        <v>78</v>
      </c>
      <c r="B66" s="27" t="s">
        <v>78</v>
      </c>
      <c r="C66" s="27" t="s">
        <v>78</v>
      </c>
      <c r="D66" s="27" t="s">
        <v>78</v>
      </c>
      <c r="E66" s="27" t="s">
        <v>78</v>
      </c>
      <c r="F66" s="12">
        <v>33.9</v>
      </c>
      <c r="G66" s="12">
        <v>1.6</v>
      </c>
      <c r="H66" s="4">
        <v>10.885</v>
      </c>
      <c r="I66" s="4">
        <v>1990.633</v>
      </c>
      <c r="J66" s="13">
        <v>31642</v>
      </c>
      <c r="K66" s="12">
        <v>3.1</v>
      </c>
    </row>
    <row r="67" spans="1:11" ht="12.75">
      <c r="A67" s="27" t="s">
        <v>78</v>
      </c>
      <c r="B67" s="27" t="s">
        <v>78</v>
      </c>
      <c r="C67" s="27" t="s">
        <v>78</v>
      </c>
      <c r="D67" s="27" t="s">
        <v>78</v>
      </c>
      <c r="E67" s="27" t="s">
        <v>78</v>
      </c>
      <c r="F67" s="12">
        <v>35</v>
      </c>
      <c r="G67" s="12">
        <v>0.9</v>
      </c>
      <c r="H67" s="4">
        <v>11.019</v>
      </c>
      <c r="I67" s="4">
        <v>1990.767</v>
      </c>
      <c r="J67" s="13">
        <v>31691</v>
      </c>
      <c r="K67" s="12">
        <v>3.2</v>
      </c>
    </row>
    <row r="68" spans="1:11" ht="12.75">
      <c r="A68" s="27" t="s">
        <v>78</v>
      </c>
      <c r="B68" s="27" t="s">
        <v>78</v>
      </c>
      <c r="C68" s="27" t="s">
        <v>78</v>
      </c>
      <c r="D68" s="27" t="s">
        <v>78</v>
      </c>
      <c r="E68" s="27" t="s">
        <v>78</v>
      </c>
      <c r="F68" s="12">
        <v>33.3</v>
      </c>
      <c r="G68" s="12">
        <v>0.5</v>
      </c>
      <c r="H68" s="4">
        <v>11.192</v>
      </c>
      <c r="I68" s="4">
        <v>1990.94</v>
      </c>
      <c r="J68" s="13">
        <v>31754</v>
      </c>
      <c r="K68" s="12">
        <v>3</v>
      </c>
    </row>
    <row r="69" spans="1:11" ht="12.75">
      <c r="A69" s="27" t="s">
        <v>78</v>
      </c>
      <c r="B69" s="27" t="s">
        <v>78</v>
      </c>
      <c r="C69" s="27" t="s">
        <v>78</v>
      </c>
      <c r="D69" s="27" t="s">
        <v>78</v>
      </c>
      <c r="E69" s="27" t="s">
        <v>78</v>
      </c>
      <c r="F69" s="12">
        <v>34.2</v>
      </c>
      <c r="G69" s="12">
        <v>1.1</v>
      </c>
      <c r="H69" s="4">
        <v>11.364</v>
      </c>
      <c r="I69" s="4">
        <v>1991.112</v>
      </c>
      <c r="J69" s="13">
        <v>31817</v>
      </c>
      <c r="K69" s="12">
        <v>3</v>
      </c>
    </row>
    <row r="70" spans="1:11" ht="12.75">
      <c r="A70" s="27" t="s">
        <v>78</v>
      </c>
      <c r="B70" s="27" t="s">
        <v>78</v>
      </c>
      <c r="C70" s="27" t="s">
        <v>78</v>
      </c>
      <c r="D70" s="27" t="s">
        <v>78</v>
      </c>
      <c r="E70" s="27" t="s">
        <v>78</v>
      </c>
      <c r="F70" s="12">
        <v>35.8</v>
      </c>
      <c r="G70" s="12">
        <v>0.9</v>
      </c>
      <c r="H70" s="4">
        <v>11.518</v>
      </c>
      <c r="I70" s="4">
        <v>1991.266</v>
      </c>
      <c r="J70" s="13">
        <v>31873</v>
      </c>
      <c r="K70" s="12">
        <v>3.1</v>
      </c>
    </row>
    <row r="71" spans="1:11" ht="12.75">
      <c r="A71" s="27" t="s">
        <v>78</v>
      </c>
      <c r="B71" s="27" t="s">
        <v>78</v>
      </c>
      <c r="C71" s="27" t="s">
        <v>78</v>
      </c>
      <c r="D71" s="27" t="s">
        <v>78</v>
      </c>
      <c r="E71" s="27" t="s">
        <v>78</v>
      </c>
      <c r="F71" s="12">
        <v>36.1</v>
      </c>
      <c r="G71" s="12">
        <v>1.1</v>
      </c>
      <c r="H71" s="4">
        <v>11.729</v>
      </c>
      <c r="I71" s="4">
        <v>1991.477</v>
      </c>
      <c r="J71" s="13">
        <v>31950</v>
      </c>
      <c r="K71" s="12">
        <v>3.1</v>
      </c>
    </row>
    <row r="72" spans="1:11" ht="12.75">
      <c r="A72" s="27" t="s">
        <v>78</v>
      </c>
      <c r="B72" s="27" t="s">
        <v>78</v>
      </c>
      <c r="C72" s="27" t="s">
        <v>78</v>
      </c>
      <c r="D72" s="27" t="s">
        <v>78</v>
      </c>
      <c r="E72" s="27" t="s">
        <v>78</v>
      </c>
      <c r="F72" s="12">
        <v>35.8</v>
      </c>
      <c r="G72" s="12">
        <v>1.3</v>
      </c>
      <c r="H72" s="4">
        <v>11.863</v>
      </c>
      <c r="I72" s="4">
        <v>1991.611</v>
      </c>
      <c r="J72" s="13">
        <v>31999</v>
      </c>
      <c r="K72" s="12">
        <v>3</v>
      </c>
    </row>
    <row r="73" spans="1:11" ht="12.75">
      <c r="A73" s="27" t="s">
        <v>78</v>
      </c>
      <c r="B73" s="27" t="s">
        <v>78</v>
      </c>
      <c r="C73" s="27" t="s">
        <v>78</v>
      </c>
      <c r="D73" s="27" t="s">
        <v>78</v>
      </c>
      <c r="E73" s="27" t="s">
        <v>78</v>
      </c>
      <c r="F73" s="12">
        <v>35.2</v>
      </c>
      <c r="G73" s="12">
        <v>0.7</v>
      </c>
      <c r="H73" s="4">
        <v>11.997</v>
      </c>
      <c r="I73" s="4">
        <v>1991.745</v>
      </c>
      <c r="J73" s="13">
        <v>32048</v>
      </c>
      <c r="K73" s="12">
        <v>2.9</v>
      </c>
    </row>
    <row r="74" spans="1:11" ht="12.75">
      <c r="A74" s="27" t="s">
        <v>78</v>
      </c>
      <c r="B74" s="27" t="s">
        <v>78</v>
      </c>
      <c r="C74" s="27" t="s">
        <v>78</v>
      </c>
      <c r="D74" s="27" t="s">
        <v>78</v>
      </c>
      <c r="E74" s="27" t="s">
        <v>78</v>
      </c>
      <c r="F74" s="12">
        <v>36.7</v>
      </c>
      <c r="G74" s="12">
        <v>0.1</v>
      </c>
      <c r="H74" s="4">
        <v>12.227</v>
      </c>
      <c r="I74" s="4">
        <v>1991.975</v>
      </c>
      <c r="J74" s="13">
        <v>32132</v>
      </c>
      <c r="K74" s="12">
        <v>3</v>
      </c>
    </row>
    <row r="75" spans="1:11" ht="12.75">
      <c r="A75" s="27" t="s">
        <v>78</v>
      </c>
      <c r="B75" s="27" t="s">
        <v>78</v>
      </c>
      <c r="C75" s="27" t="s">
        <v>78</v>
      </c>
      <c r="D75" s="27" t="s">
        <v>78</v>
      </c>
      <c r="E75" s="27" t="s">
        <v>78</v>
      </c>
      <c r="F75" s="12">
        <v>35.9</v>
      </c>
      <c r="G75" s="12">
        <v>0.3</v>
      </c>
      <c r="H75" s="4">
        <v>12.438</v>
      </c>
      <c r="I75" s="4">
        <v>1992.186</v>
      </c>
      <c r="J75" s="13">
        <v>32209</v>
      </c>
      <c r="K75" s="12">
        <v>2.9</v>
      </c>
    </row>
    <row r="76" spans="1:11" ht="12.75">
      <c r="A76" s="27" t="s">
        <v>78</v>
      </c>
      <c r="B76" s="27" t="s">
        <v>78</v>
      </c>
      <c r="C76" s="27" t="s">
        <v>78</v>
      </c>
      <c r="D76" s="27" t="s">
        <v>78</v>
      </c>
      <c r="E76" s="27" t="s">
        <v>78</v>
      </c>
      <c r="F76" s="12">
        <v>38.1</v>
      </c>
      <c r="G76" s="12">
        <v>0.9</v>
      </c>
      <c r="H76" s="4">
        <v>12.591</v>
      </c>
      <c r="I76" s="4">
        <v>1992.339</v>
      </c>
      <c r="J76" s="13">
        <v>32265</v>
      </c>
      <c r="K76" s="12">
        <v>3</v>
      </c>
    </row>
    <row r="77" spans="1:11" ht="12.75">
      <c r="A77" s="27" t="s">
        <v>78</v>
      </c>
      <c r="B77" s="27" t="s">
        <v>78</v>
      </c>
      <c r="C77" s="27" t="s">
        <v>78</v>
      </c>
      <c r="D77" s="27" t="s">
        <v>78</v>
      </c>
      <c r="E77" s="27" t="s">
        <v>78</v>
      </c>
      <c r="F77" s="12">
        <v>38.1</v>
      </c>
      <c r="G77" s="12">
        <v>0.3</v>
      </c>
      <c r="H77" s="4">
        <v>12.782</v>
      </c>
      <c r="I77" s="4">
        <v>1992.53</v>
      </c>
      <c r="J77" s="13">
        <v>32335</v>
      </c>
      <c r="K77" s="12">
        <v>3</v>
      </c>
    </row>
    <row r="78" spans="1:11" ht="12.75">
      <c r="A78" s="27" t="s">
        <v>78</v>
      </c>
      <c r="B78" s="27" t="s">
        <v>78</v>
      </c>
      <c r="C78" s="27" t="s">
        <v>78</v>
      </c>
      <c r="D78" s="27" t="s">
        <v>78</v>
      </c>
      <c r="E78" s="27" t="s">
        <v>78</v>
      </c>
      <c r="F78" s="12">
        <v>35.2</v>
      </c>
      <c r="G78" s="12">
        <v>1.3</v>
      </c>
      <c r="H78" s="4">
        <v>13.031</v>
      </c>
      <c r="I78" s="4">
        <v>1992.779</v>
      </c>
      <c r="J78" s="13">
        <v>32426</v>
      </c>
      <c r="K78" s="12">
        <v>2.7</v>
      </c>
    </row>
    <row r="79" spans="1:11" ht="12.75">
      <c r="A79" s="27" t="s">
        <v>78</v>
      </c>
      <c r="B79" s="27" t="s">
        <v>78</v>
      </c>
      <c r="C79" s="27" t="s">
        <v>78</v>
      </c>
      <c r="D79" s="27" t="s">
        <v>78</v>
      </c>
      <c r="E79" s="27" t="s">
        <v>78</v>
      </c>
      <c r="F79" s="12">
        <v>35.3</v>
      </c>
      <c r="G79" s="12">
        <v>1</v>
      </c>
      <c r="H79" s="4">
        <v>13.184</v>
      </c>
      <c r="I79" s="4">
        <v>1992.932</v>
      </c>
      <c r="J79" s="13">
        <v>32482</v>
      </c>
      <c r="K79" s="12">
        <v>2.7</v>
      </c>
    </row>
    <row r="80" spans="1:11" ht="12.75">
      <c r="A80" s="27" t="s">
        <v>78</v>
      </c>
      <c r="B80" s="27" t="s">
        <v>78</v>
      </c>
      <c r="C80" s="27" t="s">
        <v>78</v>
      </c>
      <c r="D80" s="27" t="s">
        <v>78</v>
      </c>
      <c r="E80" s="27" t="s">
        <v>78</v>
      </c>
      <c r="F80" s="12">
        <v>41.4</v>
      </c>
      <c r="G80" s="12">
        <v>1.5</v>
      </c>
      <c r="H80" s="4">
        <v>13.433</v>
      </c>
      <c r="I80" s="4">
        <v>1993.181</v>
      </c>
      <c r="J80" s="13">
        <v>32573</v>
      </c>
      <c r="K80" s="12">
        <v>3.1</v>
      </c>
    </row>
    <row r="81" spans="1:11" ht="12.75">
      <c r="A81" s="27" t="s">
        <v>78</v>
      </c>
      <c r="B81" s="27" t="s">
        <v>78</v>
      </c>
      <c r="C81" s="27" t="s">
        <v>78</v>
      </c>
      <c r="D81" s="27" t="s">
        <v>78</v>
      </c>
      <c r="E81" s="27" t="s">
        <v>78</v>
      </c>
      <c r="F81" s="12">
        <v>45.5</v>
      </c>
      <c r="G81" s="12">
        <v>0.8</v>
      </c>
      <c r="H81" s="4">
        <v>13.625</v>
      </c>
      <c r="I81" s="4">
        <v>1993.373</v>
      </c>
      <c r="J81" s="13">
        <v>32643</v>
      </c>
      <c r="K81" s="12">
        <v>3.3</v>
      </c>
    </row>
    <row r="82" spans="1:11" ht="12.75">
      <c r="A82" s="27" t="s">
        <v>78</v>
      </c>
      <c r="B82" s="27" t="s">
        <v>78</v>
      </c>
      <c r="C82" s="27" t="s">
        <v>78</v>
      </c>
      <c r="D82" s="27" t="s">
        <v>78</v>
      </c>
      <c r="E82" s="27" t="s">
        <v>78</v>
      </c>
      <c r="F82" s="12">
        <v>44.7</v>
      </c>
      <c r="G82" s="12">
        <v>0.8</v>
      </c>
      <c r="H82" s="4">
        <v>13.874</v>
      </c>
      <c r="I82" s="4">
        <v>1993.622</v>
      </c>
      <c r="J82" s="13">
        <v>32734</v>
      </c>
      <c r="K82" s="12">
        <v>3.2</v>
      </c>
    </row>
    <row r="83" spans="1:11" ht="12.75">
      <c r="A83" s="27" t="s">
        <v>78</v>
      </c>
      <c r="B83" s="27" t="s">
        <v>78</v>
      </c>
      <c r="C83" s="27" t="s">
        <v>78</v>
      </c>
      <c r="D83" s="27" t="s">
        <v>78</v>
      </c>
      <c r="E83" s="27" t="s">
        <v>78</v>
      </c>
      <c r="F83" s="12">
        <v>45.3</v>
      </c>
      <c r="G83" s="12">
        <v>0.6</v>
      </c>
      <c r="H83" s="4">
        <v>14.027</v>
      </c>
      <c r="I83" s="4">
        <v>1993.775</v>
      </c>
      <c r="J83" s="13">
        <v>32790</v>
      </c>
      <c r="K83" s="12">
        <v>3.2</v>
      </c>
    </row>
    <row r="84" spans="1:11" ht="12.75">
      <c r="A84" s="27" t="s">
        <v>78</v>
      </c>
      <c r="B84" s="27" t="s">
        <v>78</v>
      </c>
      <c r="C84" s="27" t="s">
        <v>78</v>
      </c>
      <c r="D84" s="27" t="s">
        <v>78</v>
      </c>
      <c r="E84" s="27" t="s">
        <v>78</v>
      </c>
      <c r="F84" s="12">
        <v>45.2</v>
      </c>
      <c r="G84" s="12">
        <v>1.3</v>
      </c>
      <c r="H84" s="4">
        <v>14.216</v>
      </c>
      <c r="I84" s="4">
        <v>1993.964</v>
      </c>
      <c r="J84" s="13">
        <v>32859</v>
      </c>
      <c r="K84" s="12">
        <v>3.2</v>
      </c>
    </row>
    <row r="85" spans="1:11" ht="12.75">
      <c r="A85" s="27" t="s">
        <v>78</v>
      </c>
      <c r="B85" s="27" t="s">
        <v>78</v>
      </c>
      <c r="C85" s="27" t="s">
        <v>78</v>
      </c>
      <c r="D85" s="27" t="s">
        <v>78</v>
      </c>
      <c r="E85" s="27" t="s">
        <v>78</v>
      </c>
      <c r="F85" s="12">
        <v>45.9</v>
      </c>
      <c r="G85" s="12">
        <v>2.4</v>
      </c>
      <c r="H85" s="4">
        <v>14.449</v>
      </c>
      <c r="I85" s="4">
        <v>1994.197</v>
      </c>
      <c r="J85" s="13">
        <v>32944</v>
      </c>
      <c r="K85" s="12">
        <v>3.2</v>
      </c>
    </row>
    <row r="86" spans="1:11" ht="12.75">
      <c r="A86" s="27" t="s">
        <v>78</v>
      </c>
      <c r="B86" s="27" t="s">
        <v>78</v>
      </c>
      <c r="C86" s="27" t="s">
        <v>78</v>
      </c>
      <c r="D86" s="27" t="s">
        <v>78</v>
      </c>
      <c r="E86" s="27" t="s">
        <v>78</v>
      </c>
      <c r="F86" s="12">
        <v>47</v>
      </c>
      <c r="G86" s="12">
        <v>1.1</v>
      </c>
      <c r="H86" s="4">
        <v>14.622</v>
      </c>
      <c r="I86" s="4">
        <v>1994.37</v>
      </c>
      <c r="J86" s="13">
        <v>33007</v>
      </c>
      <c r="K86" s="12">
        <v>3.2</v>
      </c>
    </row>
    <row r="87" spans="1:11" ht="12.75">
      <c r="A87" s="27" t="s">
        <v>78</v>
      </c>
      <c r="B87" s="27" t="s">
        <v>78</v>
      </c>
      <c r="C87" s="27" t="s">
        <v>78</v>
      </c>
      <c r="D87" s="27" t="s">
        <v>78</v>
      </c>
      <c r="E87" s="27" t="s">
        <v>78</v>
      </c>
      <c r="F87" s="12">
        <v>45.1</v>
      </c>
      <c r="G87" s="12">
        <v>1.3</v>
      </c>
      <c r="H87" s="4">
        <v>14.814</v>
      </c>
      <c r="I87" s="4">
        <v>1994.562</v>
      </c>
      <c r="J87" s="13">
        <v>33077</v>
      </c>
      <c r="K87" s="12">
        <v>3</v>
      </c>
    </row>
    <row r="88" spans="1:11" ht="12.75">
      <c r="A88" s="27" t="s">
        <v>78</v>
      </c>
      <c r="B88" s="27" t="s">
        <v>78</v>
      </c>
      <c r="C88" s="27" t="s">
        <v>78</v>
      </c>
      <c r="D88" s="27" t="s">
        <v>78</v>
      </c>
      <c r="E88" s="27" t="s">
        <v>78</v>
      </c>
      <c r="F88" s="12">
        <v>45.5</v>
      </c>
      <c r="G88" s="12">
        <v>5.4</v>
      </c>
      <c r="H88" s="4">
        <v>15.003</v>
      </c>
      <c r="I88" s="4">
        <v>1994.751</v>
      </c>
      <c r="J88" s="13">
        <v>33146</v>
      </c>
      <c r="K88" s="12">
        <v>3</v>
      </c>
    </row>
    <row r="89" spans="1:11" ht="12.75">
      <c r="A89" s="27" t="s">
        <v>78</v>
      </c>
      <c r="B89" s="27" t="s">
        <v>78</v>
      </c>
      <c r="C89" s="27" t="s">
        <v>78</v>
      </c>
      <c r="D89" s="27" t="s">
        <v>78</v>
      </c>
      <c r="E89" s="27" t="s">
        <v>78</v>
      </c>
      <c r="F89" s="12">
        <v>45.5</v>
      </c>
      <c r="G89" s="12">
        <v>1</v>
      </c>
      <c r="H89" s="4">
        <v>15.194</v>
      </c>
      <c r="I89" s="4">
        <v>1994.942</v>
      </c>
      <c r="J89" s="13">
        <v>33216</v>
      </c>
      <c r="K89" s="12">
        <v>3</v>
      </c>
    </row>
    <row r="90" spans="1:11" ht="12.75">
      <c r="A90" s="27" t="s">
        <v>78</v>
      </c>
      <c r="B90" s="27" t="s">
        <v>78</v>
      </c>
      <c r="C90" s="27" t="s">
        <v>78</v>
      </c>
      <c r="D90" s="27" t="s">
        <v>78</v>
      </c>
      <c r="E90" s="27" t="s">
        <v>78</v>
      </c>
      <c r="F90" s="12">
        <v>47.7</v>
      </c>
      <c r="G90" s="12">
        <v>1.8</v>
      </c>
      <c r="H90" s="4">
        <v>15.351</v>
      </c>
      <c r="I90" s="4">
        <v>1995.099</v>
      </c>
      <c r="J90" s="13">
        <v>33273</v>
      </c>
      <c r="K90" s="12">
        <v>3.1</v>
      </c>
    </row>
    <row r="91" spans="1:11" ht="12.75">
      <c r="A91" s="27" t="s">
        <v>78</v>
      </c>
      <c r="B91" s="27" t="s">
        <v>78</v>
      </c>
      <c r="C91" s="27" t="s">
        <v>78</v>
      </c>
      <c r="D91" s="27" t="s">
        <v>78</v>
      </c>
      <c r="E91" s="27" t="s">
        <v>78</v>
      </c>
      <c r="F91" s="12">
        <v>47.5</v>
      </c>
      <c r="G91" s="12">
        <v>0.9</v>
      </c>
      <c r="H91" s="4">
        <v>15.427</v>
      </c>
      <c r="I91" s="4">
        <v>1995.175</v>
      </c>
      <c r="J91" s="13">
        <v>33301</v>
      </c>
      <c r="K91" s="12">
        <v>3.1</v>
      </c>
    </row>
    <row r="92" spans="1:11" ht="12.75">
      <c r="A92" s="27" t="s">
        <v>78</v>
      </c>
      <c r="B92" s="27" t="s">
        <v>78</v>
      </c>
      <c r="C92" s="27" t="s">
        <v>78</v>
      </c>
      <c r="D92" s="27" t="s">
        <v>78</v>
      </c>
      <c r="E92" s="27" t="s">
        <v>78</v>
      </c>
      <c r="F92" s="12">
        <v>46.6</v>
      </c>
      <c r="G92" s="12">
        <v>0.5</v>
      </c>
      <c r="H92" s="4">
        <v>15.715</v>
      </c>
      <c r="I92" s="4">
        <v>1995.463</v>
      </c>
      <c r="J92" s="13">
        <v>33406</v>
      </c>
      <c r="K92" s="12">
        <v>3</v>
      </c>
    </row>
    <row r="93" spans="1:11" ht="12.75">
      <c r="A93" s="27" t="s">
        <v>78</v>
      </c>
      <c r="B93" s="27" t="s">
        <v>78</v>
      </c>
      <c r="C93" s="27" t="s">
        <v>78</v>
      </c>
      <c r="D93" s="27" t="s">
        <v>78</v>
      </c>
      <c r="E93" s="27" t="s">
        <v>78</v>
      </c>
      <c r="F93" s="12">
        <v>46.1</v>
      </c>
      <c r="G93" s="12">
        <v>1.1</v>
      </c>
      <c r="H93" s="4">
        <v>15.945</v>
      </c>
      <c r="I93" s="4">
        <v>1995.693</v>
      </c>
      <c r="J93" s="13">
        <v>33490</v>
      </c>
      <c r="K93" s="12">
        <v>2.9</v>
      </c>
    </row>
    <row r="94" spans="1:11" ht="12.75">
      <c r="A94" s="27" t="s">
        <v>78</v>
      </c>
      <c r="B94" s="27" t="s">
        <v>78</v>
      </c>
      <c r="C94" s="27" t="s">
        <v>78</v>
      </c>
      <c r="D94" s="27" t="s">
        <v>78</v>
      </c>
      <c r="E94" s="27" t="s">
        <v>78</v>
      </c>
      <c r="F94" s="12">
        <v>45.7</v>
      </c>
      <c r="G94" s="12">
        <v>1</v>
      </c>
      <c r="H94" s="4">
        <v>16.156</v>
      </c>
      <c r="I94" s="4">
        <v>1995.904</v>
      </c>
      <c r="J94" s="13">
        <v>33567</v>
      </c>
      <c r="K94" s="12">
        <v>2.8</v>
      </c>
    </row>
    <row r="95" spans="1:11" ht="12.75">
      <c r="A95" s="27" t="s">
        <v>78</v>
      </c>
      <c r="B95" s="27" t="s">
        <v>78</v>
      </c>
      <c r="C95" s="27" t="s">
        <v>78</v>
      </c>
      <c r="D95" s="27" t="s">
        <v>78</v>
      </c>
      <c r="E95" s="27" t="s">
        <v>78</v>
      </c>
      <c r="F95" s="12">
        <v>45.9</v>
      </c>
      <c r="G95" s="12">
        <v>2.3</v>
      </c>
      <c r="H95" s="4">
        <v>16.288</v>
      </c>
      <c r="I95" s="4">
        <v>1996.036</v>
      </c>
      <c r="J95" s="13">
        <v>33615</v>
      </c>
      <c r="K95" s="12">
        <v>2.8</v>
      </c>
    </row>
    <row r="96" spans="1:11" ht="12.75">
      <c r="A96" s="27" t="s">
        <v>78</v>
      </c>
      <c r="B96" s="27" t="s">
        <v>78</v>
      </c>
      <c r="C96" s="27" t="s">
        <v>78</v>
      </c>
      <c r="D96" s="27" t="s">
        <v>78</v>
      </c>
      <c r="E96" s="27" t="s">
        <v>78</v>
      </c>
      <c r="F96" s="12">
        <v>47.5</v>
      </c>
      <c r="G96" s="12">
        <v>2.6</v>
      </c>
      <c r="H96" s="4">
        <v>16.501</v>
      </c>
      <c r="I96" s="4">
        <v>1996.249</v>
      </c>
      <c r="J96" s="13">
        <v>33693</v>
      </c>
      <c r="K96" s="12">
        <v>2.9</v>
      </c>
    </row>
    <row r="97" spans="1:11" ht="12.75">
      <c r="A97" s="27" t="s">
        <v>78</v>
      </c>
      <c r="B97" s="27" t="s">
        <v>78</v>
      </c>
      <c r="C97" s="27" t="s">
        <v>78</v>
      </c>
      <c r="D97" s="27" t="s">
        <v>78</v>
      </c>
      <c r="E97" s="27" t="s">
        <v>78</v>
      </c>
      <c r="F97" s="12">
        <v>47.3</v>
      </c>
      <c r="G97" s="12">
        <v>2.4</v>
      </c>
      <c r="H97" s="4">
        <v>16.73</v>
      </c>
      <c r="I97" s="4">
        <v>1996.478</v>
      </c>
      <c r="J97" s="13">
        <v>33777</v>
      </c>
      <c r="K97" s="12">
        <v>2.8</v>
      </c>
    </row>
    <row r="98" spans="1:11" ht="12.75">
      <c r="A98" s="27" t="s">
        <v>78</v>
      </c>
      <c r="B98" s="27" t="s">
        <v>78</v>
      </c>
      <c r="C98" s="27" t="s">
        <v>78</v>
      </c>
      <c r="D98" s="27" t="s">
        <v>78</v>
      </c>
      <c r="E98" s="27" t="s">
        <v>78</v>
      </c>
      <c r="F98" s="12">
        <v>46.8</v>
      </c>
      <c r="G98" s="12">
        <v>1.5</v>
      </c>
      <c r="H98" s="4">
        <v>16.902</v>
      </c>
      <c r="I98" s="4">
        <v>1996.65</v>
      </c>
      <c r="J98" s="13">
        <v>33840</v>
      </c>
      <c r="K98" s="12">
        <v>2.8</v>
      </c>
    </row>
    <row r="99" spans="1:11" ht="12.75">
      <c r="A99" s="27" t="s">
        <v>78</v>
      </c>
      <c r="B99" s="27" t="s">
        <v>78</v>
      </c>
      <c r="C99" s="27" t="s">
        <v>78</v>
      </c>
      <c r="D99" s="27" t="s">
        <v>78</v>
      </c>
      <c r="E99" s="27" t="s">
        <v>78</v>
      </c>
      <c r="F99" s="12">
        <v>46.1</v>
      </c>
      <c r="G99" s="12">
        <v>1.3</v>
      </c>
      <c r="H99" s="4">
        <v>17.074</v>
      </c>
      <c r="I99" s="4">
        <v>1996.822</v>
      </c>
      <c r="J99" s="13">
        <v>33903</v>
      </c>
      <c r="K99" s="12">
        <v>2.7</v>
      </c>
    </row>
    <row r="100" spans="1:11" ht="12.75">
      <c r="A100" s="27" t="s">
        <v>78</v>
      </c>
      <c r="B100" s="27" t="s">
        <v>78</v>
      </c>
      <c r="C100" s="27" t="s">
        <v>78</v>
      </c>
      <c r="D100" s="27" t="s">
        <v>78</v>
      </c>
      <c r="E100" s="27" t="s">
        <v>78</v>
      </c>
      <c r="F100" s="12">
        <v>54.3</v>
      </c>
      <c r="G100" s="12">
        <v>1</v>
      </c>
      <c r="H100" s="4">
        <v>17.208</v>
      </c>
      <c r="I100" s="4">
        <v>1996.956</v>
      </c>
      <c r="J100" s="13">
        <v>33952</v>
      </c>
      <c r="K100" s="12">
        <v>3.2</v>
      </c>
    </row>
    <row r="101" spans="1:11" ht="12.75">
      <c r="A101" s="27" t="s">
        <v>78</v>
      </c>
      <c r="B101" s="27" t="s">
        <v>78</v>
      </c>
      <c r="C101" s="27" t="s">
        <v>78</v>
      </c>
      <c r="D101" s="27" t="s">
        <v>78</v>
      </c>
      <c r="E101" s="27" t="s">
        <v>78</v>
      </c>
      <c r="F101" s="12">
        <v>55.3</v>
      </c>
      <c r="G101" s="12">
        <v>1</v>
      </c>
      <c r="H101" s="4">
        <v>17.457</v>
      </c>
      <c r="I101" s="4">
        <v>1997.205</v>
      </c>
      <c r="J101" s="13">
        <v>34043</v>
      </c>
      <c r="K101" s="12">
        <v>3.2</v>
      </c>
    </row>
    <row r="102" spans="1:11" ht="12.75">
      <c r="A102" s="27" t="s">
        <v>78</v>
      </c>
      <c r="B102" s="27" t="s">
        <v>78</v>
      </c>
      <c r="C102" s="27" t="s">
        <v>78</v>
      </c>
      <c r="D102" s="27" t="s">
        <v>78</v>
      </c>
      <c r="E102" s="27" t="s">
        <v>78</v>
      </c>
      <c r="F102" s="12">
        <v>54.3</v>
      </c>
      <c r="G102" s="12">
        <v>0.3</v>
      </c>
      <c r="H102" s="4">
        <v>17.63</v>
      </c>
      <c r="I102" s="4">
        <v>1997.378</v>
      </c>
      <c r="J102" s="13">
        <v>34106</v>
      </c>
      <c r="K102" s="12">
        <v>3.1</v>
      </c>
    </row>
    <row r="103" spans="1:11" ht="12.75">
      <c r="A103" s="27" t="s">
        <v>78</v>
      </c>
      <c r="B103" s="27" t="s">
        <v>78</v>
      </c>
      <c r="C103" s="27" t="s">
        <v>78</v>
      </c>
      <c r="D103" s="27" t="s">
        <v>78</v>
      </c>
      <c r="E103" s="27" t="s">
        <v>78</v>
      </c>
      <c r="F103" s="12">
        <v>55.3</v>
      </c>
      <c r="G103" s="12">
        <v>0.5</v>
      </c>
      <c r="H103" s="4">
        <v>17.764</v>
      </c>
      <c r="I103" s="4">
        <v>1997.512</v>
      </c>
      <c r="J103" s="13">
        <v>34155</v>
      </c>
      <c r="K103" s="12">
        <v>3.1</v>
      </c>
    </row>
    <row r="104" spans="1:11" ht="12.75">
      <c r="A104" s="27" t="s">
        <v>78</v>
      </c>
      <c r="B104" s="27" t="s">
        <v>78</v>
      </c>
      <c r="C104" s="27" t="s">
        <v>78</v>
      </c>
      <c r="D104" s="27" t="s">
        <v>78</v>
      </c>
      <c r="E104" s="27" t="s">
        <v>78</v>
      </c>
      <c r="F104" s="12">
        <v>54.8</v>
      </c>
      <c r="G104" s="12">
        <v>0.6</v>
      </c>
      <c r="H104" s="4">
        <v>17.994</v>
      </c>
      <c r="I104" s="4">
        <v>1997.742</v>
      </c>
      <c r="J104" s="13">
        <v>34239</v>
      </c>
      <c r="K104" s="12">
        <v>3</v>
      </c>
    </row>
    <row r="105" spans="1:11" ht="12.75">
      <c r="A105" s="27" t="s">
        <v>78</v>
      </c>
      <c r="B105" s="27" t="s">
        <v>78</v>
      </c>
      <c r="C105" s="27" t="s">
        <v>78</v>
      </c>
      <c r="D105" s="27" t="s">
        <v>78</v>
      </c>
      <c r="E105" s="27" t="s">
        <v>78</v>
      </c>
      <c r="F105" s="12">
        <v>55.4</v>
      </c>
      <c r="G105" s="12">
        <v>0.8</v>
      </c>
      <c r="H105" s="4">
        <v>18.167</v>
      </c>
      <c r="I105" s="4">
        <v>1997.915</v>
      </c>
      <c r="J105" s="13">
        <v>34302</v>
      </c>
      <c r="K105" s="12">
        <v>3</v>
      </c>
    </row>
    <row r="106" spans="1:11" ht="12.75">
      <c r="A106" s="27" t="s">
        <v>78</v>
      </c>
      <c r="B106" s="27" t="s">
        <v>78</v>
      </c>
      <c r="C106" s="27" t="s">
        <v>78</v>
      </c>
      <c r="D106" s="27" t="s">
        <v>78</v>
      </c>
      <c r="E106" s="27" t="s">
        <v>78</v>
      </c>
      <c r="F106" s="12">
        <v>56</v>
      </c>
      <c r="G106" s="12">
        <v>0.4</v>
      </c>
      <c r="H106" s="4">
        <v>18.301</v>
      </c>
      <c r="I106" s="4">
        <v>1998.049</v>
      </c>
      <c r="J106" s="13">
        <v>34351</v>
      </c>
      <c r="K106" s="12">
        <v>3.1</v>
      </c>
    </row>
    <row r="107" spans="1:11" ht="12.75">
      <c r="A107" s="27" t="s">
        <v>78</v>
      </c>
      <c r="B107" s="27" t="s">
        <v>78</v>
      </c>
      <c r="C107" s="27" t="s">
        <v>78</v>
      </c>
      <c r="D107" s="27" t="s">
        <v>78</v>
      </c>
      <c r="E107" s="27" t="s">
        <v>78</v>
      </c>
      <c r="F107" s="12">
        <v>55.7</v>
      </c>
      <c r="G107" s="12">
        <v>0.2</v>
      </c>
      <c r="H107" s="4">
        <v>18.455</v>
      </c>
      <c r="I107" s="4">
        <v>1998.203</v>
      </c>
      <c r="J107" s="13">
        <v>34407</v>
      </c>
      <c r="K107" s="12">
        <v>3</v>
      </c>
    </row>
    <row r="108" spans="1:11" ht="12.75">
      <c r="A108" s="27" t="s">
        <v>78</v>
      </c>
      <c r="B108" s="27" t="s">
        <v>78</v>
      </c>
      <c r="C108" s="27" t="s">
        <v>78</v>
      </c>
      <c r="D108" s="27" t="s">
        <v>78</v>
      </c>
      <c r="E108" s="27" t="s">
        <v>78</v>
      </c>
      <c r="F108" s="12">
        <v>57.8</v>
      </c>
      <c r="G108" s="12">
        <v>0.6</v>
      </c>
      <c r="H108" s="4">
        <v>18.685</v>
      </c>
      <c r="I108" s="4">
        <v>1998.433</v>
      </c>
      <c r="J108" s="13">
        <v>34491</v>
      </c>
      <c r="K108" s="12">
        <v>3.1</v>
      </c>
    </row>
    <row r="109" spans="1:11" ht="12.75">
      <c r="A109" s="27" t="s">
        <v>78</v>
      </c>
      <c r="B109" s="27" t="s">
        <v>78</v>
      </c>
      <c r="C109" s="27" t="s">
        <v>78</v>
      </c>
      <c r="D109" s="27" t="s">
        <v>78</v>
      </c>
      <c r="E109" s="27" t="s">
        <v>78</v>
      </c>
      <c r="F109" s="12">
        <v>58</v>
      </c>
      <c r="G109" s="12">
        <v>0.6</v>
      </c>
      <c r="H109" s="4">
        <v>18.838</v>
      </c>
      <c r="I109" s="4">
        <v>1998.586</v>
      </c>
      <c r="J109" s="13">
        <v>34547</v>
      </c>
      <c r="K109" s="12">
        <v>3.1</v>
      </c>
    </row>
    <row r="110" spans="1:11" ht="12.75">
      <c r="A110" s="27" t="s">
        <v>78</v>
      </c>
      <c r="B110" s="27" t="s">
        <v>78</v>
      </c>
      <c r="C110" s="27" t="s">
        <v>78</v>
      </c>
      <c r="D110" s="27" t="s">
        <v>78</v>
      </c>
      <c r="E110" s="27" t="s">
        <v>78</v>
      </c>
      <c r="F110" s="12">
        <v>56.8</v>
      </c>
      <c r="G110" s="12">
        <v>0.9</v>
      </c>
      <c r="H110" s="4">
        <v>19.068</v>
      </c>
      <c r="I110" s="4">
        <v>1998.816</v>
      </c>
      <c r="J110" s="13">
        <v>34631</v>
      </c>
      <c r="K110" s="12">
        <v>3</v>
      </c>
    </row>
    <row r="111" spans="1:11" ht="12.75">
      <c r="A111" s="27" t="s">
        <v>78</v>
      </c>
      <c r="B111" s="27" t="s">
        <v>78</v>
      </c>
      <c r="C111" s="27" t="s">
        <v>78</v>
      </c>
      <c r="D111" s="27" t="s">
        <v>78</v>
      </c>
      <c r="E111" s="27" t="s">
        <v>78</v>
      </c>
      <c r="F111" s="12">
        <v>55.4</v>
      </c>
      <c r="G111" s="12">
        <v>0.7</v>
      </c>
      <c r="H111" s="4">
        <v>19.222</v>
      </c>
      <c r="I111" s="4">
        <v>1998.97</v>
      </c>
      <c r="J111" s="13">
        <v>34687</v>
      </c>
      <c r="K111" s="12">
        <v>2.9</v>
      </c>
    </row>
    <row r="112" spans="1:11" ht="12.75">
      <c r="A112" s="27" t="s">
        <v>78</v>
      </c>
      <c r="B112" s="27" t="s">
        <v>78</v>
      </c>
      <c r="C112" s="27" t="s">
        <v>78</v>
      </c>
      <c r="D112" s="27" t="s">
        <v>78</v>
      </c>
      <c r="E112" s="27" t="s">
        <v>78</v>
      </c>
      <c r="F112" s="12">
        <v>57.2</v>
      </c>
      <c r="G112" s="12">
        <v>0.2</v>
      </c>
      <c r="H112" s="4">
        <v>19.392</v>
      </c>
      <c r="I112" s="4">
        <v>1999.14</v>
      </c>
      <c r="J112" s="13">
        <v>34749</v>
      </c>
      <c r="K112" s="12">
        <v>3</v>
      </c>
    </row>
    <row r="113" spans="1:11" ht="12.75">
      <c r="A113" s="27" t="s">
        <v>78</v>
      </c>
      <c r="B113" s="27" t="s">
        <v>78</v>
      </c>
      <c r="C113" s="27" t="s">
        <v>78</v>
      </c>
      <c r="D113" s="27" t="s">
        <v>78</v>
      </c>
      <c r="E113" s="27" t="s">
        <v>78</v>
      </c>
      <c r="F113" s="12">
        <v>57.6</v>
      </c>
      <c r="G113" s="12">
        <v>0.3</v>
      </c>
      <c r="H113" s="4">
        <v>19.51</v>
      </c>
      <c r="I113" s="4">
        <v>1999.258</v>
      </c>
      <c r="J113" s="13">
        <v>34792</v>
      </c>
      <c r="K113" s="12">
        <v>3</v>
      </c>
    </row>
    <row r="114" spans="1:11" ht="12.75">
      <c r="A114" s="27" t="s">
        <v>78</v>
      </c>
      <c r="B114" s="27" t="s">
        <v>78</v>
      </c>
      <c r="C114" s="27" t="s">
        <v>78</v>
      </c>
      <c r="D114" s="27" t="s">
        <v>78</v>
      </c>
      <c r="E114" s="27" t="s">
        <v>78</v>
      </c>
      <c r="F114" s="12">
        <v>58.2</v>
      </c>
      <c r="G114" s="12">
        <v>0.7</v>
      </c>
      <c r="H114" s="4">
        <v>19.682</v>
      </c>
      <c r="I114" s="4">
        <v>1999.43</v>
      </c>
      <c r="J114" s="13">
        <v>34855</v>
      </c>
      <c r="K114" s="12">
        <v>3</v>
      </c>
    </row>
    <row r="115" spans="1:11" ht="12.75">
      <c r="A115" s="27" t="s">
        <v>78</v>
      </c>
      <c r="B115" s="27" t="s">
        <v>78</v>
      </c>
      <c r="C115" s="27" t="s">
        <v>78</v>
      </c>
      <c r="D115" s="27" t="s">
        <v>78</v>
      </c>
      <c r="E115" s="27" t="s">
        <v>78</v>
      </c>
      <c r="F115" s="12">
        <v>58</v>
      </c>
      <c r="G115" s="12">
        <v>1.4</v>
      </c>
      <c r="H115" s="4">
        <v>19.855</v>
      </c>
      <c r="I115" s="4">
        <v>1999.603</v>
      </c>
      <c r="J115" s="13">
        <v>34918</v>
      </c>
      <c r="K115" s="12">
        <v>2.9</v>
      </c>
    </row>
    <row r="116" spans="1:11" ht="12.75">
      <c r="A116" s="27" t="s">
        <v>78</v>
      </c>
      <c r="B116" s="27" t="s">
        <v>78</v>
      </c>
      <c r="C116" s="27" t="s">
        <v>78</v>
      </c>
      <c r="D116" s="27" t="s">
        <v>78</v>
      </c>
      <c r="E116" s="27" t="s">
        <v>78</v>
      </c>
      <c r="F116" s="12">
        <v>56.5</v>
      </c>
      <c r="G116" s="12">
        <v>2.4</v>
      </c>
      <c r="H116" s="4">
        <v>20.036</v>
      </c>
      <c r="I116" s="4">
        <v>1999.814</v>
      </c>
      <c r="J116" s="13">
        <v>34995</v>
      </c>
      <c r="K116" s="12">
        <v>2.8</v>
      </c>
    </row>
    <row r="117" spans="1:11" ht="12.75">
      <c r="A117" s="27" t="s">
        <v>78</v>
      </c>
      <c r="B117" s="27" t="s">
        <v>78</v>
      </c>
      <c r="C117" s="27" t="s">
        <v>78</v>
      </c>
      <c r="D117" s="27" t="s">
        <v>78</v>
      </c>
      <c r="E117" s="27" t="s">
        <v>78</v>
      </c>
      <c r="F117" s="12">
        <v>57.3</v>
      </c>
      <c r="G117" s="12">
        <v>2.8</v>
      </c>
      <c r="H117" s="4">
        <v>20.189</v>
      </c>
      <c r="I117" s="4">
        <v>1999.967</v>
      </c>
      <c r="J117" s="13">
        <v>35051</v>
      </c>
      <c r="K117" s="12">
        <v>2.8</v>
      </c>
    </row>
    <row r="118" spans="1:11" ht="12.75">
      <c r="A118" s="27" t="s">
        <v>78</v>
      </c>
      <c r="B118" s="27" t="s">
        <v>78</v>
      </c>
      <c r="C118" s="27" t="s">
        <v>78</v>
      </c>
      <c r="D118" s="27" t="s">
        <v>78</v>
      </c>
      <c r="E118" s="27" t="s">
        <v>78</v>
      </c>
      <c r="F118" s="12">
        <v>57.6</v>
      </c>
      <c r="G118" s="12">
        <v>2.4</v>
      </c>
      <c r="H118" s="4">
        <v>20.41</v>
      </c>
      <c r="I118" s="4">
        <v>2000.158</v>
      </c>
      <c r="J118" s="13">
        <v>35121</v>
      </c>
      <c r="K118" s="12">
        <v>2.8</v>
      </c>
    </row>
    <row r="119" spans="1:11" ht="12.75">
      <c r="A119" s="27" t="s">
        <v>78</v>
      </c>
      <c r="B119" s="27" t="s">
        <v>78</v>
      </c>
      <c r="C119" s="27" t="s">
        <v>78</v>
      </c>
      <c r="D119" s="27" t="s">
        <v>78</v>
      </c>
      <c r="E119" s="27" t="s">
        <v>78</v>
      </c>
      <c r="F119" s="12">
        <v>58.2</v>
      </c>
      <c r="G119" s="12">
        <v>1.6</v>
      </c>
      <c r="H119" s="4">
        <v>20.563</v>
      </c>
      <c r="I119" s="4">
        <v>2000.311</v>
      </c>
      <c r="J119" s="13">
        <v>35177</v>
      </c>
      <c r="K119" s="12">
        <v>2.8</v>
      </c>
    </row>
    <row r="120" spans="1:11" ht="12.75">
      <c r="A120" s="27" t="s">
        <v>78</v>
      </c>
      <c r="B120" s="27" t="s">
        <v>78</v>
      </c>
      <c r="C120" s="27" t="s">
        <v>78</v>
      </c>
      <c r="D120" s="27" t="s">
        <v>78</v>
      </c>
      <c r="E120" s="27" t="s">
        <v>78</v>
      </c>
      <c r="F120" s="12">
        <v>58.4</v>
      </c>
      <c r="G120" s="12">
        <v>1.8</v>
      </c>
      <c r="H120" s="4">
        <v>20.736</v>
      </c>
      <c r="I120" s="4">
        <v>2000.484</v>
      </c>
      <c r="J120" s="13">
        <v>35240</v>
      </c>
      <c r="K120" s="12">
        <v>2.8</v>
      </c>
    </row>
    <row r="121" spans="1:11" ht="12.75">
      <c r="A121" s="27" t="s">
        <v>78</v>
      </c>
      <c r="B121" s="27" t="s">
        <v>78</v>
      </c>
      <c r="C121" s="27" t="s">
        <v>78</v>
      </c>
      <c r="D121" s="27" t="s">
        <v>78</v>
      </c>
      <c r="E121" s="27" t="s">
        <v>78</v>
      </c>
      <c r="F121" s="12">
        <v>56.7</v>
      </c>
      <c r="G121" s="12">
        <v>0.8</v>
      </c>
      <c r="H121" s="4">
        <v>20.908</v>
      </c>
      <c r="I121" s="4">
        <v>2000.656</v>
      </c>
      <c r="J121" s="13">
        <v>35303</v>
      </c>
      <c r="K121" s="12">
        <v>2.7</v>
      </c>
    </row>
    <row r="122" spans="1:11" ht="12.75">
      <c r="A122" s="27" t="s">
        <v>78</v>
      </c>
      <c r="B122" s="27" t="s">
        <v>78</v>
      </c>
      <c r="C122" s="27" t="s">
        <v>78</v>
      </c>
      <c r="D122" s="27" t="s">
        <v>78</v>
      </c>
      <c r="E122" s="27" t="s">
        <v>78</v>
      </c>
      <c r="F122" s="12">
        <v>57.7</v>
      </c>
      <c r="G122" s="12">
        <v>1.8</v>
      </c>
      <c r="H122" s="4">
        <v>21.042</v>
      </c>
      <c r="I122" s="4">
        <v>2000.79</v>
      </c>
      <c r="J122" s="13">
        <v>35352</v>
      </c>
      <c r="K122" s="12">
        <v>2.7</v>
      </c>
    </row>
    <row r="123" spans="1:11" ht="12.75">
      <c r="A123" s="27" t="s">
        <v>78</v>
      </c>
      <c r="B123" s="27" t="s">
        <v>78</v>
      </c>
      <c r="C123" s="27" t="s">
        <v>78</v>
      </c>
      <c r="D123" s="27" t="s">
        <v>78</v>
      </c>
      <c r="E123" s="27" t="s">
        <v>78</v>
      </c>
      <c r="F123" s="12">
        <v>58.8</v>
      </c>
      <c r="G123" s="12">
        <v>0.9</v>
      </c>
      <c r="H123" s="4">
        <v>21.195</v>
      </c>
      <c r="I123" s="4">
        <v>2000.943</v>
      </c>
      <c r="J123" s="13">
        <v>35408</v>
      </c>
      <c r="K123" s="12">
        <v>2.8</v>
      </c>
    </row>
    <row r="124" spans="1:11" ht="12.75">
      <c r="A124" s="27" t="s">
        <v>78</v>
      </c>
      <c r="B124" s="27" t="s">
        <v>78</v>
      </c>
      <c r="C124" s="27" t="s">
        <v>78</v>
      </c>
      <c r="D124" s="27" t="s">
        <v>78</v>
      </c>
      <c r="E124" s="27" t="s">
        <v>78</v>
      </c>
      <c r="F124" s="12">
        <v>59.4</v>
      </c>
      <c r="G124" s="12">
        <v>1.2</v>
      </c>
      <c r="H124" s="4">
        <v>21.367</v>
      </c>
      <c r="I124" s="4">
        <v>2001.115</v>
      </c>
      <c r="J124" s="13">
        <v>35471</v>
      </c>
      <c r="K124" s="12">
        <v>2.8</v>
      </c>
    </row>
    <row r="125" spans="1:11" ht="12.75">
      <c r="A125" s="27" t="s">
        <v>78</v>
      </c>
      <c r="B125" s="27" t="s">
        <v>78</v>
      </c>
      <c r="C125" s="27" t="s">
        <v>78</v>
      </c>
      <c r="D125" s="27" t="s">
        <v>78</v>
      </c>
      <c r="E125" s="27" t="s">
        <v>78</v>
      </c>
      <c r="F125" s="12">
        <v>68.14705036256234</v>
      </c>
      <c r="G125" s="12">
        <v>1.7272978447329321</v>
      </c>
      <c r="H125" s="4">
        <v>21.654700000000048</v>
      </c>
      <c r="I125" s="7">
        <v>2001.4027</v>
      </c>
      <c r="J125" s="6">
        <v>35576</v>
      </c>
      <c r="K125" s="17">
        <v>3.1469865831695745</v>
      </c>
    </row>
    <row r="126" spans="1:11" ht="12.75">
      <c r="A126" s="27" t="s">
        <v>78</v>
      </c>
      <c r="B126" s="27" t="s">
        <v>78</v>
      </c>
      <c r="C126" s="27" t="s">
        <v>78</v>
      </c>
      <c r="D126" s="27" t="s">
        <v>78</v>
      </c>
      <c r="E126" s="27" t="s">
        <v>78</v>
      </c>
      <c r="F126" s="12">
        <v>68.03762590210437</v>
      </c>
      <c r="G126" s="12">
        <v>3.016156849227308</v>
      </c>
      <c r="H126" s="4">
        <v>21.808199999999943</v>
      </c>
      <c r="I126" s="7">
        <v>2001.5562</v>
      </c>
      <c r="J126" s="6">
        <v>35632</v>
      </c>
      <c r="K126" s="17">
        <v>3.1198185041454383</v>
      </c>
    </row>
    <row r="127" spans="1:11" ht="12.75">
      <c r="A127" s="27" t="s">
        <v>78</v>
      </c>
      <c r="B127" s="27" t="s">
        <v>78</v>
      </c>
      <c r="C127" s="27" t="s">
        <v>78</v>
      </c>
      <c r="D127" s="27" t="s">
        <v>78</v>
      </c>
      <c r="E127" s="27" t="s">
        <v>78</v>
      </c>
      <c r="F127" s="12">
        <v>67.04395683702839</v>
      </c>
      <c r="G127" s="12">
        <v>1.7726535868265758</v>
      </c>
      <c r="H127" s="4">
        <v>21.980800000000045</v>
      </c>
      <c r="I127" s="7">
        <v>2001.7288</v>
      </c>
      <c r="J127" s="6">
        <v>35695</v>
      </c>
      <c r="K127" s="17">
        <v>3.0501145016117817</v>
      </c>
    </row>
    <row r="128" spans="1:11" ht="12.75">
      <c r="A128" s="27" t="s">
        <v>78</v>
      </c>
      <c r="B128" s="27" t="s">
        <v>78</v>
      </c>
      <c r="C128" s="27" t="s">
        <v>78</v>
      </c>
      <c r="D128" s="27" t="s">
        <v>78</v>
      </c>
      <c r="E128" s="27" t="s">
        <v>78</v>
      </c>
      <c r="F128" s="12">
        <v>67.2657194270364</v>
      </c>
      <c r="G128" s="12">
        <v>4.516675983492021</v>
      </c>
      <c r="H128" s="4">
        <v>22.15339999999992</v>
      </c>
      <c r="I128" s="7">
        <v>2001.9014</v>
      </c>
      <c r="J128" s="6">
        <v>35758</v>
      </c>
      <c r="K128" s="17">
        <v>3.036360984184669</v>
      </c>
    </row>
    <row r="129" spans="1:11" ht="12.75">
      <c r="A129" s="27" t="s">
        <v>78</v>
      </c>
      <c r="B129" s="27" t="s">
        <v>78</v>
      </c>
      <c r="C129" s="27" t="s">
        <v>78</v>
      </c>
      <c r="D129" s="27" t="s">
        <v>78</v>
      </c>
      <c r="E129" s="27" t="s">
        <v>78</v>
      </c>
      <c r="F129" s="12">
        <v>68.55474820443253</v>
      </c>
      <c r="G129" s="12">
        <v>1.980534071422443</v>
      </c>
      <c r="H129" s="4">
        <v>22.364299999999957</v>
      </c>
      <c r="I129" s="7">
        <v>2002.1123</v>
      </c>
      <c r="J129" s="6">
        <v>35835</v>
      </c>
      <c r="K129" s="17">
        <v>3.0653652564324685</v>
      </c>
    </row>
    <row r="130" spans="1:11" ht="12.75">
      <c r="A130" s="27" t="s">
        <v>78</v>
      </c>
      <c r="B130" s="27" t="s">
        <v>78</v>
      </c>
      <c r="C130" s="27" t="s">
        <v>78</v>
      </c>
      <c r="D130" s="27" t="s">
        <v>78</v>
      </c>
      <c r="E130" s="27" t="s">
        <v>78</v>
      </c>
      <c r="F130" s="12">
        <v>70.13147482365287</v>
      </c>
      <c r="G130" s="12">
        <v>4.731354391063555</v>
      </c>
      <c r="H130" s="4">
        <v>22.556100000000015</v>
      </c>
      <c r="I130" s="5">
        <v>2002.3041</v>
      </c>
      <c r="J130" s="6">
        <v>35905</v>
      </c>
      <c r="K130" s="17">
        <v>3.109202159223129</v>
      </c>
    </row>
    <row r="131" spans="1:11" ht="12.75">
      <c r="A131" s="27" t="s">
        <v>78</v>
      </c>
      <c r="B131" s="27" t="s">
        <v>78</v>
      </c>
      <c r="C131" s="27" t="s">
        <v>78</v>
      </c>
      <c r="D131" s="27" t="s">
        <v>78</v>
      </c>
      <c r="E131" s="27" t="s">
        <v>78</v>
      </c>
      <c r="F131" s="12">
        <v>68.22194244891881</v>
      </c>
      <c r="G131" s="12">
        <v>1.3871297790306039</v>
      </c>
      <c r="H131" s="4">
        <v>22.747899999999845</v>
      </c>
      <c r="I131" s="5">
        <v>2002.4959</v>
      </c>
      <c r="J131" s="6">
        <v>35975</v>
      </c>
      <c r="K131" s="17">
        <v>2.9990435358393204</v>
      </c>
    </row>
    <row r="132" spans="1:11" ht="12.75">
      <c r="A132" s="27" t="s">
        <v>78</v>
      </c>
      <c r="B132" s="27" t="s">
        <v>78</v>
      </c>
      <c r="C132" s="27" t="s">
        <v>78</v>
      </c>
      <c r="D132" s="27" t="s">
        <v>78</v>
      </c>
      <c r="E132" s="27" t="s">
        <v>78</v>
      </c>
      <c r="F132" s="12">
        <v>67.04989208882924</v>
      </c>
      <c r="G132" s="12">
        <v>0.7105732928004183</v>
      </c>
      <c r="H132" s="4">
        <v>22.958799999999883</v>
      </c>
      <c r="I132" s="5">
        <v>2002.7068</v>
      </c>
      <c r="J132" s="6">
        <v>36052</v>
      </c>
      <c r="K132" s="17">
        <v>2.920444103734933</v>
      </c>
    </row>
    <row r="133" spans="1:11" ht="12.75">
      <c r="A133" s="27" t="s">
        <v>78</v>
      </c>
      <c r="B133" s="27" t="s">
        <v>78</v>
      </c>
      <c r="C133" s="27" t="s">
        <v>78</v>
      </c>
      <c r="D133" s="27" t="s">
        <v>78</v>
      </c>
      <c r="E133" s="27" t="s">
        <v>78</v>
      </c>
      <c r="F133" s="12">
        <v>69.19618705355981</v>
      </c>
      <c r="G133" s="12">
        <v>0.48757422750667007</v>
      </c>
      <c r="H133" s="4">
        <v>23.15059999999994</v>
      </c>
      <c r="I133" s="5">
        <v>2002.8986</v>
      </c>
      <c r="J133" s="6">
        <v>36122</v>
      </c>
      <c r="K133" s="17">
        <v>2.9889586902093246</v>
      </c>
    </row>
    <row r="134" spans="1:12" ht="12.75">
      <c r="A134" s="27" t="s">
        <v>78</v>
      </c>
      <c r="B134" s="27" t="s">
        <v>78</v>
      </c>
      <c r="C134" s="27" t="s">
        <v>78</v>
      </c>
      <c r="D134" s="27" t="s">
        <v>78</v>
      </c>
      <c r="E134" s="27" t="s">
        <v>78</v>
      </c>
      <c r="F134" s="12">
        <v>69.20223021902335</v>
      </c>
      <c r="G134" s="12">
        <v>1.0016059712346324</v>
      </c>
      <c r="H134" s="4">
        <v>23.419099999999844</v>
      </c>
      <c r="I134" s="5">
        <v>2003.1671</v>
      </c>
      <c r="J134" s="6">
        <v>36220</v>
      </c>
      <c r="K134" s="24">
        <v>2.9549483207733775</v>
      </c>
      <c r="L134" s="23"/>
    </row>
    <row r="135" spans="1:12" ht="12.75">
      <c r="A135" s="27" t="s">
        <v>78</v>
      </c>
      <c r="B135" s="27" t="s">
        <v>78</v>
      </c>
      <c r="C135" s="27" t="s">
        <v>78</v>
      </c>
      <c r="D135" s="27" t="s">
        <v>78</v>
      </c>
      <c r="E135" s="27" t="s">
        <v>78</v>
      </c>
      <c r="F135" s="12">
        <v>70.33230216184086</v>
      </c>
      <c r="G135" s="12">
        <v>0.7937254866387653</v>
      </c>
      <c r="H135" s="4">
        <v>23.70679999999993</v>
      </c>
      <c r="I135" s="4">
        <v>2003.4548</v>
      </c>
      <c r="J135" s="6">
        <v>36325</v>
      </c>
      <c r="K135" s="24">
        <v>2.9667564648894436</v>
      </c>
      <c r="L135" s="23"/>
    </row>
    <row r="136" spans="1:12" ht="12.75">
      <c r="A136" s="27" t="s">
        <v>78</v>
      </c>
      <c r="B136" s="27" t="s">
        <v>78</v>
      </c>
      <c r="C136" s="27" t="s">
        <v>78</v>
      </c>
      <c r="D136" s="27" t="s">
        <v>78</v>
      </c>
      <c r="E136" s="27" t="s">
        <v>78</v>
      </c>
      <c r="F136" s="12">
        <v>70.1360071977467</v>
      </c>
      <c r="G136" s="12">
        <v>0.5064724533790217</v>
      </c>
      <c r="H136" s="4">
        <v>23.86570000000006</v>
      </c>
      <c r="I136" s="4">
        <v>2003.6137</v>
      </c>
      <c r="J136" s="6">
        <v>36383</v>
      </c>
      <c r="K136" s="24">
        <v>2.9387785481987336</v>
      </c>
      <c r="L136" s="23"/>
    </row>
    <row r="137" spans="1:12" ht="12.75">
      <c r="A137" s="27" t="s">
        <v>78</v>
      </c>
      <c r="B137" s="27" t="s">
        <v>78</v>
      </c>
      <c r="C137" s="27" t="s">
        <v>78</v>
      </c>
      <c r="D137" s="27" t="s">
        <v>78</v>
      </c>
      <c r="E137" s="27" t="s">
        <v>78</v>
      </c>
      <c r="F137" s="12">
        <v>68.51730216125429</v>
      </c>
      <c r="G137" s="12">
        <v>3.7153912065043153</v>
      </c>
      <c r="H137" s="4">
        <v>24.147899999999936</v>
      </c>
      <c r="I137" s="4">
        <v>2003.8959</v>
      </c>
      <c r="J137" s="6">
        <v>36486</v>
      </c>
      <c r="K137" s="24">
        <v>2.837402099613402</v>
      </c>
      <c r="L137" s="23"/>
    </row>
    <row r="138" spans="1:12" ht="12.75">
      <c r="A138" s="27" t="s">
        <v>78</v>
      </c>
      <c r="B138" s="27" t="s">
        <v>78</v>
      </c>
      <c r="C138" s="27" t="s">
        <v>78</v>
      </c>
      <c r="D138" s="27" t="s">
        <v>78</v>
      </c>
      <c r="E138" s="27" t="s">
        <v>78</v>
      </c>
      <c r="F138" s="12">
        <v>70.25460432008566</v>
      </c>
      <c r="G138" s="12">
        <v>2.2759446122529856</v>
      </c>
      <c r="H138" s="4">
        <v>24.2820999999999</v>
      </c>
      <c r="I138" s="4">
        <v>2004.0301</v>
      </c>
      <c r="J138" s="6">
        <v>36535</v>
      </c>
      <c r="K138" s="24">
        <v>2.893267234715529</v>
      </c>
      <c r="L138" s="23"/>
    </row>
    <row r="139" spans="1:12" ht="12.75">
      <c r="A139" s="27" t="s">
        <v>78</v>
      </c>
      <c r="B139" s="27" t="s">
        <v>78</v>
      </c>
      <c r="C139" s="27" t="s">
        <v>78</v>
      </c>
      <c r="D139" s="27" t="s">
        <v>78</v>
      </c>
      <c r="E139" s="27" t="s">
        <v>78</v>
      </c>
      <c r="F139" s="12">
        <v>78.04381295573319</v>
      </c>
      <c r="G139" s="12">
        <v>0.6131726524050757</v>
      </c>
      <c r="H139" s="4">
        <v>24.47329999999988</v>
      </c>
      <c r="I139" s="5">
        <v>2004.2213</v>
      </c>
      <c r="J139" s="9">
        <v>36605</v>
      </c>
      <c r="K139" s="24">
        <v>3.188937043869587</v>
      </c>
      <c r="L139" s="23"/>
    </row>
    <row r="140" spans="1:12" ht="12.75">
      <c r="A140" s="27" t="s">
        <v>78</v>
      </c>
      <c r="B140" s="27" t="s">
        <v>78</v>
      </c>
      <c r="C140" s="27" t="s">
        <v>78</v>
      </c>
      <c r="D140" s="27" t="s">
        <v>78</v>
      </c>
      <c r="E140" s="27" t="s">
        <v>78</v>
      </c>
      <c r="F140" s="12">
        <v>77.78374101319937</v>
      </c>
      <c r="G140" s="12">
        <v>2.2025270441157927</v>
      </c>
      <c r="H140" s="4">
        <v>24.60719999999992</v>
      </c>
      <c r="I140" s="5">
        <v>2004.3552</v>
      </c>
      <c r="J140" s="6">
        <v>36654</v>
      </c>
      <c r="K140" s="24">
        <v>3.1610155163204112</v>
      </c>
      <c r="L140" s="23"/>
    </row>
    <row r="141" spans="1:12" ht="12.75">
      <c r="A141" s="27" t="s">
        <v>78</v>
      </c>
      <c r="B141" s="27" t="s">
        <v>78</v>
      </c>
      <c r="C141" s="27" t="s">
        <v>78</v>
      </c>
      <c r="D141" s="27" t="s">
        <v>78</v>
      </c>
      <c r="E141" s="27" t="s">
        <v>78</v>
      </c>
      <c r="F141" s="12">
        <v>77.03104317122566</v>
      </c>
      <c r="G141" s="12">
        <v>0.6086996190870874</v>
      </c>
      <c r="H141" s="4">
        <v>24.817599999999857</v>
      </c>
      <c r="I141" s="5">
        <v>2004.5656</v>
      </c>
      <c r="J141" s="6">
        <v>36731</v>
      </c>
      <c r="K141" s="24">
        <v>3.103887691445833</v>
      </c>
      <c r="L141" s="23"/>
    </row>
    <row r="142" spans="1:12" ht="12.75">
      <c r="A142" s="27" t="s">
        <v>78</v>
      </c>
      <c r="B142" s="27" t="s">
        <v>78</v>
      </c>
      <c r="C142" s="27" t="s">
        <v>78</v>
      </c>
      <c r="D142" s="27" t="s">
        <v>78</v>
      </c>
      <c r="E142" s="27" t="s">
        <v>78</v>
      </c>
      <c r="F142" s="12">
        <v>76.41431655232736</v>
      </c>
      <c r="G142" s="12">
        <v>1.713212548327352</v>
      </c>
      <c r="H142" s="4">
        <v>24.93229999999994</v>
      </c>
      <c r="I142" s="5">
        <v>2004.6803</v>
      </c>
      <c r="J142" s="6">
        <v>36773</v>
      </c>
      <c r="K142" s="24">
        <v>3.0648723363800188</v>
      </c>
      <c r="L142" s="23"/>
    </row>
    <row r="143" spans="1:12" ht="12.75">
      <c r="A143" s="27" t="s">
        <v>78</v>
      </c>
      <c r="B143" s="27" t="s">
        <v>78</v>
      </c>
      <c r="C143" s="27" t="s">
        <v>78</v>
      </c>
      <c r="D143" s="27" t="s">
        <v>78</v>
      </c>
      <c r="E143" s="27" t="s">
        <v>78</v>
      </c>
      <c r="F143" s="12">
        <v>78.43661871124691</v>
      </c>
      <c r="G143" s="12">
        <v>2.0966602704465553</v>
      </c>
      <c r="H143" s="4">
        <v>25.161799999999857</v>
      </c>
      <c r="I143" s="5">
        <v>2004.9098</v>
      </c>
      <c r="J143" s="6">
        <v>36857</v>
      </c>
      <c r="K143" s="24">
        <v>3.1172896498361546</v>
      </c>
      <c r="L143" s="23"/>
    </row>
    <row r="144" spans="1:12" ht="12.75">
      <c r="A144" s="27" t="s">
        <v>78</v>
      </c>
      <c r="B144" s="27" t="s">
        <v>78</v>
      </c>
      <c r="C144" s="27" t="s">
        <v>78</v>
      </c>
      <c r="D144" s="27" t="s">
        <v>78</v>
      </c>
      <c r="E144" s="27" t="s">
        <v>78</v>
      </c>
      <c r="F144" s="12">
        <v>77.83095324343411</v>
      </c>
      <c r="G144" s="12">
        <v>1.2628215999129802</v>
      </c>
      <c r="H144" s="4">
        <v>25.293099999999868</v>
      </c>
      <c r="I144" s="5">
        <v>2005.0411</v>
      </c>
      <c r="J144" s="6">
        <v>36905</v>
      </c>
      <c r="K144" s="24">
        <v>3.07716148844683</v>
      </c>
      <c r="L144" s="23"/>
    </row>
    <row r="145" spans="1:11" ht="12.75">
      <c r="A145" s="27" t="s">
        <v>78</v>
      </c>
      <c r="B145" s="27" t="s">
        <v>78</v>
      </c>
      <c r="C145" s="27" t="s">
        <v>78</v>
      </c>
      <c r="D145" s="27" t="s">
        <v>78</v>
      </c>
      <c r="E145" s="27" t="s">
        <v>78</v>
      </c>
      <c r="F145" s="12">
        <v>78.88769784809621</v>
      </c>
      <c r="G145" s="12">
        <v>2.4526906096203027</v>
      </c>
      <c r="H145" s="4">
        <v>25.43010000000004</v>
      </c>
      <c r="I145" s="5">
        <v>2005.1781</v>
      </c>
      <c r="J145" s="6">
        <v>36955</v>
      </c>
      <c r="K145" s="17">
        <v>3.1021387193953656</v>
      </c>
    </row>
    <row r="146" spans="1:11" ht="12.75">
      <c r="A146" s="27" t="s">
        <v>78</v>
      </c>
      <c r="B146" s="27" t="s">
        <v>78</v>
      </c>
      <c r="C146" s="27" t="s">
        <v>78</v>
      </c>
      <c r="D146" s="27" t="s">
        <v>78</v>
      </c>
      <c r="E146" s="27" t="s">
        <v>78</v>
      </c>
      <c r="F146" s="12">
        <v>79.20420863956177</v>
      </c>
      <c r="G146" s="12">
        <v>2.2646192725755263</v>
      </c>
      <c r="H146" s="4">
        <v>25.62189999999987</v>
      </c>
      <c r="I146" s="5">
        <v>2005.3699</v>
      </c>
      <c r="J146" s="6">
        <v>37025</v>
      </c>
      <c r="K146" s="17">
        <v>3.0912699151726524</v>
      </c>
    </row>
    <row r="147" spans="1:11" ht="12.75">
      <c r="A147" s="27" t="s">
        <v>78</v>
      </c>
      <c r="B147" s="27" t="s">
        <v>78</v>
      </c>
      <c r="C147" s="27" t="s">
        <v>78</v>
      </c>
      <c r="D147" s="27" t="s">
        <v>78</v>
      </c>
      <c r="E147" s="27" t="s">
        <v>78</v>
      </c>
      <c r="F147" s="12">
        <v>79.44129497057703</v>
      </c>
      <c r="G147" s="12">
        <v>1.3283141494451416</v>
      </c>
      <c r="H147" s="4">
        <v>26.139699999999948</v>
      </c>
      <c r="I147" s="5">
        <v>2005.8877</v>
      </c>
      <c r="J147" s="6">
        <v>37214</v>
      </c>
      <c r="K147" s="17">
        <v>3.0391050765914374</v>
      </c>
    </row>
    <row r="148" spans="1:11" ht="12.75">
      <c r="A148" s="27" t="s">
        <v>78</v>
      </c>
      <c r="B148" s="27" t="s">
        <v>78</v>
      </c>
      <c r="C148" s="27" t="s">
        <v>78</v>
      </c>
      <c r="D148" s="27" t="s">
        <v>78</v>
      </c>
      <c r="E148" s="27" t="s">
        <v>78</v>
      </c>
      <c r="F148" s="12">
        <v>83.67043166260197</v>
      </c>
      <c r="G148" s="12">
        <v>2.064787528782848</v>
      </c>
      <c r="H148" s="4">
        <v>26.482099999999946</v>
      </c>
      <c r="I148" s="5">
        <v>2006.2301</v>
      </c>
      <c r="J148" s="6">
        <v>37339</v>
      </c>
      <c r="K148" s="17">
        <v>3.159508938588788</v>
      </c>
    </row>
    <row r="149" spans="1:11" ht="12.75">
      <c r="A149" s="27" t="s">
        <v>78</v>
      </c>
      <c r="B149" s="27" t="s">
        <v>78</v>
      </c>
      <c r="C149" s="27" t="s">
        <v>78</v>
      </c>
      <c r="D149" s="27" t="s">
        <v>78</v>
      </c>
      <c r="E149" s="27" t="s">
        <v>78</v>
      </c>
      <c r="F149" s="12">
        <v>83.52258993594019</v>
      </c>
      <c r="G149" s="12">
        <v>0.7436927735378633</v>
      </c>
      <c r="H149" s="4">
        <v>26.714999999999918</v>
      </c>
      <c r="I149" s="5">
        <v>2006.463</v>
      </c>
      <c r="J149" s="6">
        <v>37424</v>
      </c>
      <c r="K149" s="17">
        <v>3.1264304673756484</v>
      </c>
    </row>
    <row r="150" spans="1:11" ht="12.75">
      <c r="A150" s="27" t="s">
        <v>78</v>
      </c>
      <c r="B150" s="27" t="s">
        <v>78</v>
      </c>
      <c r="C150" s="27" t="s">
        <v>78</v>
      </c>
      <c r="D150" s="27" t="s">
        <v>78</v>
      </c>
      <c r="E150" s="27" t="s">
        <v>78</v>
      </c>
      <c r="F150" s="12">
        <v>81.57582734536861</v>
      </c>
      <c r="G150" s="12">
        <v>0.5057654693895524</v>
      </c>
      <c r="H150" s="4">
        <v>26.98350000000005</v>
      </c>
      <c r="I150" s="5">
        <v>2006.7315</v>
      </c>
      <c r="J150" s="6">
        <v>37522</v>
      </c>
      <c r="K150" s="17">
        <v>3.02317443420492</v>
      </c>
    </row>
    <row r="151" spans="1:11" ht="12.75">
      <c r="A151" s="27" t="s">
        <v>78</v>
      </c>
      <c r="B151" s="27" t="s">
        <v>78</v>
      </c>
      <c r="C151" s="27" t="s">
        <v>78</v>
      </c>
      <c r="D151" s="27" t="s">
        <v>78</v>
      </c>
      <c r="E151" s="27" t="s">
        <v>78</v>
      </c>
      <c r="F151" s="12">
        <v>83.57330936041181</v>
      </c>
      <c r="G151" s="12">
        <v>0.7885590651772592</v>
      </c>
      <c r="H151" s="4">
        <v>27.290399999999863</v>
      </c>
      <c r="I151" s="4">
        <v>2007.0384</v>
      </c>
      <c r="J151" s="13">
        <v>37634</v>
      </c>
      <c r="K151" s="17">
        <v>3.062370260619567</v>
      </c>
    </row>
    <row r="152" spans="1:13" ht="12.75">
      <c r="A152" s="52">
        <v>107.72004</v>
      </c>
      <c r="B152" s="52">
        <v>0.00054083</v>
      </c>
      <c r="C152" s="1">
        <v>57.11</v>
      </c>
      <c r="D152" s="1">
        <v>0.9945</v>
      </c>
      <c r="E152" s="24">
        <v>-0.40591935848369076</v>
      </c>
      <c r="F152" s="12">
        <f aca="true" t="shared" si="0" ref="F152:F162">SUM(F151,E152)</f>
        <v>83.16739000192813</v>
      </c>
      <c r="G152" s="12">
        <v>0.2</v>
      </c>
      <c r="H152" s="4">
        <f aca="true" t="shared" si="1" ref="H152:H166">I152-1979.748</f>
        <v>27.498599999999897</v>
      </c>
      <c r="I152" s="4">
        <v>2007.2466</v>
      </c>
      <c r="J152" s="13">
        <v>37710</v>
      </c>
      <c r="K152" s="12">
        <f aca="true" t="shared" si="2" ref="K152:K166">F152/H152</f>
        <v>3.02442269795293</v>
      </c>
      <c r="M152" s="12"/>
    </row>
    <row r="153" spans="1:15" ht="12.75">
      <c r="A153" s="52">
        <v>107.719813</v>
      </c>
      <c r="B153" s="52">
        <v>0.000409443</v>
      </c>
      <c r="C153" s="1">
        <v>57.11</v>
      </c>
      <c r="D153" s="1">
        <v>0.9945</v>
      </c>
      <c r="E153" s="24">
        <v>-0.22751529474739324</v>
      </c>
      <c r="F153" s="12">
        <f t="shared" si="0"/>
        <v>82.93987470718073</v>
      </c>
      <c r="G153" s="12">
        <v>0.2</v>
      </c>
      <c r="H153" s="4">
        <f t="shared" si="1"/>
        <v>27.808199999999943</v>
      </c>
      <c r="I153" s="4">
        <v>2007.5562</v>
      </c>
      <c r="J153" s="13">
        <v>37823</v>
      </c>
      <c r="K153" s="12">
        <f t="shared" si="2"/>
        <v>2.982568979911713</v>
      </c>
      <c r="M153" s="12"/>
      <c r="N153" s="12"/>
      <c r="O153" s="4"/>
    </row>
    <row r="154" spans="1:15" ht="15" customHeight="1">
      <c r="A154" s="52">
        <v>107.720275</v>
      </c>
      <c r="B154" s="52">
        <v>0.00129658</v>
      </c>
      <c r="C154" s="1">
        <v>57.11</v>
      </c>
      <c r="D154" s="1">
        <v>0.9945</v>
      </c>
      <c r="E154" s="24">
        <v>0.46304874967811627</v>
      </c>
      <c r="F154" s="12">
        <f t="shared" si="0"/>
        <v>83.40292345685886</v>
      </c>
      <c r="G154" s="12">
        <v>0.5</v>
      </c>
      <c r="H154" s="4">
        <f t="shared" si="1"/>
        <v>28.49519999999984</v>
      </c>
      <c r="I154" s="4">
        <v>2008.2432</v>
      </c>
      <c r="J154" s="13">
        <v>38074</v>
      </c>
      <c r="K154" s="12">
        <f t="shared" si="2"/>
        <v>2.9269113203928847</v>
      </c>
      <c r="M154" s="12"/>
      <c r="N154" s="12"/>
      <c r="O154" s="4"/>
    </row>
    <row r="155" spans="1:15" ht="12.75">
      <c r="A155" s="52">
        <v>107.727063</v>
      </c>
      <c r="B155" s="52">
        <v>0.001064</v>
      </c>
      <c r="C155" s="1">
        <v>57.11</v>
      </c>
      <c r="D155" s="1">
        <v>0.9945</v>
      </c>
      <c r="E155" s="24">
        <v>6.803408933897295</v>
      </c>
      <c r="F155" s="12">
        <f t="shared" si="0"/>
        <v>90.20633239075616</v>
      </c>
      <c r="G155" s="12">
        <v>0.4</v>
      </c>
      <c r="H155" s="4">
        <f t="shared" si="1"/>
        <v>28.9541999999999</v>
      </c>
      <c r="I155" s="4">
        <v>2008.7022</v>
      </c>
      <c r="J155" s="13">
        <v>38242</v>
      </c>
      <c r="K155" s="12">
        <f t="shared" si="2"/>
        <v>3.115483501210756</v>
      </c>
      <c r="L155" s="1" t="s">
        <v>224</v>
      </c>
      <c r="M155" s="12"/>
      <c r="N155" s="12"/>
      <c r="O155" s="4"/>
    </row>
    <row r="156" spans="1:15" ht="12.75">
      <c r="A156" s="61">
        <v>107.72939</v>
      </c>
      <c r="B156" s="46">
        <v>0.00017</v>
      </c>
      <c r="C156" s="1">
        <v>57.11</v>
      </c>
      <c r="D156" s="1">
        <v>0.9945</v>
      </c>
      <c r="E156" s="1">
        <v>2.3</v>
      </c>
      <c r="F156" s="12">
        <f t="shared" si="0"/>
        <v>92.50633239075616</v>
      </c>
      <c r="G156" s="12">
        <v>0.06</v>
      </c>
      <c r="H156" s="4">
        <f t="shared" si="1"/>
        <v>29.528699999999844</v>
      </c>
      <c r="I156" s="4">
        <v>2009.2767</v>
      </c>
      <c r="J156" s="13">
        <v>38452</v>
      </c>
      <c r="K156" s="12">
        <f t="shared" si="2"/>
        <v>3.132760073784374</v>
      </c>
      <c r="M156" s="12"/>
      <c r="N156" s="12"/>
      <c r="O156" s="4"/>
    </row>
    <row r="157" spans="1:15" ht="12.75">
      <c r="A157" s="61">
        <v>107.73032</v>
      </c>
      <c r="B157" s="46">
        <v>0.00095</v>
      </c>
      <c r="C157" s="1">
        <v>57.11</v>
      </c>
      <c r="D157" s="1">
        <v>0.9945</v>
      </c>
      <c r="E157" s="1">
        <v>0.9</v>
      </c>
      <c r="F157" s="12">
        <f t="shared" si="0"/>
        <v>93.40633239075616</v>
      </c>
      <c r="G157" s="12">
        <v>0.4</v>
      </c>
      <c r="H157" s="4">
        <f t="shared" si="1"/>
        <v>29.92319999999995</v>
      </c>
      <c r="I157" s="4">
        <v>2009.6712</v>
      </c>
      <c r="J157" s="13">
        <v>38596</v>
      </c>
      <c r="K157" s="12">
        <f t="shared" si="2"/>
        <v>3.1215355440178962</v>
      </c>
      <c r="L157" s="1" t="s">
        <v>151</v>
      </c>
      <c r="M157" s="12"/>
      <c r="N157" s="12"/>
      <c r="O157" s="4"/>
    </row>
    <row r="158" spans="1:11" ht="12.75">
      <c r="A158" s="55">
        <v>107.73756</v>
      </c>
      <c r="B158" s="55">
        <v>0.00231</v>
      </c>
      <c r="C158" s="1">
        <v>57.11</v>
      </c>
      <c r="D158" s="1">
        <v>0.9945</v>
      </c>
      <c r="E158" s="1">
        <v>7.3</v>
      </c>
      <c r="F158" s="12">
        <f t="shared" si="0"/>
        <v>100.70633239075616</v>
      </c>
      <c r="G158" s="1">
        <v>0.9</v>
      </c>
      <c r="H158" s="4">
        <f t="shared" si="1"/>
        <v>30.564300000000003</v>
      </c>
      <c r="I158" s="4">
        <v>2010.3123</v>
      </c>
      <c r="J158" s="13">
        <v>38830</v>
      </c>
      <c r="K158" s="12">
        <f t="shared" si="2"/>
        <v>3.2949006648526598</v>
      </c>
    </row>
    <row r="159" spans="1:11" ht="12.75">
      <c r="A159" s="55">
        <v>107.73487</v>
      </c>
      <c r="B159" s="55">
        <v>0.00074</v>
      </c>
      <c r="C159" s="1">
        <v>57.11</v>
      </c>
      <c r="D159" s="1">
        <v>0.9945</v>
      </c>
      <c r="E159" s="1">
        <v>-2.7</v>
      </c>
      <c r="F159" s="12">
        <f t="shared" si="0"/>
        <v>98.00633239075616</v>
      </c>
      <c r="G159" s="1">
        <v>0.3</v>
      </c>
      <c r="H159" s="1">
        <f t="shared" si="1"/>
        <v>31.618999999999915</v>
      </c>
      <c r="I159" s="1">
        <v>2011.367</v>
      </c>
      <c r="J159" s="13">
        <v>39215</v>
      </c>
      <c r="K159" s="12">
        <f t="shared" si="2"/>
        <v>3.09960252983195</v>
      </c>
    </row>
    <row r="160" spans="1:12" ht="12.75">
      <c r="A160" s="55">
        <v>107.73655</v>
      </c>
      <c r="B160" s="55">
        <v>0.00069</v>
      </c>
      <c r="C160" s="1">
        <v>57.11</v>
      </c>
      <c r="D160" s="1">
        <v>0.9945</v>
      </c>
      <c r="E160" s="1">
        <v>1.7</v>
      </c>
      <c r="F160" s="12">
        <f t="shared" si="0"/>
        <v>99.70633239075616</v>
      </c>
      <c r="G160" s="1">
        <v>0.3</v>
      </c>
      <c r="H160" s="1">
        <f t="shared" si="1"/>
        <v>32.136999999999944</v>
      </c>
      <c r="I160" s="1">
        <v>2011.885</v>
      </c>
      <c r="J160" s="13">
        <v>39404</v>
      </c>
      <c r="K160" s="12">
        <f t="shared" si="2"/>
        <v>3.10254013724854</v>
      </c>
      <c r="L160" s="1" t="s">
        <v>201</v>
      </c>
    </row>
    <row r="161" spans="1:12" ht="12.75">
      <c r="A161" s="55">
        <v>107.73929</v>
      </c>
      <c r="B161" s="55">
        <v>0.00036</v>
      </c>
      <c r="C161" s="1">
        <v>57.11</v>
      </c>
      <c r="D161" s="1">
        <v>0.9945</v>
      </c>
      <c r="E161" s="1">
        <v>2.7</v>
      </c>
      <c r="F161" s="12">
        <f t="shared" si="0"/>
        <v>102.40633239075616</v>
      </c>
      <c r="G161" s="1">
        <v>0.1</v>
      </c>
      <c r="H161" s="1">
        <f t="shared" si="1"/>
        <v>32.60199999999986</v>
      </c>
      <c r="I161" s="4">
        <v>2012.35</v>
      </c>
      <c r="J161" s="13">
        <v>39573</v>
      </c>
      <c r="K161" s="12">
        <f t="shared" si="2"/>
        <v>3.141105833714392</v>
      </c>
      <c r="L161" s="1" t="s">
        <v>201</v>
      </c>
    </row>
    <row r="162" spans="1:12" ht="12.75">
      <c r="A162" s="55">
        <v>107.73768</v>
      </c>
      <c r="B162" s="55">
        <v>0.00048</v>
      </c>
      <c r="C162" s="1">
        <v>57.11</v>
      </c>
      <c r="D162" s="1">
        <v>0.9945</v>
      </c>
      <c r="E162" s="1">
        <v>-1.6</v>
      </c>
      <c r="F162" s="12">
        <f t="shared" si="0"/>
        <v>100.80633239075617</v>
      </c>
      <c r="G162" s="1">
        <v>0.2</v>
      </c>
      <c r="H162" s="4">
        <f t="shared" si="1"/>
        <v>33.45749999999998</v>
      </c>
      <c r="I162" s="4">
        <v>2013.2055</v>
      </c>
      <c r="J162" s="13">
        <v>39887</v>
      </c>
      <c r="K162" s="12">
        <f t="shared" si="2"/>
        <v>3.0129666708736824</v>
      </c>
      <c r="L162" s="1" t="s">
        <v>284</v>
      </c>
    </row>
    <row r="163" spans="1:12" ht="12.75">
      <c r="A163" s="55">
        <v>107.74358</v>
      </c>
      <c r="B163" s="55">
        <v>0.00088</v>
      </c>
      <c r="C163" s="1">
        <v>57.11</v>
      </c>
      <c r="D163" s="1">
        <v>0.9945</v>
      </c>
      <c r="E163" s="1">
        <v>5.9</v>
      </c>
      <c r="F163" s="12">
        <f>SUM(F162,E163)</f>
        <v>106.70633239075617</v>
      </c>
      <c r="G163" s="1">
        <v>0.3</v>
      </c>
      <c r="H163" s="1">
        <f t="shared" si="1"/>
        <v>34.722999999999956</v>
      </c>
      <c r="I163" s="1">
        <v>2014.471</v>
      </c>
      <c r="J163" s="13">
        <v>40349</v>
      </c>
      <c r="K163" s="12">
        <f t="shared" si="2"/>
        <v>3.073073536006575</v>
      </c>
      <c r="L163" s="1" t="s">
        <v>316</v>
      </c>
    </row>
    <row r="164" spans="1:11" ht="12.75">
      <c r="A164" s="55">
        <v>107.74393</v>
      </c>
      <c r="B164" s="55">
        <v>0.00016</v>
      </c>
      <c r="C164" s="1">
        <v>57.11</v>
      </c>
      <c r="D164" s="1">
        <v>0.9945</v>
      </c>
      <c r="E164" s="1">
        <v>0.4</v>
      </c>
      <c r="F164" s="12">
        <f>SUM(F163,E164)</f>
        <v>107.10633239075618</v>
      </c>
      <c r="G164" s="1">
        <v>0.1</v>
      </c>
      <c r="H164" s="1">
        <f t="shared" si="1"/>
        <v>35.548</v>
      </c>
      <c r="I164" s="1">
        <v>2015.296</v>
      </c>
      <c r="J164" s="13">
        <v>40650</v>
      </c>
      <c r="K164" s="12">
        <f t="shared" si="2"/>
        <v>3.0130058622357425</v>
      </c>
    </row>
    <row r="165" spans="1:11" ht="12.75">
      <c r="A165" s="55">
        <v>107.74598</v>
      </c>
      <c r="B165" s="55">
        <v>0.00035</v>
      </c>
      <c r="C165" s="1">
        <v>57.11</v>
      </c>
      <c r="D165" s="1">
        <v>0.9945</v>
      </c>
      <c r="E165" s="1">
        <v>2.1</v>
      </c>
      <c r="F165" s="12">
        <f>SUM(F164,E165)</f>
        <v>109.20633239075617</v>
      </c>
      <c r="G165" s="1">
        <v>0.1</v>
      </c>
      <c r="H165" s="4">
        <f t="shared" si="1"/>
        <v>35.721000000000004</v>
      </c>
      <c r="I165" s="4">
        <v>2015.469</v>
      </c>
      <c r="J165" s="13">
        <v>40713</v>
      </c>
      <c r="K165" s="12">
        <f t="shared" si="2"/>
        <v>3.0572025528612348</v>
      </c>
    </row>
    <row r="166" spans="1:12" ht="12.75">
      <c r="A166" s="55">
        <v>107.74486</v>
      </c>
      <c r="B166" s="55">
        <v>0.00103</v>
      </c>
      <c r="C166" s="1">
        <v>57.11</v>
      </c>
      <c r="D166" s="1">
        <v>0.9945</v>
      </c>
      <c r="E166" s="1">
        <v>-1.1</v>
      </c>
      <c r="F166" s="12">
        <f>SUM(F165,E166)</f>
        <v>108.10633239075618</v>
      </c>
      <c r="G166" s="1">
        <v>0.4</v>
      </c>
      <c r="H166" s="4">
        <f t="shared" si="1"/>
        <v>36.08490000000006</v>
      </c>
      <c r="I166" s="4">
        <v>2015.8329</v>
      </c>
      <c r="J166" s="13">
        <v>40846</v>
      </c>
      <c r="K166" s="12">
        <f t="shared" si="2"/>
        <v>2.995888374105401</v>
      </c>
      <c r="L166" s="1" t="s">
        <v>443</v>
      </c>
    </row>
    <row r="167" spans="1:11" ht="12.75">
      <c r="A167" s="55"/>
      <c r="B167" s="55"/>
      <c r="F167" s="12"/>
      <c r="J167" s="13"/>
      <c r="K167" s="12"/>
    </row>
    <row r="168" spans="1:11" ht="12.75">
      <c r="A168" s="55"/>
      <c r="B168" s="55"/>
      <c r="F168" s="12"/>
      <c r="J168" s="13"/>
      <c r="K168" s="12"/>
    </row>
    <row r="169" spans="1:11" ht="12.75">
      <c r="A169" s="55"/>
      <c r="B169" s="55"/>
      <c r="F169" s="12"/>
      <c r="J169" s="13"/>
      <c r="K169" s="12"/>
    </row>
    <row r="170" spans="1:11" ht="12.75">
      <c r="A170" s="55"/>
      <c r="B170" s="55"/>
      <c r="F170" s="12"/>
      <c r="J170" s="13"/>
      <c r="K170" s="12"/>
    </row>
    <row r="171" spans="1:11" ht="12.75">
      <c r="A171" s="55"/>
      <c r="B171" s="55"/>
      <c r="F171" s="12"/>
      <c r="J171" s="13"/>
      <c r="K171" s="12"/>
    </row>
    <row r="172" spans="1:11" ht="12.75">
      <c r="A172" s="55"/>
      <c r="B172" s="55"/>
      <c r="F172" s="12"/>
      <c r="J172" s="13"/>
      <c r="K172" s="12"/>
    </row>
    <row r="173" spans="1:11" ht="12.75">
      <c r="A173" s="55"/>
      <c r="B173" s="55"/>
      <c r="F173" s="12"/>
      <c r="J173" s="13"/>
      <c r="K173" s="12"/>
    </row>
    <row r="174" spans="1:11" ht="12.75">
      <c r="A174" s="55"/>
      <c r="B174" s="55"/>
      <c r="F174" s="12"/>
      <c r="J174" s="13"/>
      <c r="K174" s="12"/>
    </row>
    <row r="175" spans="1:11" ht="12.75">
      <c r="A175" s="55"/>
      <c r="B175" s="55"/>
      <c r="F175" s="12"/>
      <c r="J175" s="13"/>
      <c r="K175" s="12"/>
    </row>
    <row r="176" spans="1:11" ht="12.75">
      <c r="A176" s="55"/>
      <c r="B176" s="55"/>
      <c r="F176" s="12"/>
      <c r="J176" s="13"/>
      <c r="K176" s="12"/>
    </row>
    <row r="177" spans="1:11" ht="12.75">
      <c r="A177" s="55"/>
      <c r="B177" s="55"/>
      <c r="F177" s="12"/>
      <c r="J177" s="13"/>
      <c r="K177" s="12"/>
    </row>
    <row r="178" spans="1:11" ht="12.75">
      <c r="A178" s="55"/>
      <c r="B178" s="55"/>
      <c r="F178" s="12"/>
      <c r="J178" s="13"/>
      <c r="K178" s="12"/>
    </row>
  </sheetData>
  <sheetProtection/>
  <mergeCells count="1">
    <mergeCell ref="K2:L2"/>
  </mergeCells>
  <printOptions/>
  <pageMargins left="0.25" right="0.25" top="0.25" bottom="0.26" header="0.3" footer="0.3"/>
  <pageSetup fitToHeight="4" fitToWidth="1"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N19"/>
  <sheetViews>
    <sheetView workbookViewId="0" topLeftCell="A1">
      <selection activeCell="F12" sqref="F12"/>
    </sheetView>
  </sheetViews>
  <sheetFormatPr defaultColWidth="8.375" defaultRowHeight="12.75"/>
  <cols>
    <col min="1" max="16384" width="8.375" style="1" customWidth="1"/>
  </cols>
  <sheetData>
    <row r="1" spans="1:9" ht="12.75">
      <c r="A1" s="43" t="s">
        <v>196</v>
      </c>
      <c r="B1" s="32"/>
      <c r="I1" s="4"/>
    </row>
    <row r="2" spans="1:12" ht="13.5" thickBot="1">
      <c r="A2" s="39"/>
      <c r="B2" s="12"/>
      <c r="C2" s="4"/>
      <c r="D2" s="4"/>
      <c r="E2" s="40"/>
      <c r="K2" s="147" t="s">
        <v>295</v>
      </c>
      <c r="L2" s="147"/>
    </row>
    <row r="3" spans="1:12" ht="39">
      <c r="A3" s="38" t="s">
        <v>296</v>
      </c>
      <c r="B3" s="37" t="s">
        <v>297</v>
      </c>
      <c r="C3" s="38" t="s">
        <v>298</v>
      </c>
      <c r="D3" s="38" t="s">
        <v>77</v>
      </c>
      <c r="E3" s="36" t="s">
        <v>274</v>
      </c>
      <c r="F3" s="37" t="s">
        <v>68</v>
      </c>
      <c r="G3" s="33" t="s">
        <v>66</v>
      </c>
      <c r="H3" s="34" t="s">
        <v>67</v>
      </c>
      <c r="I3" s="34" t="s">
        <v>157</v>
      </c>
      <c r="J3" s="35" t="s">
        <v>158</v>
      </c>
      <c r="K3" s="36" t="s">
        <v>56</v>
      </c>
      <c r="L3" s="37" t="s">
        <v>57</v>
      </c>
    </row>
    <row r="4" spans="1:14" ht="12.75">
      <c r="A4" s="1">
        <v>88.53466</v>
      </c>
      <c r="B4" s="1">
        <v>0.00063</v>
      </c>
      <c r="C4" s="1">
        <v>140.446</v>
      </c>
      <c r="D4" s="1">
        <v>0.9998</v>
      </c>
      <c r="E4" s="27" t="s">
        <v>78</v>
      </c>
      <c r="F4" s="27">
        <v>0</v>
      </c>
      <c r="G4" s="12">
        <v>0.6</v>
      </c>
      <c r="H4" s="31">
        <v>0</v>
      </c>
      <c r="I4" s="5">
        <v>2007.3808</v>
      </c>
      <c r="J4" s="22">
        <v>37759</v>
      </c>
      <c r="K4" s="31" t="s">
        <v>78</v>
      </c>
      <c r="L4" s="18"/>
      <c r="M4" s="12"/>
      <c r="N4" s="4"/>
    </row>
    <row r="5" spans="1:14" ht="12.75">
      <c r="A5" s="53">
        <v>88.532636</v>
      </c>
      <c r="B5" s="54">
        <v>0.00064</v>
      </c>
      <c r="C5" s="1">
        <v>140.446</v>
      </c>
      <c r="D5" s="1">
        <v>0.9998</v>
      </c>
      <c r="E5" s="12">
        <v>4.9</v>
      </c>
      <c r="F5" s="12">
        <v>4.9</v>
      </c>
      <c r="G5" s="1">
        <v>0.6</v>
      </c>
      <c r="H5" s="5">
        <f>I5-I4</f>
        <v>1.3596000000000004</v>
      </c>
      <c r="I5" s="5">
        <v>2008.7404</v>
      </c>
      <c r="J5" s="22">
        <v>38256</v>
      </c>
      <c r="K5" s="17">
        <f aca="true" t="shared" si="0" ref="K5:K12">F5/H5</f>
        <v>3.60400117681671</v>
      </c>
      <c r="L5" s="18"/>
      <c r="M5" s="12"/>
      <c r="N5" s="4"/>
    </row>
    <row r="6" spans="1:14" ht="12.75">
      <c r="A6" s="1">
        <v>88.53085</v>
      </c>
      <c r="B6" s="1">
        <v>0.00052</v>
      </c>
      <c r="C6" s="1">
        <v>140.446</v>
      </c>
      <c r="D6" s="1">
        <v>0.9998</v>
      </c>
      <c r="E6" s="1">
        <v>4.4</v>
      </c>
      <c r="F6" s="12">
        <f aca="true" t="shared" si="1" ref="F6:F12">F5+E6</f>
        <v>9.3</v>
      </c>
      <c r="G6" s="12">
        <v>0.5</v>
      </c>
      <c r="H6" s="5">
        <f>I6-I4</f>
        <v>2.153400000000147</v>
      </c>
      <c r="I6" s="5">
        <v>2009.5342</v>
      </c>
      <c r="J6" s="22">
        <v>38546</v>
      </c>
      <c r="K6" s="17">
        <f t="shared" si="0"/>
        <v>4.31875174143186</v>
      </c>
      <c r="L6" s="18"/>
      <c r="M6" s="12"/>
      <c r="N6" s="4"/>
    </row>
    <row r="7" spans="1:14" ht="12.75">
      <c r="A7" s="1">
        <v>88.53038</v>
      </c>
      <c r="B7" s="53">
        <v>0.0004</v>
      </c>
      <c r="C7" s="1">
        <v>140.446</v>
      </c>
      <c r="D7" s="1">
        <v>0.9998</v>
      </c>
      <c r="E7" s="1">
        <v>1.2</v>
      </c>
      <c r="F7" s="12">
        <f t="shared" si="1"/>
        <v>10.5</v>
      </c>
      <c r="G7" s="12">
        <v>0.4</v>
      </c>
      <c r="H7" s="5">
        <f>I7-I4</f>
        <v>3.3534000000001924</v>
      </c>
      <c r="I7" s="5">
        <v>2010.7342</v>
      </c>
      <c r="J7" s="22">
        <v>38984</v>
      </c>
      <c r="K7" s="17">
        <f t="shared" si="0"/>
        <v>3.1311504741454637</v>
      </c>
      <c r="L7" s="18"/>
      <c r="M7" s="12"/>
      <c r="N7" s="4"/>
    </row>
    <row r="8" spans="1:12" s="18" customFormat="1" ht="12.75">
      <c r="A8" s="18">
        <v>88.53094</v>
      </c>
      <c r="B8" s="54">
        <v>0.0009</v>
      </c>
      <c r="C8" s="1">
        <v>140.446</v>
      </c>
      <c r="D8" s="1">
        <v>0.9998</v>
      </c>
      <c r="E8" s="18">
        <v>-1.4</v>
      </c>
      <c r="F8" s="12">
        <f t="shared" si="1"/>
        <v>9.1</v>
      </c>
      <c r="G8" s="17">
        <v>0.8</v>
      </c>
      <c r="H8" s="5">
        <f>I8-2007.381</f>
        <v>4.331299999999828</v>
      </c>
      <c r="I8" s="5">
        <v>2011.7123</v>
      </c>
      <c r="J8" s="22">
        <v>39341</v>
      </c>
      <c r="K8" s="17">
        <f t="shared" si="0"/>
        <v>2.1009858472053105</v>
      </c>
      <c r="L8" s="18" t="s">
        <v>38</v>
      </c>
    </row>
    <row r="9" spans="1:12" ht="12.75">
      <c r="A9" s="1">
        <v>88.52965</v>
      </c>
      <c r="B9" s="1">
        <v>0.00036</v>
      </c>
      <c r="C9" s="1">
        <v>140.446</v>
      </c>
      <c r="D9" s="1">
        <v>0.9998</v>
      </c>
      <c r="E9" s="1">
        <v>3.2</v>
      </c>
      <c r="F9" s="12">
        <f t="shared" si="1"/>
        <v>12.3</v>
      </c>
      <c r="G9" s="1">
        <v>0.3</v>
      </c>
      <c r="H9" s="5">
        <f>I9-2007.381</f>
        <v>5.345000000000027</v>
      </c>
      <c r="I9" s="18">
        <v>2012.726</v>
      </c>
      <c r="J9" s="13">
        <v>39712</v>
      </c>
      <c r="K9" s="17">
        <f t="shared" si="0"/>
        <v>2.301216089803543</v>
      </c>
      <c r="L9" s="1" t="s">
        <v>271</v>
      </c>
    </row>
    <row r="10" spans="1:12" ht="12.75">
      <c r="A10" s="1">
        <v>88.53059</v>
      </c>
      <c r="B10" s="1">
        <v>0.00066</v>
      </c>
      <c r="C10" s="1">
        <v>140.446</v>
      </c>
      <c r="D10" s="1">
        <v>0.9998</v>
      </c>
      <c r="E10" s="1">
        <v>-2.3</v>
      </c>
      <c r="F10" s="12">
        <f t="shared" si="1"/>
        <v>10</v>
      </c>
      <c r="G10" s="1">
        <v>0.6</v>
      </c>
      <c r="H10" s="5">
        <f>I10-2007.381</f>
        <v>6.418999999999869</v>
      </c>
      <c r="I10" s="5">
        <v>2013.8</v>
      </c>
      <c r="J10" s="13">
        <v>40104</v>
      </c>
      <c r="K10" s="17">
        <f t="shared" si="0"/>
        <v>1.5578750584203465</v>
      </c>
      <c r="L10" s="1" t="s">
        <v>287</v>
      </c>
    </row>
    <row r="11" spans="1:12" ht="12.75">
      <c r="A11" s="53">
        <v>88.5296</v>
      </c>
      <c r="B11" s="1">
        <v>0.00051</v>
      </c>
      <c r="C11" s="1">
        <v>140.446</v>
      </c>
      <c r="D11" s="1">
        <v>0.9998</v>
      </c>
      <c r="E11" s="1">
        <v>2.4</v>
      </c>
      <c r="F11" s="12">
        <f t="shared" si="1"/>
        <v>12.4</v>
      </c>
      <c r="G11" s="1">
        <v>0.5</v>
      </c>
      <c r="H11" s="5">
        <f>I11-2007.381</f>
        <v>7.339999999999918</v>
      </c>
      <c r="I11" s="18">
        <v>2014.721</v>
      </c>
      <c r="J11" s="13">
        <v>40440</v>
      </c>
      <c r="K11" s="17">
        <f t="shared" si="0"/>
        <v>1.6893732970027437</v>
      </c>
      <c r="L11" s="1" t="s">
        <v>317</v>
      </c>
    </row>
    <row r="12" spans="1:12" ht="12.75">
      <c r="A12" s="1">
        <v>88.53119</v>
      </c>
      <c r="B12" s="1">
        <v>0.00121</v>
      </c>
      <c r="C12" s="1">
        <v>140.446</v>
      </c>
      <c r="D12" s="1">
        <v>0.9998</v>
      </c>
      <c r="E12" s="1">
        <v>-3.9</v>
      </c>
      <c r="F12" s="12">
        <f t="shared" si="1"/>
        <v>8.5</v>
      </c>
      <c r="G12" s="1">
        <v>1.1</v>
      </c>
      <c r="H12" s="5">
        <f>I12-2007.381</f>
        <v>8.317599999999857</v>
      </c>
      <c r="I12" s="5">
        <v>2015.6986</v>
      </c>
      <c r="J12" s="13">
        <v>40797</v>
      </c>
      <c r="K12" s="17">
        <f t="shared" si="0"/>
        <v>1.0219294027123385</v>
      </c>
      <c r="L12" s="1" t="s">
        <v>430</v>
      </c>
    </row>
    <row r="13" spans="6:11" ht="12.75">
      <c r="F13" s="12"/>
      <c r="H13" s="5"/>
      <c r="I13" s="18"/>
      <c r="J13" s="13"/>
      <c r="K13" s="17"/>
    </row>
    <row r="14" spans="6:11" ht="12.75">
      <c r="F14" s="12"/>
      <c r="H14" s="5"/>
      <c r="I14" s="18"/>
      <c r="J14" s="13"/>
      <c r="K14" s="17"/>
    </row>
    <row r="15" spans="6:11" ht="12.75">
      <c r="F15" s="12"/>
      <c r="H15" s="5"/>
      <c r="I15" s="18"/>
      <c r="J15" s="13"/>
      <c r="K15" s="17"/>
    </row>
    <row r="16" spans="6:11" ht="12.75">
      <c r="F16" s="12"/>
      <c r="H16" s="5"/>
      <c r="I16" s="18"/>
      <c r="J16" s="13"/>
      <c r="K16" s="17"/>
    </row>
    <row r="17" spans="6:11" ht="12.75">
      <c r="F17" s="12"/>
      <c r="H17" s="5"/>
      <c r="I17" s="18"/>
      <c r="J17" s="13"/>
      <c r="K17" s="17"/>
    </row>
    <row r="18" spans="6:11" ht="12.75">
      <c r="F18" s="12"/>
      <c r="H18" s="5"/>
      <c r="I18" s="18"/>
      <c r="J18" s="13"/>
      <c r="K18" s="17"/>
    </row>
    <row r="19" spans="6:11" ht="12.75">
      <c r="F19" s="12"/>
      <c r="H19" s="5"/>
      <c r="I19" s="18"/>
      <c r="J19" s="13"/>
      <c r="K19" s="17"/>
    </row>
  </sheetData>
  <sheetProtection/>
  <mergeCells count="1">
    <mergeCell ref="K2:L2"/>
  </mergeCells>
  <printOptions/>
  <pageMargins left="0.25" right="0.25" top="0.25" bottom="0.26" header="0.3" footer="0.3"/>
  <pageSetup fitToHeight="4" fitToWidth="1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L19"/>
  <sheetViews>
    <sheetView workbookViewId="0" topLeftCell="A1">
      <selection activeCell="L10" sqref="L10"/>
    </sheetView>
  </sheetViews>
  <sheetFormatPr defaultColWidth="8.375" defaultRowHeight="12.75"/>
  <cols>
    <col min="1" max="1" width="9.375" style="10" customWidth="1"/>
    <col min="2" max="16384" width="8.375" style="10" customWidth="1"/>
  </cols>
  <sheetData>
    <row r="1" spans="1:11" ht="12.75">
      <c r="A1" s="43" t="s">
        <v>4</v>
      </c>
      <c r="B1" s="32"/>
      <c r="C1" s="1"/>
      <c r="D1" s="1"/>
      <c r="I1" s="4"/>
      <c r="J1" s="1"/>
      <c r="K1" s="1"/>
    </row>
    <row r="2" spans="1:12" ht="13.5" thickBot="1">
      <c r="A2" s="12"/>
      <c r="B2" s="12"/>
      <c r="C2" s="4"/>
      <c r="D2" s="4"/>
      <c r="E2" s="40"/>
      <c r="F2" s="1"/>
      <c r="G2" s="1"/>
      <c r="H2" s="1"/>
      <c r="I2" s="1"/>
      <c r="J2" s="1"/>
      <c r="K2" s="147" t="s">
        <v>34</v>
      </c>
      <c r="L2" s="147"/>
    </row>
    <row r="3" spans="1:12" ht="39">
      <c r="A3" s="38" t="s">
        <v>35</v>
      </c>
      <c r="B3" s="37" t="s">
        <v>186</v>
      </c>
      <c r="C3" s="38" t="s">
        <v>197</v>
      </c>
      <c r="D3" s="38" t="s">
        <v>77</v>
      </c>
      <c r="E3" s="36" t="s">
        <v>198</v>
      </c>
      <c r="F3" s="37" t="s">
        <v>212</v>
      </c>
      <c r="G3" s="33" t="s">
        <v>213</v>
      </c>
      <c r="H3" s="34" t="s">
        <v>214</v>
      </c>
      <c r="I3" s="34" t="s">
        <v>215</v>
      </c>
      <c r="J3" s="35" t="s">
        <v>199</v>
      </c>
      <c r="K3" s="36" t="s">
        <v>241</v>
      </c>
      <c r="L3" s="37" t="s">
        <v>242</v>
      </c>
    </row>
    <row r="4" spans="1:12" s="1" customFormat="1" ht="12.75">
      <c r="A4" s="54">
        <v>85.26241</v>
      </c>
      <c r="B4" s="54">
        <v>0.00044</v>
      </c>
      <c r="C4" s="5">
        <v>117.287</v>
      </c>
      <c r="D4" s="18">
        <v>0.9781</v>
      </c>
      <c r="E4" s="31" t="s">
        <v>131</v>
      </c>
      <c r="F4" s="30">
        <v>0</v>
      </c>
      <c r="G4" s="17">
        <v>0.6</v>
      </c>
      <c r="H4" s="30">
        <v>0</v>
      </c>
      <c r="I4" s="5">
        <v>2009.537</v>
      </c>
      <c r="J4" s="22">
        <v>38547</v>
      </c>
      <c r="K4" s="31" t="s">
        <v>131</v>
      </c>
      <c r="L4" s="31" t="s">
        <v>131</v>
      </c>
    </row>
    <row r="5" spans="1:11" s="1" customFormat="1" ht="12.75">
      <c r="A5" s="18">
        <v>85.26619</v>
      </c>
      <c r="B5" s="18">
        <v>0.00043</v>
      </c>
      <c r="C5" s="5">
        <v>117.287</v>
      </c>
      <c r="D5" s="18">
        <v>0.9781</v>
      </c>
      <c r="E5" s="18">
        <v>7.9</v>
      </c>
      <c r="F5" s="17">
        <v>7.9</v>
      </c>
      <c r="G5" s="18">
        <v>0.3</v>
      </c>
      <c r="H5" s="5">
        <f>I5-I4</f>
        <v>0.893100000000004</v>
      </c>
      <c r="I5" s="5">
        <v>2010.4301</v>
      </c>
      <c r="J5" s="22">
        <v>38873</v>
      </c>
      <c r="K5" s="17">
        <f aca="true" t="shared" si="0" ref="K5:K10">F5/H5</f>
        <v>8.845593998432387</v>
      </c>
    </row>
    <row r="6" spans="1:12" s="1" customFormat="1" ht="12.75">
      <c r="A6" s="18">
        <v>85.26527</v>
      </c>
      <c r="B6" s="18">
        <v>0.00102</v>
      </c>
      <c r="C6" s="5">
        <v>117.287</v>
      </c>
      <c r="D6" s="18">
        <v>0.9781</v>
      </c>
      <c r="E6" s="18">
        <v>-1.9</v>
      </c>
      <c r="F6" s="17">
        <f>F5+E6</f>
        <v>6</v>
      </c>
      <c r="G6" s="17">
        <v>0.8</v>
      </c>
      <c r="H6" s="5">
        <f>I6-2009.537</f>
        <v>1.8689999999999145</v>
      </c>
      <c r="I6" s="5">
        <v>2011.406</v>
      </c>
      <c r="J6" s="22">
        <v>39229</v>
      </c>
      <c r="K6" s="17">
        <f t="shared" si="0"/>
        <v>3.210272873194368</v>
      </c>
      <c r="L6" s="1" t="s">
        <v>40</v>
      </c>
    </row>
    <row r="7" spans="1:12" s="1" customFormat="1" ht="12.75">
      <c r="A7" s="18">
        <v>85.26724</v>
      </c>
      <c r="B7" s="18">
        <v>0.00058</v>
      </c>
      <c r="C7" s="5">
        <v>117.287</v>
      </c>
      <c r="D7" s="18">
        <v>0.9781</v>
      </c>
      <c r="E7" s="18">
        <v>4.1</v>
      </c>
      <c r="F7" s="17">
        <f>F6+E7</f>
        <v>10.1</v>
      </c>
      <c r="G7" s="17">
        <v>0.5</v>
      </c>
      <c r="H7" s="5">
        <f>I7-2009.537</f>
        <v>2.9010000000000673</v>
      </c>
      <c r="I7" s="5">
        <v>2012.438</v>
      </c>
      <c r="J7" s="22">
        <v>39607</v>
      </c>
      <c r="K7" s="17">
        <f t="shared" si="0"/>
        <v>3.4815580834194297</v>
      </c>
      <c r="L7" s="1" t="s">
        <v>273</v>
      </c>
    </row>
    <row r="8" spans="1:12" s="1" customFormat="1" ht="12.75">
      <c r="A8" s="18">
        <v>85.27106</v>
      </c>
      <c r="B8" s="18">
        <v>0.00093</v>
      </c>
      <c r="C8" s="5">
        <v>117.287</v>
      </c>
      <c r="D8" s="18">
        <v>0.9781</v>
      </c>
      <c r="E8" s="17">
        <v>8</v>
      </c>
      <c r="F8" s="17">
        <f>F7+E8</f>
        <v>18.1</v>
      </c>
      <c r="G8" s="17">
        <v>0.7</v>
      </c>
      <c r="H8" s="5">
        <f>I8-2009.537</f>
        <v>3.8989999999998872</v>
      </c>
      <c r="I8" s="5">
        <v>2013.436</v>
      </c>
      <c r="J8" s="22">
        <v>39971</v>
      </c>
      <c r="K8" s="17">
        <f t="shared" si="0"/>
        <v>4.642215952808547</v>
      </c>
      <c r="L8" s="1" t="s">
        <v>289</v>
      </c>
    </row>
    <row r="9" spans="1:12" s="1" customFormat="1" ht="12.75">
      <c r="A9" s="18">
        <v>85.27265</v>
      </c>
      <c r="B9" s="18">
        <v>0.00044</v>
      </c>
      <c r="C9" s="5">
        <v>117.287</v>
      </c>
      <c r="D9" s="18">
        <v>0.9781</v>
      </c>
      <c r="E9" s="18">
        <v>3.3</v>
      </c>
      <c r="F9" s="17">
        <f>F8+E9</f>
        <v>21.400000000000002</v>
      </c>
      <c r="G9" s="17">
        <v>0.3</v>
      </c>
      <c r="H9" s="5">
        <f>I9-2009.537</f>
        <v>4.991999999999962</v>
      </c>
      <c r="I9" s="18">
        <v>2014.529</v>
      </c>
      <c r="J9" s="22">
        <v>40370</v>
      </c>
      <c r="K9" s="17">
        <f t="shared" si="0"/>
        <v>4.286858974359007</v>
      </c>
      <c r="L9" s="1" t="s">
        <v>318</v>
      </c>
    </row>
    <row r="10" spans="1:12" s="1" customFormat="1" ht="12.75">
      <c r="A10" s="18">
        <v>85.27117</v>
      </c>
      <c r="B10" s="18">
        <v>0.00085</v>
      </c>
      <c r="C10" s="5">
        <v>117.287</v>
      </c>
      <c r="D10" s="18">
        <v>0.9781</v>
      </c>
      <c r="E10" s="18">
        <v>-3.1</v>
      </c>
      <c r="F10" s="17">
        <f>F9+E10</f>
        <v>18.3</v>
      </c>
      <c r="G10" s="17">
        <v>0.7</v>
      </c>
      <c r="H10" s="5">
        <f>I10-2009.537</f>
        <v>5.780799999999999</v>
      </c>
      <c r="I10" s="5">
        <v>2015.3178</v>
      </c>
      <c r="J10" s="22">
        <v>40658</v>
      </c>
      <c r="K10" s="17">
        <f t="shared" si="0"/>
        <v>3.1656518128978695</v>
      </c>
      <c r="L10" s="1" t="s">
        <v>431</v>
      </c>
    </row>
    <row r="11" spans="1:11" s="1" customFormat="1" ht="12.75">
      <c r="A11" s="18"/>
      <c r="B11" s="18"/>
      <c r="C11" s="5"/>
      <c r="D11" s="18"/>
      <c r="F11" s="17"/>
      <c r="G11" s="17"/>
      <c r="H11" s="5"/>
      <c r="I11" s="5"/>
      <c r="J11" s="22"/>
      <c r="K11" s="17"/>
    </row>
    <row r="12" spans="1:11" s="1" customFormat="1" ht="12.75">
      <c r="A12" s="18"/>
      <c r="B12" s="18"/>
      <c r="C12" s="5"/>
      <c r="D12" s="18"/>
      <c r="E12" s="18"/>
      <c r="F12" s="17"/>
      <c r="G12" s="17"/>
      <c r="H12" s="5"/>
      <c r="I12" s="5"/>
      <c r="J12" s="22"/>
      <c r="K12" s="17"/>
    </row>
    <row r="13" spans="1:11" s="1" customFormat="1" ht="12.75">
      <c r="A13" s="18"/>
      <c r="B13" s="18"/>
      <c r="C13" s="5"/>
      <c r="D13" s="18"/>
      <c r="E13" s="18"/>
      <c r="F13" s="17"/>
      <c r="G13" s="17"/>
      <c r="H13" s="5"/>
      <c r="I13" s="5"/>
      <c r="J13" s="22"/>
      <c r="K13" s="17"/>
    </row>
    <row r="14" spans="1:11" s="1" customFormat="1" ht="12.75">
      <c r="A14" s="18"/>
      <c r="B14" s="18"/>
      <c r="C14" s="5"/>
      <c r="D14" s="18"/>
      <c r="E14" s="18"/>
      <c r="F14" s="17"/>
      <c r="G14" s="17"/>
      <c r="H14" s="5"/>
      <c r="I14" s="5"/>
      <c r="J14" s="22"/>
      <c r="K14" s="17"/>
    </row>
    <row r="15" spans="1:11" s="1" customFormat="1" ht="12.75">
      <c r="A15" s="18"/>
      <c r="B15" s="18"/>
      <c r="C15" s="5"/>
      <c r="D15" s="18"/>
      <c r="E15" s="18"/>
      <c r="F15" s="17"/>
      <c r="G15" s="17"/>
      <c r="H15" s="5"/>
      <c r="I15" s="5"/>
      <c r="J15" s="22"/>
      <c r="K15" s="17"/>
    </row>
    <row r="16" spans="1:11" s="1" customFormat="1" ht="12.75">
      <c r="A16" s="18"/>
      <c r="B16" s="18"/>
      <c r="C16" s="5"/>
      <c r="D16" s="18"/>
      <c r="E16" s="18"/>
      <c r="F16" s="17"/>
      <c r="G16" s="17"/>
      <c r="H16" s="5"/>
      <c r="I16" s="5"/>
      <c r="J16" s="22"/>
      <c r="K16" s="17"/>
    </row>
    <row r="17" spans="1:11" s="1" customFormat="1" ht="12.75">
      <c r="A17" s="18"/>
      <c r="B17" s="18"/>
      <c r="C17" s="5"/>
      <c r="D17" s="18"/>
      <c r="E17" s="18"/>
      <c r="F17" s="17"/>
      <c r="G17" s="17"/>
      <c r="H17" s="5"/>
      <c r="I17" s="5"/>
      <c r="J17" s="22"/>
      <c r="K17" s="17"/>
    </row>
    <row r="18" spans="1:11" s="1" customFormat="1" ht="12.75">
      <c r="A18" s="18"/>
      <c r="B18" s="18"/>
      <c r="C18" s="5"/>
      <c r="D18" s="18"/>
      <c r="E18" s="18"/>
      <c r="F18" s="17"/>
      <c r="G18" s="17"/>
      <c r="H18" s="5"/>
      <c r="I18" s="5"/>
      <c r="J18" s="22"/>
      <c r="K18" s="17"/>
    </row>
    <row r="19" spans="1:11" s="1" customFormat="1" ht="12.75">
      <c r="A19" s="18"/>
      <c r="B19" s="18"/>
      <c r="C19" s="5"/>
      <c r="D19" s="18"/>
      <c r="E19" s="18"/>
      <c r="F19" s="17"/>
      <c r="G19" s="17"/>
      <c r="H19" s="5"/>
      <c r="I19" s="5"/>
      <c r="J19" s="22"/>
      <c r="K19" s="17"/>
    </row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</sheetData>
  <sheetProtection/>
  <mergeCells count="1">
    <mergeCell ref="K2:L2"/>
  </mergeCells>
  <printOptions/>
  <pageMargins left="0.25" right="0.25" top="0.25" bottom="0.26" header="0.3" footer="0.3"/>
  <pageSetup fitToHeight="4" fitToWidth="1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O125"/>
  <sheetViews>
    <sheetView workbookViewId="0" topLeftCell="A1">
      <pane ySplit="3380" topLeftCell="BM88" activePane="bottomLeft" state="split"/>
      <selection pane="topLeft" activeCell="A76" sqref="A76"/>
      <selection pane="bottomLeft" activeCell="L118" sqref="L118"/>
    </sheetView>
  </sheetViews>
  <sheetFormatPr defaultColWidth="8.375" defaultRowHeight="12.75"/>
  <cols>
    <col min="1" max="5" width="8.375" style="47" customWidth="1"/>
    <col min="6" max="6" width="8.375" style="44" customWidth="1"/>
    <col min="7" max="9" width="8.375" style="47" customWidth="1"/>
    <col min="10" max="10" width="9.375" style="47" bestFit="1" customWidth="1"/>
    <col min="11" max="16384" width="8.375" style="47" customWidth="1"/>
  </cols>
  <sheetData>
    <row r="1" spans="1:11" s="10" customFormat="1" ht="12.75">
      <c r="A1" s="43" t="s">
        <v>79</v>
      </c>
      <c r="B1" s="43"/>
      <c r="C1" s="43"/>
      <c r="D1" s="43"/>
      <c r="E1" s="43"/>
      <c r="F1" s="43"/>
      <c r="G1" s="43"/>
      <c r="H1" s="43"/>
      <c r="I1" s="43"/>
      <c r="J1" s="1"/>
      <c r="K1" s="1"/>
    </row>
    <row r="2" spans="1:13" s="10" customFormat="1" ht="13.5" thickBot="1">
      <c r="A2" s="39"/>
      <c r="B2" s="12"/>
      <c r="C2" s="4"/>
      <c r="D2" s="4"/>
      <c r="E2" s="40"/>
      <c r="F2" s="1"/>
      <c r="G2" s="1"/>
      <c r="H2" s="1"/>
      <c r="I2" s="1"/>
      <c r="J2" s="1"/>
      <c r="K2" s="147" t="s">
        <v>211</v>
      </c>
      <c r="L2" s="147"/>
      <c r="M2" s="1"/>
    </row>
    <row r="3" spans="1:13" s="10" customFormat="1" ht="36.75" customHeight="1">
      <c r="A3" s="38" t="s">
        <v>10</v>
      </c>
      <c r="B3" s="37" t="s">
        <v>217</v>
      </c>
      <c r="C3" s="38" t="s">
        <v>83</v>
      </c>
      <c r="D3" s="38" t="s">
        <v>77</v>
      </c>
      <c r="E3" s="36" t="s">
        <v>218</v>
      </c>
      <c r="F3" s="37" t="s">
        <v>13</v>
      </c>
      <c r="G3" s="33" t="s">
        <v>230</v>
      </c>
      <c r="H3" s="34" t="s">
        <v>235</v>
      </c>
      <c r="I3" s="34" t="s">
        <v>219</v>
      </c>
      <c r="J3" s="35" t="s">
        <v>220</v>
      </c>
      <c r="K3" s="36" t="s">
        <v>221</v>
      </c>
      <c r="L3" s="37" t="s">
        <v>222</v>
      </c>
      <c r="M3" s="1"/>
    </row>
    <row r="4" spans="1:13" s="10" customFormat="1" ht="12.75">
      <c r="A4" s="27"/>
      <c r="B4" s="27"/>
      <c r="C4" s="26"/>
      <c r="D4" s="25"/>
      <c r="E4" s="25"/>
      <c r="F4" s="12">
        <v>0</v>
      </c>
      <c r="G4" s="12">
        <v>1.8</v>
      </c>
      <c r="H4" s="4">
        <v>0</v>
      </c>
      <c r="I4" s="4">
        <v>1984.456</v>
      </c>
      <c r="J4" s="13">
        <v>29386</v>
      </c>
      <c r="K4" s="1"/>
      <c r="L4" s="1"/>
      <c r="M4" s="1"/>
    </row>
    <row r="5" spans="1:13" ht="12.75">
      <c r="A5" s="27" t="s">
        <v>78</v>
      </c>
      <c r="B5" s="27" t="s">
        <v>78</v>
      </c>
      <c r="C5" s="27" t="s">
        <v>78</v>
      </c>
      <c r="D5" s="27" t="s">
        <v>78</v>
      </c>
      <c r="E5" s="27" t="s">
        <v>78</v>
      </c>
      <c r="F5" s="12">
        <v>4.7</v>
      </c>
      <c r="G5" s="12">
        <v>2.2</v>
      </c>
      <c r="H5" s="4">
        <v>0.347</v>
      </c>
      <c r="I5" s="4">
        <v>1984.803</v>
      </c>
      <c r="J5" s="13">
        <v>29513</v>
      </c>
      <c r="K5" s="12"/>
      <c r="L5" s="1"/>
      <c r="M5" s="46"/>
    </row>
    <row r="6" spans="1:13" ht="12.75">
      <c r="A6" s="27" t="s">
        <v>78</v>
      </c>
      <c r="B6" s="27" t="s">
        <v>78</v>
      </c>
      <c r="C6" s="27" t="s">
        <v>78</v>
      </c>
      <c r="D6" s="27" t="s">
        <v>78</v>
      </c>
      <c r="E6" s="27" t="s">
        <v>78</v>
      </c>
      <c r="F6" s="12">
        <v>8.1</v>
      </c>
      <c r="G6" s="12">
        <v>1.1</v>
      </c>
      <c r="H6" s="4">
        <v>0.618</v>
      </c>
      <c r="I6" s="4">
        <v>1985.074</v>
      </c>
      <c r="J6" s="13">
        <v>29612</v>
      </c>
      <c r="K6" s="12"/>
      <c r="L6" s="18"/>
      <c r="M6" s="46"/>
    </row>
    <row r="7" spans="1:13" ht="12.75">
      <c r="A7" s="27" t="s">
        <v>78</v>
      </c>
      <c r="B7" s="27" t="s">
        <v>78</v>
      </c>
      <c r="C7" s="27" t="s">
        <v>78</v>
      </c>
      <c r="D7" s="27" t="s">
        <v>78</v>
      </c>
      <c r="E7" s="27" t="s">
        <v>78</v>
      </c>
      <c r="F7" s="12">
        <v>3.9</v>
      </c>
      <c r="G7" s="12">
        <v>2</v>
      </c>
      <c r="H7" s="4">
        <v>0.829</v>
      </c>
      <c r="I7" s="4">
        <v>1985.285</v>
      </c>
      <c r="J7" s="13">
        <v>29689</v>
      </c>
      <c r="K7" s="12"/>
      <c r="L7" s="18"/>
      <c r="M7" s="46"/>
    </row>
    <row r="8" spans="1:13" ht="12.75">
      <c r="A8" s="27" t="s">
        <v>78</v>
      </c>
      <c r="B8" s="27" t="s">
        <v>78</v>
      </c>
      <c r="C8" s="27" t="s">
        <v>78</v>
      </c>
      <c r="D8" s="27" t="s">
        <v>78</v>
      </c>
      <c r="E8" s="27" t="s">
        <v>78</v>
      </c>
      <c r="F8" s="12">
        <v>5.4</v>
      </c>
      <c r="G8" s="12">
        <v>1.1</v>
      </c>
      <c r="H8" s="4">
        <v>0.98</v>
      </c>
      <c r="I8" s="4">
        <v>1985.436</v>
      </c>
      <c r="J8" s="13">
        <v>29744</v>
      </c>
      <c r="K8" s="12">
        <v>5.5</v>
      </c>
      <c r="L8" s="18"/>
      <c r="M8" s="46"/>
    </row>
    <row r="9" spans="1:13" ht="12.75">
      <c r="A9" s="27" t="s">
        <v>78</v>
      </c>
      <c r="B9" s="27" t="s">
        <v>78</v>
      </c>
      <c r="C9" s="27" t="s">
        <v>78</v>
      </c>
      <c r="D9" s="27" t="s">
        <v>78</v>
      </c>
      <c r="E9" s="27" t="s">
        <v>78</v>
      </c>
      <c r="F9" s="12">
        <v>9.4</v>
      </c>
      <c r="G9" s="12">
        <v>2.2</v>
      </c>
      <c r="H9" s="4">
        <v>1.174</v>
      </c>
      <c r="I9" s="4">
        <v>1985.63</v>
      </c>
      <c r="J9" s="13">
        <v>29815</v>
      </c>
      <c r="K9" s="12">
        <v>8</v>
      </c>
      <c r="L9" s="18"/>
      <c r="M9" s="46"/>
    </row>
    <row r="10" spans="1:13" ht="12.75">
      <c r="A10" s="27" t="s">
        <v>78</v>
      </c>
      <c r="B10" s="27" t="s">
        <v>78</v>
      </c>
      <c r="C10" s="27" t="s">
        <v>78</v>
      </c>
      <c r="D10" s="27" t="s">
        <v>78</v>
      </c>
      <c r="E10" s="27" t="s">
        <v>78</v>
      </c>
      <c r="F10" s="12">
        <v>9.4</v>
      </c>
      <c r="G10" s="12">
        <v>0.3</v>
      </c>
      <c r="H10" s="4">
        <v>1.385</v>
      </c>
      <c r="I10" s="4">
        <v>1985.841</v>
      </c>
      <c r="J10" s="13">
        <v>29892</v>
      </c>
      <c r="K10" s="12">
        <v>6.8</v>
      </c>
      <c r="L10" s="18"/>
      <c r="M10" s="46"/>
    </row>
    <row r="11" spans="1:13" ht="12.75">
      <c r="A11" s="27" t="s">
        <v>78</v>
      </c>
      <c r="B11" s="27" t="s">
        <v>78</v>
      </c>
      <c r="C11" s="27" t="s">
        <v>78</v>
      </c>
      <c r="D11" s="27" t="s">
        <v>78</v>
      </c>
      <c r="E11" s="27" t="s">
        <v>78</v>
      </c>
      <c r="F11" s="12">
        <v>4.9</v>
      </c>
      <c r="G11" s="12">
        <v>0.8</v>
      </c>
      <c r="H11" s="4">
        <v>1.634</v>
      </c>
      <c r="I11" s="4">
        <v>1986.09</v>
      </c>
      <c r="J11" s="13">
        <v>29983</v>
      </c>
      <c r="K11" s="12">
        <v>3</v>
      </c>
      <c r="L11" s="18"/>
      <c r="M11" s="46"/>
    </row>
    <row r="12" spans="1:13" ht="12.75">
      <c r="A12" s="27" t="s">
        <v>78</v>
      </c>
      <c r="B12" s="27" t="s">
        <v>78</v>
      </c>
      <c r="C12" s="27" t="s">
        <v>78</v>
      </c>
      <c r="D12" s="27" t="s">
        <v>78</v>
      </c>
      <c r="E12" s="27" t="s">
        <v>78</v>
      </c>
      <c r="F12" s="12">
        <v>19</v>
      </c>
      <c r="G12" s="12">
        <v>2.7</v>
      </c>
      <c r="H12" s="4">
        <v>2.13</v>
      </c>
      <c r="I12" s="4">
        <v>1986.586</v>
      </c>
      <c r="J12" s="13">
        <v>30164</v>
      </c>
      <c r="K12" s="12">
        <v>8.9</v>
      </c>
      <c r="L12" s="18"/>
      <c r="M12" s="46"/>
    </row>
    <row r="13" spans="1:13" ht="12.75">
      <c r="A13" s="27" t="s">
        <v>78</v>
      </c>
      <c r="B13" s="27" t="s">
        <v>78</v>
      </c>
      <c r="C13" s="27" t="s">
        <v>78</v>
      </c>
      <c r="D13" s="27" t="s">
        <v>78</v>
      </c>
      <c r="E13" s="27" t="s">
        <v>78</v>
      </c>
      <c r="F13" s="12">
        <v>22.5</v>
      </c>
      <c r="G13" s="12">
        <v>6.7</v>
      </c>
      <c r="H13" s="4">
        <v>2.21</v>
      </c>
      <c r="I13" s="4">
        <v>1986.666</v>
      </c>
      <c r="J13" s="13">
        <v>30193</v>
      </c>
      <c r="K13" s="12">
        <v>10.2</v>
      </c>
      <c r="L13" s="18"/>
      <c r="M13" s="46"/>
    </row>
    <row r="14" spans="1:13" ht="12.75">
      <c r="A14" s="27" t="s">
        <v>78</v>
      </c>
      <c r="B14" s="27" t="s">
        <v>78</v>
      </c>
      <c r="C14" s="27" t="s">
        <v>78</v>
      </c>
      <c r="D14" s="27" t="s">
        <v>78</v>
      </c>
      <c r="E14" s="27" t="s">
        <v>78</v>
      </c>
      <c r="F14" s="12">
        <v>20.2</v>
      </c>
      <c r="G14" s="12">
        <v>2.1</v>
      </c>
      <c r="H14" s="4">
        <v>2.284</v>
      </c>
      <c r="I14" s="4">
        <v>1986.74</v>
      </c>
      <c r="J14" s="13">
        <v>30220</v>
      </c>
      <c r="K14" s="12">
        <v>8.8</v>
      </c>
      <c r="L14" s="18"/>
      <c r="M14" s="46"/>
    </row>
    <row r="15" spans="1:13" ht="12.75">
      <c r="A15" s="27" t="s">
        <v>78</v>
      </c>
      <c r="B15" s="27" t="s">
        <v>78</v>
      </c>
      <c r="C15" s="27" t="s">
        <v>78</v>
      </c>
      <c r="D15" s="27" t="s">
        <v>78</v>
      </c>
      <c r="E15" s="27" t="s">
        <v>78</v>
      </c>
      <c r="F15" s="12">
        <v>19.5</v>
      </c>
      <c r="G15" s="12">
        <v>3.5</v>
      </c>
      <c r="H15" s="4">
        <v>2.456</v>
      </c>
      <c r="I15" s="4">
        <v>1986.912</v>
      </c>
      <c r="J15" s="13">
        <v>30283</v>
      </c>
      <c r="K15" s="12">
        <v>7.9</v>
      </c>
      <c r="L15" s="18"/>
      <c r="M15" s="46"/>
    </row>
    <row r="16" spans="1:13" ht="12.75">
      <c r="A16" s="27" t="s">
        <v>78</v>
      </c>
      <c r="B16" s="27" t="s">
        <v>78</v>
      </c>
      <c r="C16" s="27" t="s">
        <v>78</v>
      </c>
      <c r="D16" s="27" t="s">
        <v>78</v>
      </c>
      <c r="E16" s="27" t="s">
        <v>78</v>
      </c>
      <c r="F16" s="12">
        <v>14</v>
      </c>
      <c r="G16" s="12">
        <v>2</v>
      </c>
      <c r="H16" s="4">
        <v>2.708</v>
      </c>
      <c r="I16" s="4">
        <v>1987.164</v>
      </c>
      <c r="J16" s="13">
        <v>30375</v>
      </c>
      <c r="K16" s="12">
        <v>5.2</v>
      </c>
      <c r="L16" s="1"/>
      <c r="M16" s="46"/>
    </row>
    <row r="17" spans="1:13" ht="12.75">
      <c r="A17" s="27" t="s">
        <v>78</v>
      </c>
      <c r="B17" s="27" t="s">
        <v>78</v>
      </c>
      <c r="C17" s="27" t="s">
        <v>78</v>
      </c>
      <c r="D17" s="27" t="s">
        <v>78</v>
      </c>
      <c r="E17" s="27" t="s">
        <v>78</v>
      </c>
      <c r="F17" s="12">
        <v>20</v>
      </c>
      <c r="G17" s="12">
        <v>3.4</v>
      </c>
      <c r="H17" s="4">
        <v>3.015</v>
      </c>
      <c r="I17" s="4">
        <v>1987.471</v>
      </c>
      <c r="J17" s="13">
        <v>30487</v>
      </c>
      <c r="K17" s="12">
        <v>6.6</v>
      </c>
      <c r="L17" s="1"/>
      <c r="M17" s="46"/>
    </row>
    <row r="18" spans="1:13" ht="12.75">
      <c r="A18" s="27" t="s">
        <v>78</v>
      </c>
      <c r="B18" s="27" t="s">
        <v>78</v>
      </c>
      <c r="C18" s="27" t="s">
        <v>78</v>
      </c>
      <c r="D18" s="27" t="s">
        <v>78</v>
      </c>
      <c r="E18" s="27" t="s">
        <v>78</v>
      </c>
      <c r="F18" s="12">
        <v>17.9</v>
      </c>
      <c r="G18" s="12">
        <v>1.1</v>
      </c>
      <c r="H18" s="4">
        <v>3.207</v>
      </c>
      <c r="I18" s="4">
        <v>1987.663</v>
      </c>
      <c r="J18" s="13">
        <v>30557</v>
      </c>
      <c r="K18" s="12">
        <v>5.6</v>
      </c>
      <c r="L18" s="1"/>
      <c r="M18" s="46"/>
    </row>
    <row r="19" spans="1:13" ht="12.75">
      <c r="A19" s="27" t="s">
        <v>78</v>
      </c>
      <c r="B19" s="27" t="s">
        <v>78</v>
      </c>
      <c r="C19" s="27" t="s">
        <v>78</v>
      </c>
      <c r="D19" s="27" t="s">
        <v>78</v>
      </c>
      <c r="E19" s="27" t="s">
        <v>78</v>
      </c>
      <c r="F19" s="12">
        <v>17.3</v>
      </c>
      <c r="G19" s="12">
        <v>1.5</v>
      </c>
      <c r="H19" s="4">
        <v>3.571</v>
      </c>
      <c r="I19" s="4">
        <v>1988.027</v>
      </c>
      <c r="J19" s="13">
        <v>30690</v>
      </c>
      <c r="K19" s="12">
        <v>4.8</v>
      </c>
      <c r="L19" s="60"/>
      <c r="M19" s="46"/>
    </row>
    <row r="20" spans="1:13" ht="12.75">
      <c r="A20" s="27" t="s">
        <v>78</v>
      </c>
      <c r="B20" s="27" t="s">
        <v>78</v>
      </c>
      <c r="C20" s="27" t="s">
        <v>78</v>
      </c>
      <c r="D20" s="27" t="s">
        <v>78</v>
      </c>
      <c r="E20" s="27" t="s">
        <v>78</v>
      </c>
      <c r="F20" s="12">
        <v>18.9</v>
      </c>
      <c r="G20" s="12">
        <v>2.4</v>
      </c>
      <c r="H20" s="4">
        <v>3.839</v>
      </c>
      <c r="I20" s="4">
        <v>1988.295</v>
      </c>
      <c r="J20" s="13">
        <v>30788</v>
      </c>
      <c r="K20" s="12">
        <v>4.9</v>
      </c>
      <c r="L20" s="60"/>
      <c r="M20" s="46"/>
    </row>
    <row r="21" spans="1:13" ht="12.75">
      <c r="A21" s="27" t="s">
        <v>78</v>
      </c>
      <c r="B21" s="27" t="s">
        <v>78</v>
      </c>
      <c r="C21" s="27" t="s">
        <v>78</v>
      </c>
      <c r="D21" s="27" t="s">
        <v>78</v>
      </c>
      <c r="E21" s="27" t="s">
        <v>78</v>
      </c>
      <c r="F21" s="12">
        <v>22</v>
      </c>
      <c r="G21" s="12">
        <v>2.7</v>
      </c>
      <c r="H21" s="4">
        <v>3.992</v>
      </c>
      <c r="I21" s="4">
        <v>1988.448</v>
      </c>
      <c r="J21" s="13">
        <v>30844</v>
      </c>
      <c r="K21" s="12">
        <v>5.5</v>
      </c>
      <c r="L21" s="60"/>
      <c r="M21" s="46"/>
    </row>
    <row r="22" spans="1:13" ht="12.75">
      <c r="A22" s="27" t="s">
        <v>78</v>
      </c>
      <c r="B22" s="27" t="s">
        <v>78</v>
      </c>
      <c r="C22" s="27" t="s">
        <v>78</v>
      </c>
      <c r="D22" s="27" t="s">
        <v>78</v>
      </c>
      <c r="E22" s="27" t="s">
        <v>78</v>
      </c>
      <c r="F22" s="12">
        <v>30.9</v>
      </c>
      <c r="G22" s="12">
        <v>1.5</v>
      </c>
      <c r="H22" s="4">
        <v>4.372</v>
      </c>
      <c r="I22" s="4">
        <v>1988.828</v>
      </c>
      <c r="J22" s="13">
        <v>30983</v>
      </c>
      <c r="K22" s="12">
        <v>7.1</v>
      </c>
      <c r="L22" s="60"/>
      <c r="M22" s="46"/>
    </row>
    <row r="23" spans="1:13" ht="12.75">
      <c r="A23" s="27" t="s">
        <v>78</v>
      </c>
      <c r="B23" s="27" t="s">
        <v>78</v>
      </c>
      <c r="C23" s="27" t="s">
        <v>78</v>
      </c>
      <c r="D23" s="27" t="s">
        <v>78</v>
      </c>
      <c r="E23" s="27" t="s">
        <v>78</v>
      </c>
      <c r="F23" s="12">
        <v>20.4</v>
      </c>
      <c r="G23" s="12">
        <v>2.8</v>
      </c>
      <c r="H23" s="4">
        <v>4.621</v>
      </c>
      <c r="I23" s="4">
        <v>1989.077</v>
      </c>
      <c r="J23" s="13">
        <v>31074</v>
      </c>
      <c r="K23" s="12">
        <v>4.4</v>
      </c>
      <c r="L23" s="21"/>
      <c r="M23" s="46"/>
    </row>
    <row r="24" spans="1:13" ht="12.75">
      <c r="A24" s="27" t="s">
        <v>78</v>
      </c>
      <c r="B24" s="27" t="s">
        <v>78</v>
      </c>
      <c r="C24" s="27" t="s">
        <v>78</v>
      </c>
      <c r="D24" s="27" t="s">
        <v>78</v>
      </c>
      <c r="E24" s="27" t="s">
        <v>78</v>
      </c>
      <c r="F24" s="12">
        <v>20.2</v>
      </c>
      <c r="G24" s="12">
        <v>1</v>
      </c>
      <c r="H24" s="4">
        <v>4.834</v>
      </c>
      <c r="I24" s="4">
        <v>1989.29</v>
      </c>
      <c r="J24" s="13">
        <v>31152</v>
      </c>
      <c r="K24" s="12">
        <v>4.2</v>
      </c>
      <c r="L24" s="21"/>
      <c r="M24" s="46"/>
    </row>
    <row r="25" spans="1:13" ht="12.75">
      <c r="A25" s="27" t="s">
        <v>78</v>
      </c>
      <c r="B25" s="27" t="s">
        <v>78</v>
      </c>
      <c r="C25" s="27" t="s">
        <v>78</v>
      </c>
      <c r="D25" s="27" t="s">
        <v>78</v>
      </c>
      <c r="E25" s="27" t="s">
        <v>78</v>
      </c>
      <c r="F25" s="12">
        <v>21.7</v>
      </c>
      <c r="G25" s="12">
        <v>2</v>
      </c>
      <c r="H25" s="4">
        <v>5.141</v>
      </c>
      <c r="I25" s="4">
        <v>1989.597</v>
      </c>
      <c r="J25" s="13">
        <v>31264</v>
      </c>
      <c r="K25" s="12">
        <v>4.2</v>
      </c>
      <c r="L25" s="1"/>
      <c r="M25" s="46"/>
    </row>
    <row r="26" spans="1:13" ht="12.75">
      <c r="A26" s="27" t="s">
        <v>78</v>
      </c>
      <c r="B26" s="27" t="s">
        <v>78</v>
      </c>
      <c r="C26" s="27" t="s">
        <v>78</v>
      </c>
      <c r="D26" s="27" t="s">
        <v>78</v>
      </c>
      <c r="E26" s="27" t="s">
        <v>78</v>
      </c>
      <c r="F26" s="12">
        <v>28.2</v>
      </c>
      <c r="G26" s="12">
        <v>2.2</v>
      </c>
      <c r="H26" s="4">
        <v>5.465</v>
      </c>
      <c r="I26" s="4">
        <v>1989.921</v>
      </c>
      <c r="J26" s="13">
        <v>31382</v>
      </c>
      <c r="K26" s="12">
        <v>5.2</v>
      </c>
      <c r="L26" s="1"/>
      <c r="M26" s="46"/>
    </row>
    <row r="27" spans="1:13" ht="12.75">
      <c r="A27" s="27" t="s">
        <v>78</v>
      </c>
      <c r="B27" s="27" t="s">
        <v>78</v>
      </c>
      <c r="C27" s="27" t="s">
        <v>78</v>
      </c>
      <c r="D27" s="27" t="s">
        <v>78</v>
      </c>
      <c r="E27" s="27" t="s">
        <v>78</v>
      </c>
      <c r="F27" s="12">
        <v>34.5</v>
      </c>
      <c r="G27" s="12">
        <v>1.8</v>
      </c>
      <c r="H27" s="4">
        <v>5.59</v>
      </c>
      <c r="I27" s="4">
        <v>1990.041</v>
      </c>
      <c r="J27" s="13">
        <v>31426</v>
      </c>
      <c r="K27" s="12">
        <v>6.2</v>
      </c>
      <c r="L27" s="1"/>
      <c r="M27" s="46"/>
    </row>
    <row r="28" spans="1:13" ht="12.75">
      <c r="A28" s="27" t="s">
        <v>78</v>
      </c>
      <c r="B28" s="27" t="s">
        <v>78</v>
      </c>
      <c r="C28" s="27" t="s">
        <v>78</v>
      </c>
      <c r="D28" s="27" t="s">
        <v>78</v>
      </c>
      <c r="E28" s="27" t="s">
        <v>78</v>
      </c>
      <c r="F28" s="12">
        <v>33.2</v>
      </c>
      <c r="G28" s="12">
        <v>1.2</v>
      </c>
      <c r="H28" s="4">
        <v>5.733</v>
      </c>
      <c r="I28" s="4">
        <v>1990.189</v>
      </c>
      <c r="J28" s="13">
        <v>31480</v>
      </c>
      <c r="K28" s="12">
        <v>5.8</v>
      </c>
      <c r="L28" s="1"/>
      <c r="M28" s="46"/>
    </row>
    <row r="29" spans="1:13" ht="12.75">
      <c r="A29" s="27" t="s">
        <v>78</v>
      </c>
      <c r="B29" s="27" t="s">
        <v>78</v>
      </c>
      <c r="C29" s="27" t="s">
        <v>78</v>
      </c>
      <c r="D29" s="27" t="s">
        <v>78</v>
      </c>
      <c r="E29" s="27" t="s">
        <v>78</v>
      </c>
      <c r="F29" s="12">
        <v>36.8</v>
      </c>
      <c r="G29" s="12">
        <v>2.8</v>
      </c>
      <c r="H29" s="4">
        <v>5.851</v>
      </c>
      <c r="I29" s="4">
        <v>1990.307</v>
      </c>
      <c r="J29" s="13">
        <v>31523</v>
      </c>
      <c r="K29" s="12">
        <v>6.3</v>
      </c>
      <c r="L29" s="1"/>
      <c r="M29" s="46"/>
    </row>
    <row r="30" spans="1:13" ht="12.75">
      <c r="A30" s="27" t="s">
        <v>78</v>
      </c>
      <c r="B30" s="27" t="s">
        <v>78</v>
      </c>
      <c r="C30" s="27" t="s">
        <v>78</v>
      </c>
      <c r="D30" s="27" t="s">
        <v>78</v>
      </c>
      <c r="E30" s="27" t="s">
        <v>78</v>
      </c>
      <c r="F30" s="12">
        <v>37.8</v>
      </c>
      <c r="G30" s="12">
        <v>2.3</v>
      </c>
      <c r="H30" s="4">
        <v>5.985</v>
      </c>
      <c r="I30" s="4">
        <v>1990.441</v>
      </c>
      <c r="J30" s="13">
        <v>31572</v>
      </c>
      <c r="K30" s="12">
        <v>6.3</v>
      </c>
      <c r="L30" s="1"/>
      <c r="M30" s="46"/>
    </row>
    <row r="31" spans="1:13" ht="12.75">
      <c r="A31" s="27" t="s">
        <v>78</v>
      </c>
      <c r="B31" s="27" t="s">
        <v>78</v>
      </c>
      <c r="C31" s="27" t="s">
        <v>78</v>
      </c>
      <c r="D31" s="27" t="s">
        <v>78</v>
      </c>
      <c r="E31" s="27" t="s">
        <v>78</v>
      </c>
      <c r="F31" s="12">
        <v>41</v>
      </c>
      <c r="G31" s="12">
        <v>2.8</v>
      </c>
      <c r="H31" s="4">
        <v>6.174</v>
      </c>
      <c r="I31" s="4">
        <v>1990.63</v>
      </c>
      <c r="J31" s="13">
        <v>31641</v>
      </c>
      <c r="K31" s="12">
        <v>6.6</v>
      </c>
      <c r="L31" s="1"/>
      <c r="M31" s="46"/>
    </row>
    <row r="32" spans="1:13" ht="12.75">
      <c r="A32" s="27" t="s">
        <v>78</v>
      </c>
      <c r="B32" s="27" t="s">
        <v>78</v>
      </c>
      <c r="C32" s="27" t="s">
        <v>78</v>
      </c>
      <c r="D32" s="27" t="s">
        <v>78</v>
      </c>
      <c r="E32" s="27" t="s">
        <v>78</v>
      </c>
      <c r="F32" s="12">
        <v>42.8</v>
      </c>
      <c r="G32" s="12">
        <v>1.4</v>
      </c>
      <c r="H32" s="4">
        <v>6.289</v>
      </c>
      <c r="I32" s="4">
        <v>1990.745</v>
      </c>
      <c r="J32" s="13">
        <v>31683</v>
      </c>
      <c r="K32" s="12">
        <v>6.8</v>
      </c>
      <c r="L32" s="1"/>
      <c r="M32" s="46"/>
    </row>
    <row r="33" spans="1:13" ht="12.75">
      <c r="A33" s="27" t="s">
        <v>78</v>
      </c>
      <c r="B33" s="27" t="s">
        <v>78</v>
      </c>
      <c r="C33" s="27" t="s">
        <v>78</v>
      </c>
      <c r="D33" s="27" t="s">
        <v>78</v>
      </c>
      <c r="E33" s="27" t="s">
        <v>78</v>
      </c>
      <c r="F33" s="12">
        <v>42.2</v>
      </c>
      <c r="G33" s="12">
        <v>2.7</v>
      </c>
      <c r="H33" s="4">
        <v>6.426</v>
      </c>
      <c r="I33" s="4">
        <v>1990.882</v>
      </c>
      <c r="J33" s="13">
        <v>31733</v>
      </c>
      <c r="K33" s="12">
        <v>6.6</v>
      </c>
      <c r="L33" s="1"/>
      <c r="M33" s="46"/>
    </row>
    <row r="34" spans="1:13" ht="12.75">
      <c r="A34" s="27" t="s">
        <v>78</v>
      </c>
      <c r="B34" s="27" t="s">
        <v>78</v>
      </c>
      <c r="C34" s="27" t="s">
        <v>78</v>
      </c>
      <c r="D34" s="27" t="s">
        <v>78</v>
      </c>
      <c r="E34" s="27" t="s">
        <v>78</v>
      </c>
      <c r="F34" s="12">
        <v>37.3</v>
      </c>
      <c r="G34" s="12">
        <v>4.7</v>
      </c>
      <c r="H34" s="4">
        <v>6.654</v>
      </c>
      <c r="I34" s="4">
        <v>1991.11</v>
      </c>
      <c r="J34" s="13">
        <v>31816</v>
      </c>
      <c r="K34" s="12">
        <v>5.6</v>
      </c>
      <c r="L34" s="1"/>
      <c r="M34" s="46"/>
    </row>
    <row r="35" spans="1:13" ht="12.75">
      <c r="A35" s="27" t="s">
        <v>78</v>
      </c>
      <c r="B35" s="27" t="s">
        <v>78</v>
      </c>
      <c r="C35" s="27" t="s">
        <v>78</v>
      </c>
      <c r="D35" s="27" t="s">
        <v>78</v>
      </c>
      <c r="E35" s="27" t="s">
        <v>78</v>
      </c>
      <c r="F35" s="12">
        <v>37.6</v>
      </c>
      <c r="G35" s="12">
        <v>1.4</v>
      </c>
      <c r="H35" s="4">
        <v>6.791</v>
      </c>
      <c r="I35" s="4">
        <v>1991.247</v>
      </c>
      <c r="J35" s="13">
        <v>31866</v>
      </c>
      <c r="K35" s="12">
        <v>5.5</v>
      </c>
      <c r="L35" s="1"/>
      <c r="M35" s="46"/>
    </row>
    <row r="36" spans="1:13" ht="12.75">
      <c r="A36" s="27" t="s">
        <v>78</v>
      </c>
      <c r="B36" s="27" t="s">
        <v>78</v>
      </c>
      <c r="C36" s="27" t="s">
        <v>78</v>
      </c>
      <c r="D36" s="27" t="s">
        <v>78</v>
      </c>
      <c r="E36" s="27" t="s">
        <v>78</v>
      </c>
      <c r="F36" s="12">
        <v>42</v>
      </c>
      <c r="G36" s="12">
        <v>3.2</v>
      </c>
      <c r="H36" s="4">
        <v>6.999</v>
      </c>
      <c r="I36" s="4">
        <v>1991.455</v>
      </c>
      <c r="J36" s="13">
        <v>31942</v>
      </c>
      <c r="K36" s="12">
        <v>6</v>
      </c>
      <c r="L36" s="1"/>
      <c r="M36" s="46"/>
    </row>
    <row r="37" spans="1:13" ht="12.75">
      <c r="A37" s="27" t="s">
        <v>78</v>
      </c>
      <c r="B37" s="27" t="s">
        <v>78</v>
      </c>
      <c r="C37" s="27" t="s">
        <v>78</v>
      </c>
      <c r="D37" s="27" t="s">
        <v>78</v>
      </c>
      <c r="E37" s="27" t="s">
        <v>78</v>
      </c>
      <c r="F37" s="12">
        <v>37.6</v>
      </c>
      <c r="G37" s="12">
        <v>1.5</v>
      </c>
      <c r="H37" s="4">
        <v>7.152</v>
      </c>
      <c r="I37" s="4">
        <v>1991.608</v>
      </c>
      <c r="J37" s="13">
        <v>31998</v>
      </c>
      <c r="K37" s="12">
        <v>5.3</v>
      </c>
      <c r="L37" s="1"/>
      <c r="M37" s="46"/>
    </row>
    <row r="38" spans="1:13" ht="12.75">
      <c r="A38" s="27" t="s">
        <v>78</v>
      </c>
      <c r="B38" s="27" t="s">
        <v>78</v>
      </c>
      <c r="C38" s="27" t="s">
        <v>78</v>
      </c>
      <c r="D38" s="27" t="s">
        <v>78</v>
      </c>
      <c r="E38" s="27" t="s">
        <v>78</v>
      </c>
      <c r="F38" s="12">
        <v>44.1</v>
      </c>
      <c r="G38" s="12">
        <v>5.6</v>
      </c>
      <c r="H38" s="4">
        <v>7.328</v>
      </c>
      <c r="I38" s="4">
        <v>1991.784</v>
      </c>
      <c r="J38" s="13">
        <v>32062</v>
      </c>
      <c r="K38" s="12">
        <v>6</v>
      </c>
      <c r="L38" s="1"/>
      <c r="M38" s="46"/>
    </row>
    <row r="39" spans="1:13" ht="12.75">
      <c r="A39" s="27" t="s">
        <v>78</v>
      </c>
      <c r="B39" s="27" t="s">
        <v>78</v>
      </c>
      <c r="C39" s="27" t="s">
        <v>78</v>
      </c>
      <c r="D39" s="27" t="s">
        <v>78</v>
      </c>
      <c r="E39" s="27" t="s">
        <v>78</v>
      </c>
      <c r="F39" s="12">
        <v>37.4</v>
      </c>
      <c r="G39" s="12">
        <v>1.9</v>
      </c>
      <c r="H39" s="4">
        <v>7.481</v>
      </c>
      <c r="I39" s="4">
        <v>1991.937</v>
      </c>
      <c r="J39" s="13">
        <v>32118</v>
      </c>
      <c r="K39" s="12">
        <v>5</v>
      </c>
      <c r="L39" s="1"/>
      <c r="M39" s="46"/>
    </row>
    <row r="40" spans="1:13" ht="12.75">
      <c r="A40" s="27" t="s">
        <v>78</v>
      </c>
      <c r="B40" s="27" t="s">
        <v>78</v>
      </c>
      <c r="C40" s="27" t="s">
        <v>78</v>
      </c>
      <c r="D40" s="27" t="s">
        <v>78</v>
      </c>
      <c r="E40" s="27" t="s">
        <v>78</v>
      </c>
      <c r="F40" s="12">
        <v>38.9</v>
      </c>
      <c r="G40" s="12">
        <v>2.2</v>
      </c>
      <c r="H40" s="4">
        <v>7.615</v>
      </c>
      <c r="I40" s="4">
        <v>1992.071</v>
      </c>
      <c r="J40" s="13">
        <v>32167</v>
      </c>
      <c r="K40" s="12">
        <v>5.1</v>
      </c>
      <c r="L40" s="1"/>
      <c r="M40" s="46"/>
    </row>
    <row r="41" spans="1:13" ht="12.75">
      <c r="A41" s="27" t="s">
        <v>78</v>
      </c>
      <c r="B41" s="27" t="s">
        <v>78</v>
      </c>
      <c r="C41" s="27" t="s">
        <v>78</v>
      </c>
      <c r="D41" s="27" t="s">
        <v>78</v>
      </c>
      <c r="E41" s="27" t="s">
        <v>78</v>
      </c>
      <c r="F41" s="12">
        <v>41.5</v>
      </c>
      <c r="G41" s="12">
        <v>2</v>
      </c>
      <c r="H41" s="4">
        <v>7.787</v>
      </c>
      <c r="I41" s="4">
        <v>1992.243</v>
      </c>
      <c r="J41" s="13">
        <v>32230</v>
      </c>
      <c r="K41" s="12">
        <v>5.3</v>
      </c>
      <c r="L41" s="1"/>
      <c r="M41" s="46"/>
    </row>
    <row r="42" spans="1:13" ht="12.75">
      <c r="A42" s="27" t="s">
        <v>78</v>
      </c>
      <c r="B42" s="27" t="s">
        <v>78</v>
      </c>
      <c r="C42" s="27" t="s">
        <v>78</v>
      </c>
      <c r="D42" s="27" t="s">
        <v>78</v>
      </c>
      <c r="E42" s="27" t="s">
        <v>78</v>
      </c>
      <c r="F42" s="12">
        <v>42.2</v>
      </c>
      <c r="G42" s="12">
        <v>2.5</v>
      </c>
      <c r="H42" s="4">
        <v>7.978</v>
      </c>
      <c r="I42" s="4">
        <v>1992.434</v>
      </c>
      <c r="J42" s="13">
        <v>32300</v>
      </c>
      <c r="K42" s="12">
        <v>5.3</v>
      </c>
      <c r="L42" s="1"/>
      <c r="M42" s="46"/>
    </row>
    <row r="43" spans="1:13" ht="12.75">
      <c r="A43" s="27" t="s">
        <v>78</v>
      </c>
      <c r="B43" s="27" t="s">
        <v>78</v>
      </c>
      <c r="C43" s="27" t="s">
        <v>78</v>
      </c>
      <c r="D43" s="27" t="s">
        <v>78</v>
      </c>
      <c r="E43" s="27" t="s">
        <v>78</v>
      </c>
      <c r="F43" s="12">
        <v>40.9</v>
      </c>
      <c r="G43" s="12">
        <v>3.6</v>
      </c>
      <c r="H43" s="4">
        <v>8.148</v>
      </c>
      <c r="I43" s="4">
        <v>1992.604</v>
      </c>
      <c r="J43" s="13">
        <v>32362</v>
      </c>
      <c r="K43" s="12">
        <v>5</v>
      </c>
      <c r="L43" s="1"/>
      <c r="M43" s="46"/>
    </row>
    <row r="44" spans="1:13" ht="12.75">
      <c r="A44" s="27" t="s">
        <v>78</v>
      </c>
      <c r="B44" s="27" t="s">
        <v>78</v>
      </c>
      <c r="C44" s="27" t="s">
        <v>78</v>
      </c>
      <c r="D44" s="27" t="s">
        <v>78</v>
      </c>
      <c r="E44" s="27" t="s">
        <v>78</v>
      </c>
      <c r="F44" s="12">
        <v>44.8</v>
      </c>
      <c r="G44" s="12">
        <v>1.3</v>
      </c>
      <c r="H44" s="4">
        <v>8.377</v>
      </c>
      <c r="I44" s="4">
        <v>1992.833</v>
      </c>
      <c r="J44" s="13">
        <v>32446</v>
      </c>
      <c r="K44" s="12">
        <v>5.3</v>
      </c>
      <c r="L44" s="1"/>
      <c r="M44" s="46"/>
    </row>
    <row r="45" spans="1:13" ht="12.75">
      <c r="A45" s="27" t="s">
        <v>78</v>
      </c>
      <c r="B45" s="27" t="s">
        <v>78</v>
      </c>
      <c r="C45" s="27" t="s">
        <v>78</v>
      </c>
      <c r="D45" s="27" t="s">
        <v>78</v>
      </c>
      <c r="E45" s="27" t="s">
        <v>78</v>
      </c>
      <c r="F45" s="12">
        <v>43</v>
      </c>
      <c r="G45" s="12">
        <v>2.9</v>
      </c>
      <c r="H45" s="4">
        <v>8.626</v>
      </c>
      <c r="I45" s="4">
        <v>1993.082</v>
      </c>
      <c r="J45" s="13">
        <v>32537</v>
      </c>
      <c r="K45" s="12">
        <v>5</v>
      </c>
      <c r="L45" s="1"/>
      <c r="M45" s="46"/>
    </row>
    <row r="46" spans="1:13" ht="12.75">
      <c r="A46" s="27" t="s">
        <v>78</v>
      </c>
      <c r="B46" s="27" t="s">
        <v>78</v>
      </c>
      <c r="C46" s="27" t="s">
        <v>78</v>
      </c>
      <c r="D46" s="27" t="s">
        <v>78</v>
      </c>
      <c r="E46" s="27" t="s">
        <v>78</v>
      </c>
      <c r="F46" s="12">
        <v>42.8</v>
      </c>
      <c r="G46" s="12">
        <v>2.9</v>
      </c>
      <c r="H46" s="4">
        <v>8.856</v>
      </c>
      <c r="I46" s="4">
        <v>1993.312</v>
      </c>
      <c r="J46" s="13">
        <v>32621</v>
      </c>
      <c r="K46" s="12">
        <v>4.8</v>
      </c>
      <c r="L46" s="1"/>
      <c r="M46" s="46"/>
    </row>
    <row r="47" spans="1:13" ht="12.75">
      <c r="A47" s="27" t="s">
        <v>78</v>
      </c>
      <c r="B47" s="27" t="s">
        <v>78</v>
      </c>
      <c r="C47" s="27" t="s">
        <v>78</v>
      </c>
      <c r="D47" s="27" t="s">
        <v>78</v>
      </c>
      <c r="E47" s="27" t="s">
        <v>78</v>
      </c>
      <c r="F47" s="12">
        <v>47</v>
      </c>
      <c r="G47" s="12">
        <v>3.7</v>
      </c>
      <c r="H47" s="4">
        <v>9.067</v>
      </c>
      <c r="I47" s="4">
        <v>1993.523</v>
      </c>
      <c r="J47" s="13">
        <v>32698</v>
      </c>
      <c r="K47" s="12">
        <v>5.2</v>
      </c>
      <c r="L47" s="1"/>
      <c r="M47" s="46"/>
    </row>
    <row r="48" spans="1:13" ht="12.75">
      <c r="A48" s="27" t="s">
        <v>78</v>
      </c>
      <c r="B48" s="27" t="s">
        <v>78</v>
      </c>
      <c r="C48" s="27" t="s">
        <v>78</v>
      </c>
      <c r="D48" s="27" t="s">
        <v>78</v>
      </c>
      <c r="E48" s="27" t="s">
        <v>78</v>
      </c>
      <c r="F48" s="12">
        <v>53.9</v>
      </c>
      <c r="G48" s="12">
        <v>1.3</v>
      </c>
      <c r="H48" s="4">
        <v>9.278</v>
      </c>
      <c r="I48" s="4">
        <v>1993.734</v>
      </c>
      <c r="J48" s="13">
        <v>32775</v>
      </c>
      <c r="K48" s="12">
        <v>5.8</v>
      </c>
      <c r="L48" s="1"/>
      <c r="M48" s="46"/>
    </row>
    <row r="49" spans="1:13" ht="12.75">
      <c r="A49" s="27" t="s">
        <v>78</v>
      </c>
      <c r="B49" s="27" t="s">
        <v>78</v>
      </c>
      <c r="C49" s="27" t="s">
        <v>78</v>
      </c>
      <c r="D49" s="27" t="s">
        <v>78</v>
      </c>
      <c r="E49" s="27" t="s">
        <v>78</v>
      </c>
      <c r="F49" s="12">
        <v>51.8</v>
      </c>
      <c r="G49" s="12">
        <v>2</v>
      </c>
      <c r="H49" s="4">
        <v>9.47</v>
      </c>
      <c r="I49" s="4">
        <v>1993.926</v>
      </c>
      <c r="J49" s="13">
        <v>32845</v>
      </c>
      <c r="K49" s="12">
        <v>5.5</v>
      </c>
      <c r="L49" s="1"/>
      <c r="M49" s="46"/>
    </row>
    <row r="50" spans="1:13" ht="12.75">
      <c r="A50" s="27" t="s">
        <v>78</v>
      </c>
      <c r="B50" s="27" t="s">
        <v>78</v>
      </c>
      <c r="C50" s="27" t="s">
        <v>78</v>
      </c>
      <c r="D50" s="27" t="s">
        <v>78</v>
      </c>
      <c r="E50" s="27" t="s">
        <v>78</v>
      </c>
      <c r="F50" s="12">
        <v>52.3</v>
      </c>
      <c r="G50" s="12">
        <v>3.4</v>
      </c>
      <c r="H50" s="4">
        <v>9.722</v>
      </c>
      <c r="I50" s="4">
        <v>1994.178</v>
      </c>
      <c r="J50" s="13">
        <v>32937</v>
      </c>
      <c r="K50" s="12">
        <v>5.4</v>
      </c>
      <c r="L50" s="1"/>
      <c r="M50" s="46"/>
    </row>
    <row r="51" spans="1:13" ht="12.75">
      <c r="A51" s="27" t="s">
        <v>78</v>
      </c>
      <c r="B51" s="27" t="s">
        <v>78</v>
      </c>
      <c r="C51" s="27" t="s">
        <v>78</v>
      </c>
      <c r="D51" s="27" t="s">
        <v>78</v>
      </c>
      <c r="E51" s="27" t="s">
        <v>78</v>
      </c>
      <c r="F51" s="12">
        <v>58.4</v>
      </c>
      <c r="G51" s="12">
        <v>2.4</v>
      </c>
      <c r="H51" s="4">
        <v>9.873</v>
      </c>
      <c r="I51" s="4">
        <v>1994.329</v>
      </c>
      <c r="J51" s="13">
        <v>32992</v>
      </c>
      <c r="K51" s="12">
        <v>5.9</v>
      </c>
      <c r="L51" s="1"/>
      <c r="M51" s="46"/>
    </row>
    <row r="52" spans="1:13" ht="12.75">
      <c r="A52" s="27" t="s">
        <v>78</v>
      </c>
      <c r="B52" s="27" t="s">
        <v>78</v>
      </c>
      <c r="C52" s="27" t="s">
        <v>78</v>
      </c>
      <c r="D52" s="27" t="s">
        <v>78</v>
      </c>
      <c r="E52" s="27" t="s">
        <v>78</v>
      </c>
      <c r="F52" s="12">
        <v>56.2</v>
      </c>
      <c r="G52" s="12">
        <v>2</v>
      </c>
      <c r="H52" s="4">
        <v>10.139</v>
      </c>
      <c r="I52" s="4">
        <v>1994.595</v>
      </c>
      <c r="J52" s="13">
        <v>33089</v>
      </c>
      <c r="K52" s="12">
        <v>5.5</v>
      </c>
      <c r="L52" s="1"/>
      <c r="M52" s="46"/>
    </row>
    <row r="53" spans="1:13" ht="12.75">
      <c r="A53" s="27" t="s">
        <v>78</v>
      </c>
      <c r="B53" s="27" t="s">
        <v>78</v>
      </c>
      <c r="C53" s="27" t="s">
        <v>78</v>
      </c>
      <c r="D53" s="27" t="s">
        <v>78</v>
      </c>
      <c r="E53" s="27" t="s">
        <v>78</v>
      </c>
      <c r="F53" s="12">
        <v>56.5</v>
      </c>
      <c r="G53" s="12">
        <v>12.3</v>
      </c>
      <c r="H53" s="4">
        <v>10.295</v>
      </c>
      <c r="I53" s="4">
        <v>1994.751</v>
      </c>
      <c r="J53" s="13">
        <v>33146</v>
      </c>
      <c r="K53" s="12">
        <v>5.5</v>
      </c>
      <c r="L53" s="1"/>
      <c r="M53" s="46"/>
    </row>
    <row r="54" spans="1:13" ht="12.75">
      <c r="A54" s="27" t="s">
        <v>78</v>
      </c>
      <c r="B54" s="27" t="s">
        <v>78</v>
      </c>
      <c r="C54" s="27" t="s">
        <v>78</v>
      </c>
      <c r="D54" s="27" t="s">
        <v>78</v>
      </c>
      <c r="E54" s="27" t="s">
        <v>78</v>
      </c>
      <c r="F54" s="12">
        <v>53.6</v>
      </c>
      <c r="G54" s="12">
        <v>1.4</v>
      </c>
      <c r="H54" s="4">
        <v>10.486</v>
      </c>
      <c r="I54" s="4">
        <v>1994.942</v>
      </c>
      <c r="J54" s="13">
        <v>33216</v>
      </c>
      <c r="K54" s="12">
        <v>5.1</v>
      </c>
      <c r="L54" s="1"/>
      <c r="M54" s="46"/>
    </row>
    <row r="55" spans="1:13" ht="12.75">
      <c r="A55" s="27" t="s">
        <v>78</v>
      </c>
      <c r="B55" s="27" t="s">
        <v>78</v>
      </c>
      <c r="C55" s="27" t="s">
        <v>78</v>
      </c>
      <c r="D55" s="27" t="s">
        <v>78</v>
      </c>
      <c r="E55" s="27" t="s">
        <v>78</v>
      </c>
      <c r="F55" s="12">
        <v>49.3</v>
      </c>
      <c r="G55" s="12">
        <v>2.1</v>
      </c>
      <c r="H55" s="4">
        <v>10.643</v>
      </c>
      <c r="I55" s="4">
        <v>1995.099</v>
      </c>
      <c r="J55" s="13">
        <v>33273</v>
      </c>
      <c r="K55" s="12">
        <v>4.6</v>
      </c>
      <c r="L55" s="1"/>
      <c r="M55" s="46"/>
    </row>
    <row r="56" spans="1:13" ht="12.75">
      <c r="A56" s="27" t="s">
        <v>78</v>
      </c>
      <c r="B56" s="27" t="s">
        <v>78</v>
      </c>
      <c r="C56" s="27" t="s">
        <v>78</v>
      </c>
      <c r="D56" s="27" t="s">
        <v>78</v>
      </c>
      <c r="E56" s="27" t="s">
        <v>78</v>
      </c>
      <c r="F56" s="12">
        <v>52.4</v>
      </c>
      <c r="G56" s="12">
        <v>1</v>
      </c>
      <c r="H56" s="4">
        <v>10.717</v>
      </c>
      <c r="I56" s="4">
        <v>1995.173</v>
      </c>
      <c r="J56" s="13">
        <v>33300</v>
      </c>
      <c r="K56" s="12">
        <v>4.9</v>
      </c>
      <c r="L56" s="1"/>
      <c r="M56" s="46"/>
    </row>
    <row r="57" spans="1:13" ht="12.75">
      <c r="A57" s="27" t="s">
        <v>78</v>
      </c>
      <c r="B57" s="27" t="s">
        <v>78</v>
      </c>
      <c r="C57" s="27" t="s">
        <v>78</v>
      </c>
      <c r="D57" s="27" t="s">
        <v>78</v>
      </c>
      <c r="E57" s="27" t="s">
        <v>78</v>
      </c>
      <c r="F57" s="12">
        <v>52.3</v>
      </c>
      <c r="G57" s="12">
        <v>2.8</v>
      </c>
      <c r="H57" s="4">
        <v>10.928</v>
      </c>
      <c r="I57" s="4">
        <v>1995.384</v>
      </c>
      <c r="J57" s="13">
        <v>33377</v>
      </c>
      <c r="K57" s="12">
        <v>4.8</v>
      </c>
      <c r="L57" s="1"/>
      <c r="M57" s="46"/>
    </row>
    <row r="58" spans="1:13" ht="12.75">
      <c r="A58" s="27" t="s">
        <v>78</v>
      </c>
      <c r="B58" s="27" t="s">
        <v>78</v>
      </c>
      <c r="C58" s="27" t="s">
        <v>78</v>
      </c>
      <c r="D58" s="27" t="s">
        <v>78</v>
      </c>
      <c r="E58" s="27" t="s">
        <v>78</v>
      </c>
      <c r="F58" s="12">
        <v>55.5</v>
      </c>
      <c r="G58" s="12">
        <v>3.8</v>
      </c>
      <c r="H58" s="4">
        <v>11.199</v>
      </c>
      <c r="I58" s="4">
        <v>1995.655</v>
      </c>
      <c r="J58" s="13">
        <v>33476</v>
      </c>
      <c r="K58" s="12">
        <v>5</v>
      </c>
      <c r="L58" s="1"/>
      <c r="M58" s="46"/>
    </row>
    <row r="59" spans="1:13" ht="12.75">
      <c r="A59" s="27" t="s">
        <v>78</v>
      </c>
      <c r="B59" s="27" t="s">
        <v>78</v>
      </c>
      <c r="C59" s="27" t="s">
        <v>78</v>
      </c>
      <c r="D59" s="27" t="s">
        <v>78</v>
      </c>
      <c r="E59" s="27" t="s">
        <v>78</v>
      </c>
      <c r="F59" s="12">
        <v>57.1</v>
      </c>
      <c r="G59" s="12">
        <v>1.4</v>
      </c>
      <c r="H59" s="4">
        <v>11.407</v>
      </c>
      <c r="I59" s="4">
        <v>1995.863</v>
      </c>
      <c r="J59" s="13">
        <v>33552</v>
      </c>
      <c r="K59" s="12">
        <v>5</v>
      </c>
      <c r="L59" s="1"/>
      <c r="M59" s="46"/>
    </row>
    <row r="60" spans="1:13" ht="12.75">
      <c r="A60" s="27" t="s">
        <v>78</v>
      </c>
      <c r="B60" s="27" t="s">
        <v>78</v>
      </c>
      <c r="C60" s="27" t="s">
        <v>78</v>
      </c>
      <c r="D60" s="27" t="s">
        <v>78</v>
      </c>
      <c r="E60" s="27" t="s">
        <v>78</v>
      </c>
      <c r="F60" s="12">
        <v>52.6</v>
      </c>
      <c r="G60" s="12">
        <v>1.1</v>
      </c>
      <c r="H60" s="4">
        <v>11.58</v>
      </c>
      <c r="I60" s="4">
        <v>1996.036</v>
      </c>
      <c r="J60" s="13">
        <v>33615</v>
      </c>
      <c r="K60" s="12">
        <v>4.5</v>
      </c>
      <c r="L60" s="1"/>
      <c r="M60" s="46"/>
    </row>
    <row r="61" spans="1:13" ht="12.75">
      <c r="A61" s="27" t="s">
        <v>78</v>
      </c>
      <c r="B61" s="27" t="s">
        <v>78</v>
      </c>
      <c r="C61" s="27" t="s">
        <v>78</v>
      </c>
      <c r="D61" s="27" t="s">
        <v>78</v>
      </c>
      <c r="E61" s="27" t="s">
        <v>78</v>
      </c>
      <c r="F61" s="12">
        <v>49.8</v>
      </c>
      <c r="G61" s="12">
        <v>3.5</v>
      </c>
      <c r="H61" s="4">
        <v>11.793</v>
      </c>
      <c r="I61" s="4">
        <v>1996.249</v>
      </c>
      <c r="J61" s="13">
        <v>33693</v>
      </c>
      <c r="K61" s="12">
        <v>4.2</v>
      </c>
      <c r="L61" s="1"/>
      <c r="M61" s="46"/>
    </row>
    <row r="62" spans="1:13" ht="12.75">
      <c r="A62" s="27" t="s">
        <v>78</v>
      </c>
      <c r="B62" s="27" t="s">
        <v>78</v>
      </c>
      <c r="C62" s="27" t="s">
        <v>78</v>
      </c>
      <c r="D62" s="27" t="s">
        <v>78</v>
      </c>
      <c r="E62" s="27" t="s">
        <v>78</v>
      </c>
      <c r="F62" s="12">
        <v>54.4</v>
      </c>
      <c r="G62" s="12">
        <v>2.7</v>
      </c>
      <c r="H62" s="4">
        <v>11.981</v>
      </c>
      <c r="I62" s="4">
        <v>1996.437</v>
      </c>
      <c r="J62" s="13">
        <v>33762</v>
      </c>
      <c r="K62" s="12">
        <v>4.5</v>
      </c>
      <c r="L62" s="1"/>
      <c r="M62" s="46"/>
    </row>
    <row r="63" spans="1:13" ht="12.75">
      <c r="A63" s="27" t="s">
        <v>78</v>
      </c>
      <c r="B63" s="27" t="s">
        <v>78</v>
      </c>
      <c r="C63" s="27" t="s">
        <v>78</v>
      </c>
      <c r="D63" s="27" t="s">
        <v>78</v>
      </c>
      <c r="E63" s="27" t="s">
        <v>78</v>
      </c>
      <c r="F63" s="12">
        <v>58.9</v>
      </c>
      <c r="G63" s="12">
        <v>1.4</v>
      </c>
      <c r="H63" s="4">
        <v>12.23</v>
      </c>
      <c r="I63" s="4">
        <v>1996.686</v>
      </c>
      <c r="J63" s="13">
        <v>33853</v>
      </c>
      <c r="K63" s="12">
        <v>4.8</v>
      </c>
      <c r="L63" s="1"/>
      <c r="M63" s="46"/>
    </row>
    <row r="64" spans="1:13" ht="12.75">
      <c r="A64" s="27" t="s">
        <v>78</v>
      </c>
      <c r="B64" s="27" t="s">
        <v>78</v>
      </c>
      <c r="C64" s="27" t="s">
        <v>78</v>
      </c>
      <c r="D64" s="27" t="s">
        <v>78</v>
      </c>
      <c r="E64" s="27" t="s">
        <v>78</v>
      </c>
      <c r="F64" s="12">
        <v>54.7</v>
      </c>
      <c r="G64" s="12">
        <v>3.4</v>
      </c>
      <c r="H64" s="4">
        <v>12.443</v>
      </c>
      <c r="I64" s="4">
        <v>1996.899</v>
      </c>
      <c r="J64" s="13">
        <v>33931</v>
      </c>
      <c r="K64" s="12">
        <v>4.4</v>
      </c>
      <c r="L64" s="1"/>
      <c r="M64" s="46"/>
    </row>
    <row r="65" spans="1:13" ht="12.75">
      <c r="A65" s="27" t="s">
        <v>78</v>
      </c>
      <c r="B65" s="27" t="s">
        <v>78</v>
      </c>
      <c r="C65" s="27" t="s">
        <v>78</v>
      </c>
      <c r="D65" s="27" t="s">
        <v>78</v>
      </c>
      <c r="E65" s="27" t="s">
        <v>78</v>
      </c>
      <c r="F65" s="12">
        <v>58.1</v>
      </c>
      <c r="G65" s="12">
        <v>1.2</v>
      </c>
      <c r="H65" s="4">
        <v>12.654</v>
      </c>
      <c r="I65" s="4">
        <v>1997.11</v>
      </c>
      <c r="J65" s="13">
        <v>34008</v>
      </c>
      <c r="K65" s="12">
        <v>4.6</v>
      </c>
      <c r="L65" s="1"/>
      <c r="M65" s="46"/>
    </row>
    <row r="66" spans="1:13" ht="12.75">
      <c r="A66" s="27" t="s">
        <v>78</v>
      </c>
      <c r="B66" s="27" t="s">
        <v>78</v>
      </c>
      <c r="C66" s="27" t="s">
        <v>78</v>
      </c>
      <c r="D66" s="27" t="s">
        <v>78</v>
      </c>
      <c r="E66" s="27" t="s">
        <v>78</v>
      </c>
      <c r="F66" s="12">
        <v>58.6</v>
      </c>
      <c r="G66" s="12">
        <v>4.5</v>
      </c>
      <c r="H66" s="4">
        <v>12.922</v>
      </c>
      <c r="I66" s="4">
        <v>1997.378</v>
      </c>
      <c r="J66" s="13">
        <v>34106</v>
      </c>
      <c r="K66" s="12">
        <v>4.5</v>
      </c>
      <c r="L66" s="1"/>
      <c r="M66" s="46"/>
    </row>
    <row r="67" spans="1:13" ht="12.75">
      <c r="A67" s="27" t="s">
        <v>78</v>
      </c>
      <c r="B67" s="27" t="s">
        <v>78</v>
      </c>
      <c r="C67" s="27" t="s">
        <v>78</v>
      </c>
      <c r="D67" s="27" t="s">
        <v>78</v>
      </c>
      <c r="E67" s="27" t="s">
        <v>78</v>
      </c>
      <c r="F67" s="12">
        <v>62.7</v>
      </c>
      <c r="G67" s="12">
        <v>2.3</v>
      </c>
      <c r="H67" s="4">
        <v>13.092</v>
      </c>
      <c r="I67" s="4">
        <v>1997.548</v>
      </c>
      <c r="J67" s="13">
        <v>34168</v>
      </c>
      <c r="K67" s="12">
        <v>4.8</v>
      </c>
      <c r="L67" s="1"/>
      <c r="M67" s="46"/>
    </row>
    <row r="68" spans="1:13" ht="12.75">
      <c r="A68" s="27" t="s">
        <v>78</v>
      </c>
      <c r="B68" s="27" t="s">
        <v>78</v>
      </c>
      <c r="C68" s="27" t="s">
        <v>78</v>
      </c>
      <c r="D68" s="27" t="s">
        <v>78</v>
      </c>
      <c r="E68" s="27" t="s">
        <v>78</v>
      </c>
      <c r="F68" s="12">
        <v>62.5</v>
      </c>
      <c r="G68" s="12">
        <v>0.7</v>
      </c>
      <c r="H68" s="4">
        <v>13.245</v>
      </c>
      <c r="I68" s="4">
        <v>1997.701</v>
      </c>
      <c r="J68" s="13">
        <v>34224</v>
      </c>
      <c r="K68" s="12">
        <v>4.7</v>
      </c>
      <c r="L68" s="1"/>
      <c r="M68" s="46"/>
    </row>
    <row r="69" spans="1:13" ht="12.75">
      <c r="A69" s="27" t="s">
        <v>78</v>
      </c>
      <c r="B69" s="27" t="s">
        <v>78</v>
      </c>
      <c r="C69" s="27" t="s">
        <v>78</v>
      </c>
      <c r="D69" s="27" t="s">
        <v>78</v>
      </c>
      <c r="E69" s="27" t="s">
        <v>78</v>
      </c>
      <c r="F69" s="12">
        <v>60.4</v>
      </c>
      <c r="G69" s="12">
        <v>1.9</v>
      </c>
      <c r="H69" s="4">
        <v>13.536</v>
      </c>
      <c r="I69" s="4">
        <v>1997.992</v>
      </c>
      <c r="J69" s="13">
        <v>34330</v>
      </c>
      <c r="K69" s="12">
        <v>4.5</v>
      </c>
      <c r="L69" s="1"/>
      <c r="M69" s="46"/>
    </row>
    <row r="70" spans="1:13" ht="12.75">
      <c r="A70" s="27" t="s">
        <v>78</v>
      </c>
      <c r="B70" s="27" t="s">
        <v>78</v>
      </c>
      <c r="C70" s="27" t="s">
        <v>78</v>
      </c>
      <c r="D70" s="27" t="s">
        <v>78</v>
      </c>
      <c r="E70" s="27" t="s">
        <v>78</v>
      </c>
      <c r="F70" s="12">
        <v>63.3</v>
      </c>
      <c r="G70" s="12">
        <v>0.8</v>
      </c>
      <c r="H70" s="4">
        <v>13.747</v>
      </c>
      <c r="I70" s="4">
        <v>1998.203</v>
      </c>
      <c r="J70" s="13">
        <v>34407</v>
      </c>
      <c r="K70" s="12">
        <v>4.6</v>
      </c>
      <c r="L70" s="1"/>
      <c r="M70" s="46"/>
    </row>
    <row r="71" spans="1:13" ht="12.75">
      <c r="A71" s="27" t="s">
        <v>78</v>
      </c>
      <c r="B71" s="27" t="s">
        <v>78</v>
      </c>
      <c r="C71" s="27" t="s">
        <v>78</v>
      </c>
      <c r="D71" s="27" t="s">
        <v>78</v>
      </c>
      <c r="E71" s="27" t="s">
        <v>78</v>
      </c>
      <c r="F71" s="12">
        <v>67.9</v>
      </c>
      <c r="G71" s="12">
        <v>2.8</v>
      </c>
      <c r="H71" s="4">
        <v>13.977</v>
      </c>
      <c r="I71" s="4">
        <v>1998.433</v>
      </c>
      <c r="J71" s="13">
        <v>34491</v>
      </c>
      <c r="K71" s="12">
        <v>4.9</v>
      </c>
      <c r="L71" s="1"/>
      <c r="M71" s="46"/>
    </row>
    <row r="72" spans="1:13" ht="12.75">
      <c r="A72" s="27" t="s">
        <v>78</v>
      </c>
      <c r="B72" s="27" t="s">
        <v>78</v>
      </c>
      <c r="C72" s="27" t="s">
        <v>78</v>
      </c>
      <c r="D72" s="27" t="s">
        <v>78</v>
      </c>
      <c r="E72" s="27" t="s">
        <v>78</v>
      </c>
      <c r="F72" s="12">
        <v>66.1</v>
      </c>
      <c r="G72" s="12">
        <v>2.9</v>
      </c>
      <c r="H72" s="4">
        <v>14.13</v>
      </c>
      <c r="I72" s="4">
        <v>1998.586</v>
      </c>
      <c r="J72" s="13">
        <v>34547</v>
      </c>
      <c r="K72" s="12">
        <v>4.7</v>
      </c>
      <c r="L72" s="1"/>
      <c r="M72" s="46"/>
    </row>
    <row r="73" spans="1:13" ht="12.75">
      <c r="A73" s="27" t="s">
        <v>78</v>
      </c>
      <c r="B73" s="27" t="s">
        <v>78</v>
      </c>
      <c r="C73" s="27" t="s">
        <v>78</v>
      </c>
      <c r="D73" s="27" t="s">
        <v>78</v>
      </c>
      <c r="E73" s="27" t="s">
        <v>78</v>
      </c>
      <c r="F73" s="12">
        <v>63</v>
      </c>
      <c r="G73" s="12">
        <v>3.8</v>
      </c>
      <c r="H73" s="4">
        <v>14.3</v>
      </c>
      <c r="I73" s="4">
        <v>1998.756</v>
      </c>
      <c r="J73" s="13">
        <v>34609</v>
      </c>
      <c r="K73" s="12">
        <v>4.4</v>
      </c>
      <c r="L73" s="1"/>
      <c r="M73" s="46"/>
    </row>
    <row r="74" spans="1:13" ht="12.75">
      <c r="A74" s="27" t="s">
        <v>78</v>
      </c>
      <c r="B74" s="27" t="s">
        <v>78</v>
      </c>
      <c r="C74" s="27" t="s">
        <v>78</v>
      </c>
      <c r="D74" s="27" t="s">
        <v>78</v>
      </c>
      <c r="E74" s="27" t="s">
        <v>78</v>
      </c>
      <c r="F74" s="12">
        <v>64.1</v>
      </c>
      <c r="G74" s="12">
        <v>1.3</v>
      </c>
      <c r="H74" s="4">
        <v>14.476</v>
      </c>
      <c r="I74" s="4">
        <v>1998.932</v>
      </c>
      <c r="J74" s="13">
        <v>34673</v>
      </c>
      <c r="K74" s="12">
        <v>4.4</v>
      </c>
      <c r="L74" s="1"/>
      <c r="M74" s="46"/>
    </row>
    <row r="75" spans="1:13" ht="12.75">
      <c r="A75" s="27" t="s">
        <v>78</v>
      </c>
      <c r="B75" s="27" t="s">
        <v>78</v>
      </c>
      <c r="C75" s="27" t="s">
        <v>78</v>
      </c>
      <c r="D75" s="27" t="s">
        <v>78</v>
      </c>
      <c r="E75" s="27" t="s">
        <v>78</v>
      </c>
      <c r="F75" s="12">
        <v>74.6</v>
      </c>
      <c r="G75" s="12">
        <v>2.8</v>
      </c>
      <c r="H75" s="4">
        <v>14.706</v>
      </c>
      <c r="I75" s="4">
        <v>1999.162</v>
      </c>
      <c r="J75" s="13">
        <v>34757</v>
      </c>
      <c r="K75" s="12">
        <v>5.1</v>
      </c>
      <c r="L75" s="1"/>
      <c r="M75" s="46"/>
    </row>
    <row r="76" spans="1:13" ht="12.75">
      <c r="A76" s="27" t="s">
        <v>78</v>
      </c>
      <c r="B76" s="27" t="s">
        <v>78</v>
      </c>
      <c r="C76" s="27" t="s">
        <v>78</v>
      </c>
      <c r="D76" s="27" t="s">
        <v>78</v>
      </c>
      <c r="E76" s="27" t="s">
        <v>78</v>
      </c>
      <c r="F76" s="12">
        <v>79.8</v>
      </c>
      <c r="G76" s="12">
        <v>3.9</v>
      </c>
      <c r="H76" s="4">
        <v>15.741</v>
      </c>
      <c r="I76" s="4">
        <v>2000.197</v>
      </c>
      <c r="J76" s="13">
        <v>35135</v>
      </c>
      <c r="K76" s="12">
        <v>5.1</v>
      </c>
      <c r="L76" s="1"/>
      <c r="M76" s="46"/>
    </row>
    <row r="77" spans="1:13" ht="12.75">
      <c r="A77" s="27" t="s">
        <v>78</v>
      </c>
      <c r="B77" s="27" t="s">
        <v>78</v>
      </c>
      <c r="C77" s="27" t="s">
        <v>78</v>
      </c>
      <c r="D77" s="27" t="s">
        <v>78</v>
      </c>
      <c r="E77" s="27" t="s">
        <v>78</v>
      </c>
      <c r="F77" s="12">
        <v>84.9</v>
      </c>
      <c r="G77" s="12">
        <v>1</v>
      </c>
      <c r="H77" s="4">
        <v>15.967</v>
      </c>
      <c r="I77" s="4">
        <v>2000.423</v>
      </c>
      <c r="J77" s="13">
        <v>35218</v>
      </c>
      <c r="K77" s="12">
        <v>5.3</v>
      </c>
      <c r="L77" s="1"/>
      <c r="M77" s="46"/>
    </row>
    <row r="78" spans="1:13" ht="12.75">
      <c r="A78" s="27" t="s">
        <v>78</v>
      </c>
      <c r="B78" s="27" t="s">
        <v>78</v>
      </c>
      <c r="C78" s="27" t="s">
        <v>78</v>
      </c>
      <c r="D78" s="27" t="s">
        <v>78</v>
      </c>
      <c r="E78" s="27" t="s">
        <v>78</v>
      </c>
      <c r="F78" s="12">
        <v>70.5</v>
      </c>
      <c r="G78" s="12">
        <v>2.9</v>
      </c>
      <c r="H78" s="4">
        <v>16.2</v>
      </c>
      <c r="I78" s="4">
        <v>2000.656</v>
      </c>
      <c r="J78" s="13">
        <v>35303</v>
      </c>
      <c r="K78" s="12">
        <v>4.4</v>
      </c>
      <c r="L78" s="1"/>
      <c r="M78" s="46"/>
    </row>
    <row r="79" spans="1:13" ht="12.75">
      <c r="A79" s="27" t="s">
        <v>78</v>
      </c>
      <c r="B79" s="27" t="s">
        <v>78</v>
      </c>
      <c r="C79" s="27" t="s">
        <v>78</v>
      </c>
      <c r="D79" s="27" t="s">
        <v>78</v>
      </c>
      <c r="E79" s="27" t="s">
        <v>78</v>
      </c>
      <c r="F79" s="12">
        <v>66.9</v>
      </c>
      <c r="G79" s="12">
        <v>2.5</v>
      </c>
      <c r="H79" s="4">
        <v>16.334</v>
      </c>
      <c r="I79" s="4">
        <v>2000.79</v>
      </c>
      <c r="J79" s="13">
        <v>35352</v>
      </c>
      <c r="K79" s="12">
        <v>4.1</v>
      </c>
      <c r="L79" s="1"/>
      <c r="M79" s="46"/>
    </row>
    <row r="80" spans="1:13" ht="12.75">
      <c r="A80" s="27" t="s">
        <v>78</v>
      </c>
      <c r="B80" s="27" t="s">
        <v>78</v>
      </c>
      <c r="C80" s="27" t="s">
        <v>78</v>
      </c>
      <c r="D80" s="27" t="s">
        <v>78</v>
      </c>
      <c r="E80" s="27" t="s">
        <v>78</v>
      </c>
      <c r="F80" s="12">
        <v>67.5</v>
      </c>
      <c r="G80" s="12">
        <v>1.4</v>
      </c>
      <c r="H80" s="4">
        <v>16.487</v>
      </c>
      <c r="I80" s="4">
        <v>2000.943</v>
      </c>
      <c r="J80" s="13">
        <v>35408</v>
      </c>
      <c r="K80" s="12">
        <v>4.1</v>
      </c>
      <c r="L80" s="1"/>
      <c r="M80" s="46"/>
    </row>
    <row r="81" spans="1:13" ht="12.75">
      <c r="A81" s="27" t="s">
        <v>78</v>
      </c>
      <c r="B81" s="27" t="s">
        <v>78</v>
      </c>
      <c r="C81" s="27" t="s">
        <v>78</v>
      </c>
      <c r="D81" s="27" t="s">
        <v>78</v>
      </c>
      <c r="E81" s="27" t="s">
        <v>78</v>
      </c>
      <c r="F81" s="12">
        <v>69.6</v>
      </c>
      <c r="G81" s="12">
        <v>2.1</v>
      </c>
      <c r="H81" s="4">
        <v>16.659</v>
      </c>
      <c r="I81" s="4">
        <v>2001.115</v>
      </c>
      <c r="J81" s="13">
        <v>35471</v>
      </c>
      <c r="K81" s="12">
        <v>4.2</v>
      </c>
      <c r="L81" s="1"/>
      <c r="M81" s="46"/>
    </row>
    <row r="82" spans="1:13" ht="12.75">
      <c r="A82" s="27" t="s">
        <v>78</v>
      </c>
      <c r="B82" s="27" t="s">
        <v>78</v>
      </c>
      <c r="C82" s="27" t="s">
        <v>78</v>
      </c>
      <c r="D82" s="27" t="s">
        <v>78</v>
      </c>
      <c r="E82" s="27" t="s">
        <v>78</v>
      </c>
      <c r="F82" s="12">
        <v>79.67194244525719</v>
      </c>
      <c r="G82" s="12">
        <v>0.24945658151504052</v>
      </c>
      <c r="H82" s="4">
        <v>16.88650000000007</v>
      </c>
      <c r="I82" s="7">
        <v>2001.3425</v>
      </c>
      <c r="J82" s="6">
        <v>35554</v>
      </c>
      <c r="K82" s="12">
        <v>4.718085005492959</v>
      </c>
      <c r="L82" s="1"/>
      <c r="M82" s="46"/>
    </row>
    <row r="83" spans="1:13" ht="12.75">
      <c r="A83" s="27" t="s">
        <v>78</v>
      </c>
      <c r="B83" s="27" t="s">
        <v>78</v>
      </c>
      <c r="C83" s="27" t="s">
        <v>78</v>
      </c>
      <c r="D83" s="27" t="s">
        <v>78</v>
      </c>
      <c r="E83" s="27" t="s">
        <v>78</v>
      </c>
      <c r="F83" s="12">
        <v>68.56080575553632</v>
      </c>
      <c r="G83" s="12">
        <v>0.8617590997792307</v>
      </c>
      <c r="H83" s="4">
        <v>17.07820000000015</v>
      </c>
      <c r="I83" s="7">
        <v>2001.5342</v>
      </c>
      <c r="J83" s="6">
        <v>35624</v>
      </c>
      <c r="K83" s="12">
        <v>4.01452177369604</v>
      </c>
      <c r="L83" s="1"/>
      <c r="M83" s="46"/>
    </row>
    <row r="84" spans="1:13" ht="12.75">
      <c r="A84" s="27" t="s">
        <v>78</v>
      </c>
      <c r="B84" s="27" t="s">
        <v>78</v>
      </c>
      <c r="C84" s="27" t="s">
        <v>78</v>
      </c>
      <c r="D84" s="27" t="s">
        <v>78</v>
      </c>
      <c r="E84" s="27" t="s">
        <v>78</v>
      </c>
      <c r="F84" s="12">
        <v>77.01807194184966</v>
      </c>
      <c r="G84" s="12">
        <v>0.48379458233219985</v>
      </c>
      <c r="H84" s="4">
        <v>17.253600000000006</v>
      </c>
      <c r="I84" s="7">
        <v>2001.7096</v>
      </c>
      <c r="J84" s="6">
        <v>35688</v>
      </c>
      <c r="K84" s="12">
        <v>4.463884171526501</v>
      </c>
      <c r="L84" s="1"/>
      <c r="M84" s="46"/>
    </row>
    <row r="85" spans="1:13" ht="12.75">
      <c r="A85" s="27" t="s">
        <v>78</v>
      </c>
      <c r="B85" s="27" t="s">
        <v>78</v>
      </c>
      <c r="C85" s="27" t="s">
        <v>78</v>
      </c>
      <c r="D85" s="27" t="s">
        <v>78</v>
      </c>
      <c r="E85" s="27" t="s">
        <v>78</v>
      </c>
      <c r="F85" s="12">
        <v>66.48247482044789</v>
      </c>
      <c r="G85" s="12">
        <v>0.30237161395762485</v>
      </c>
      <c r="H85" s="4">
        <v>17.522100000000137</v>
      </c>
      <c r="I85" s="7">
        <v>2001.9781</v>
      </c>
      <c r="J85" s="6">
        <v>35786</v>
      </c>
      <c r="K85" s="12">
        <v>3.794207019732074</v>
      </c>
      <c r="L85" s="1"/>
      <c r="M85" s="46"/>
    </row>
    <row r="86" spans="1:13" ht="12.75">
      <c r="A86" s="27" t="s">
        <v>78</v>
      </c>
      <c r="B86" s="27" t="s">
        <v>78</v>
      </c>
      <c r="C86" s="27" t="s">
        <v>78</v>
      </c>
      <c r="D86" s="27" t="s">
        <v>78</v>
      </c>
      <c r="E86" s="27" t="s">
        <v>78</v>
      </c>
      <c r="F86" s="12">
        <v>68.64074820152186</v>
      </c>
      <c r="G86" s="12">
        <v>0.5291503244258435</v>
      </c>
      <c r="H86" s="4">
        <v>17.63720000000012</v>
      </c>
      <c r="I86" s="7">
        <v>2002.0932</v>
      </c>
      <c r="J86" s="6">
        <v>35828</v>
      </c>
      <c r="K86" s="12">
        <v>3.8918166263081093</v>
      </c>
      <c r="L86" s="1"/>
      <c r="M86" s="46"/>
    </row>
    <row r="87" spans="1:13" ht="12.75">
      <c r="A87" s="27" t="s">
        <v>78</v>
      </c>
      <c r="B87" s="27" t="s">
        <v>78</v>
      </c>
      <c r="C87" s="27" t="s">
        <v>78</v>
      </c>
      <c r="D87" s="27" t="s">
        <v>78</v>
      </c>
      <c r="E87" s="27" t="s">
        <v>78</v>
      </c>
      <c r="F87" s="12">
        <v>71.5184460430356</v>
      </c>
      <c r="G87" s="12">
        <v>0.4082016788427936</v>
      </c>
      <c r="H87" s="4">
        <v>17.850800000000163</v>
      </c>
      <c r="I87" s="5">
        <v>2002.3068</v>
      </c>
      <c r="J87" s="6">
        <v>35906</v>
      </c>
      <c r="K87" s="12">
        <v>4.006456071606592</v>
      </c>
      <c r="L87" s="1"/>
      <c r="M87" s="46"/>
    </row>
    <row r="88" spans="1:13" ht="12.75">
      <c r="A88" s="27" t="s">
        <v>78</v>
      </c>
      <c r="B88" s="27" t="s">
        <v>78</v>
      </c>
      <c r="C88" s="27" t="s">
        <v>78</v>
      </c>
      <c r="D88" s="27" t="s">
        <v>78</v>
      </c>
      <c r="E88" s="27" t="s">
        <v>78</v>
      </c>
      <c r="F88" s="12">
        <v>77.69749640229543</v>
      </c>
      <c r="G88" s="12">
        <v>0.7105732928004183</v>
      </c>
      <c r="H88" s="4">
        <v>18.113900000000058</v>
      </c>
      <c r="I88" s="5">
        <v>2002.5699</v>
      </c>
      <c r="J88" s="6">
        <v>36002</v>
      </c>
      <c r="K88" s="12">
        <v>4.289385300917814</v>
      </c>
      <c r="L88" s="1"/>
      <c r="M88" s="46"/>
    </row>
    <row r="89" spans="1:13" ht="12.75">
      <c r="A89" s="27" t="s">
        <v>78</v>
      </c>
      <c r="B89" s="27" t="s">
        <v>78</v>
      </c>
      <c r="C89" s="27" t="s">
        <v>78</v>
      </c>
      <c r="D89" s="27" t="s">
        <v>78</v>
      </c>
      <c r="E89" s="27" t="s">
        <v>78</v>
      </c>
      <c r="F89" s="12">
        <v>76.92212949585017</v>
      </c>
      <c r="G89" s="12">
        <v>0.38174416262150146</v>
      </c>
      <c r="H89" s="4">
        <v>18.248100000000022</v>
      </c>
      <c r="I89" s="5">
        <v>2002.7041</v>
      </c>
      <c r="J89" s="6">
        <v>36051</v>
      </c>
      <c r="K89" s="12">
        <v>4.215350063614847</v>
      </c>
      <c r="L89" s="1"/>
      <c r="M89" s="46"/>
    </row>
    <row r="90" spans="1:13" ht="12.75">
      <c r="A90" s="27" t="s">
        <v>78</v>
      </c>
      <c r="B90" s="27" t="s">
        <v>78</v>
      </c>
      <c r="C90" s="27" t="s">
        <v>78</v>
      </c>
      <c r="D90" s="27" t="s">
        <v>78</v>
      </c>
      <c r="E90" s="27" t="s">
        <v>78</v>
      </c>
      <c r="F90" s="12">
        <v>71.3825611509628</v>
      </c>
      <c r="G90" s="12">
        <v>0.4611167112853779</v>
      </c>
      <c r="H90" s="4">
        <v>18.36590000000001</v>
      </c>
      <c r="I90" s="5">
        <v>2002.8219</v>
      </c>
      <c r="J90" s="6">
        <v>36094</v>
      </c>
      <c r="K90" s="12">
        <v>3.8866900696923516</v>
      </c>
      <c r="L90" s="1"/>
      <c r="M90" s="46"/>
    </row>
    <row r="91" spans="1:13" ht="12.75">
      <c r="A91" s="27" t="s">
        <v>78</v>
      </c>
      <c r="B91" s="27" t="s">
        <v>78</v>
      </c>
      <c r="C91" s="27" t="s">
        <v>78</v>
      </c>
      <c r="D91" s="27" t="s">
        <v>78</v>
      </c>
      <c r="E91" s="27" t="s">
        <v>78</v>
      </c>
      <c r="F91" s="12">
        <v>72.7175251796339</v>
      </c>
      <c r="G91" s="12">
        <v>0.43087954988961535</v>
      </c>
      <c r="H91" s="4">
        <v>18.516600000000153</v>
      </c>
      <c r="I91" s="5">
        <v>2002.9726</v>
      </c>
      <c r="J91" s="6">
        <v>36149</v>
      </c>
      <c r="K91" s="12">
        <v>3.927153212773041</v>
      </c>
      <c r="L91" s="1"/>
      <c r="M91" s="46"/>
    </row>
    <row r="92" spans="1:13" ht="12.75">
      <c r="A92" s="27" t="s">
        <v>78</v>
      </c>
      <c r="B92" s="27" t="s">
        <v>78</v>
      </c>
      <c r="C92" s="27" t="s">
        <v>78</v>
      </c>
      <c r="D92" s="27" t="s">
        <v>78</v>
      </c>
      <c r="E92" s="27" t="s">
        <v>78</v>
      </c>
      <c r="F92" s="12">
        <v>74.44414388450943</v>
      </c>
      <c r="G92" s="12">
        <v>0.718132583149359</v>
      </c>
      <c r="H92" s="4">
        <v>18.691900000000032</v>
      </c>
      <c r="I92" s="5">
        <v>2003.1479</v>
      </c>
      <c r="J92" s="6">
        <v>36213</v>
      </c>
      <c r="K92" s="12">
        <v>3.982695385943072</v>
      </c>
      <c r="L92" s="1"/>
      <c r="M92" s="46"/>
    </row>
    <row r="93" spans="1:13" ht="12.75">
      <c r="A93" s="27" t="s">
        <v>78</v>
      </c>
      <c r="B93" s="27" t="s">
        <v>78</v>
      </c>
      <c r="C93" s="27" t="s">
        <v>78</v>
      </c>
      <c r="D93" s="27" t="s">
        <v>78</v>
      </c>
      <c r="E93" s="27" t="s">
        <v>78</v>
      </c>
      <c r="F93" s="12">
        <v>74.44414388450943</v>
      </c>
      <c r="G93" s="12">
        <v>0.72947151867277</v>
      </c>
      <c r="H93" s="4">
        <v>19.034400000000005</v>
      </c>
      <c r="I93" s="5">
        <v>2003.4904</v>
      </c>
      <c r="J93" s="9">
        <v>36338</v>
      </c>
      <c r="K93" s="12">
        <v>3.911031810012893</v>
      </c>
      <c r="L93" s="1"/>
      <c r="M93" s="46"/>
    </row>
    <row r="94" spans="1:13" ht="12.75">
      <c r="A94" s="27" t="s">
        <v>78</v>
      </c>
      <c r="B94" s="27" t="s">
        <v>78</v>
      </c>
      <c r="C94" s="27" t="s">
        <v>78</v>
      </c>
      <c r="D94" s="27" t="s">
        <v>78</v>
      </c>
      <c r="E94" s="27" t="s">
        <v>78</v>
      </c>
      <c r="F94" s="12">
        <v>82.43775539467819</v>
      </c>
      <c r="G94" s="12">
        <v>0.24567693634057022</v>
      </c>
      <c r="H94" s="4">
        <v>19.207000000000107</v>
      </c>
      <c r="I94" s="5">
        <v>2003.663</v>
      </c>
      <c r="J94" s="9">
        <v>36401</v>
      </c>
      <c r="K94" s="12">
        <v>4.292068276913507</v>
      </c>
      <c r="L94" s="1"/>
      <c r="M94" s="46"/>
    </row>
    <row r="95" spans="1:13" ht="12.75">
      <c r="A95" s="27" t="s">
        <v>78</v>
      </c>
      <c r="B95" s="27" t="s">
        <v>78</v>
      </c>
      <c r="C95" s="27" t="s">
        <v>78</v>
      </c>
      <c r="D95" s="27" t="s">
        <v>78</v>
      </c>
      <c r="E95" s="27" t="s">
        <v>78</v>
      </c>
      <c r="F95" s="12">
        <v>83.30106474707506</v>
      </c>
      <c r="G95" s="12">
        <v>0.6765564862301856</v>
      </c>
      <c r="H95" s="4">
        <v>19.437200000000075</v>
      </c>
      <c r="I95" s="5">
        <v>2003.8932</v>
      </c>
      <c r="J95" s="9">
        <v>36485</v>
      </c>
      <c r="K95" s="12">
        <v>4.285651469711416</v>
      </c>
      <c r="L95" s="1"/>
      <c r="M95" s="46"/>
    </row>
    <row r="96" spans="1:13" ht="12.75">
      <c r="A96" s="27" t="s">
        <v>78</v>
      </c>
      <c r="B96" s="27" t="s">
        <v>78</v>
      </c>
      <c r="C96" s="27" t="s">
        <v>78</v>
      </c>
      <c r="D96" s="27" t="s">
        <v>78</v>
      </c>
      <c r="E96" s="27" t="s">
        <v>78</v>
      </c>
      <c r="F96" s="12">
        <v>72.75907913638642</v>
      </c>
      <c r="G96" s="12">
        <v>1.1148593680092285</v>
      </c>
      <c r="H96" s="4">
        <v>19.628700000000208</v>
      </c>
      <c r="I96" s="4">
        <v>2004.0847</v>
      </c>
      <c r="J96" s="6">
        <v>36555</v>
      </c>
      <c r="K96" s="12">
        <v>3.706770144552907</v>
      </c>
      <c r="L96" s="1"/>
      <c r="M96" s="46"/>
    </row>
    <row r="97" spans="1:13" ht="12.75">
      <c r="A97" s="27" t="s">
        <v>78</v>
      </c>
      <c r="B97" s="27" t="s">
        <v>78</v>
      </c>
      <c r="C97" s="27" t="s">
        <v>78</v>
      </c>
      <c r="D97" s="27" t="s">
        <v>78</v>
      </c>
      <c r="E97" s="27" t="s">
        <v>78</v>
      </c>
      <c r="F97" s="12">
        <v>77.21375539506833</v>
      </c>
      <c r="G97" s="12">
        <v>0.8483807873631202</v>
      </c>
      <c r="H97" s="4">
        <v>19.7817</v>
      </c>
      <c r="I97" s="4">
        <v>2004.2377</v>
      </c>
      <c r="J97" s="6">
        <v>36611</v>
      </c>
      <c r="K97" s="12">
        <v>3.903292204161843</v>
      </c>
      <c r="L97" s="1"/>
      <c r="M97" s="46"/>
    </row>
    <row r="98" spans="1:13" ht="12.75">
      <c r="A98" s="27" t="s">
        <v>78</v>
      </c>
      <c r="B98" s="27" t="s">
        <v>78</v>
      </c>
      <c r="C98" s="27" t="s">
        <v>78</v>
      </c>
      <c r="D98" s="27" t="s">
        <v>78</v>
      </c>
      <c r="E98" s="27" t="s">
        <v>78</v>
      </c>
      <c r="F98" s="12">
        <v>88.98210071785981</v>
      </c>
      <c r="G98" s="12">
        <v>0.47380163555797083</v>
      </c>
      <c r="H98" s="4">
        <v>20.128700000000208</v>
      </c>
      <c r="I98" s="4">
        <v>2004.5847</v>
      </c>
      <c r="J98" s="6">
        <v>36738</v>
      </c>
      <c r="K98" s="12">
        <v>4.4206581010129264</v>
      </c>
      <c r="L98" s="1"/>
      <c r="M98" s="46"/>
    </row>
    <row r="99" spans="1:13" ht="12.75">
      <c r="A99" s="27" t="s">
        <v>78</v>
      </c>
      <c r="B99" s="27" t="s">
        <v>78</v>
      </c>
      <c r="C99" s="27" t="s">
        <v>78</v>
      </c>
      <c r="D99" s="27" t="s">
        <v>78</v>
      </c>
      <c r="E99" s="27" t="s">
        <v>78</v>
      </c>
      <c r="F99" s="12">
        <v>76.58641726556942</v>
      </c>
      <c r="G99" s="12">
        <v>1.0774707916430653</v>
      </c>
      <c r="H99" s="4">
        <v>20.741300000000138</v>
      </c>
      <c r="I99" s="4">
        <v>2005.1973</v>
      </c>
      <c r="J99" s="6">
        <v>36962</v>
      </c>
      <c r="K99" s="12">
        <v>3.692459839333548</v>
      </c>
      <c r="L99" s="1"/>
      <c r="M99" s="46"/>
    </row>
    <row r="100" spans="1:13" ht="12.75">
      <c r="A100" s="27" t="s">
        <v>78</v>
      </c>
      <c r="B100" s="27" t="s">
        <v>78</v>
      </c>
      <c r="C100" s="27" t="s">
        <v>78</v>
      </c>
      <c r="D100" s="27" t="s">
        <v>78</v>
      </c>
      <c r="E100" s="27" t="s">
        <v>78</v>
      </c>
      <c r="F100" s="12">
        <v>86.14869064715026</v>
      </c>
      <c r="G100" s="12">
        <v>1.84210116794598</v>
      </c>
      <c r="H100" s="4">
        <v>21.004300000000057</v>
      </c>
      <c r="I100" s="4">
        <v>2005.4603</v>
      </c>
      <c r="J100" s="6">
        <v>37058</v>
      </c>
      <c r="K100" s="12">
        <v>4.101478775638799</v>
      </c>
      <c r="L100" s="1"/>
      <c r="M100" s="46"/>
    </row>
    <row r="101" spans="1:13" ht="12.75">
      <c r="A101" s="27" t="s">
        <v>78</v>
      </c>
      <c r="B101" s="27" t="s">
        <v>78</v>
      </c>
      <c r="C101" s="27" t="s">
        <v>78</v>
      </c>
      <c r="D101" s="27" t="s">
        <v>78</v>
      </c>
      <c r="E101" s="27" t="s">
        <v>78</v>
      </c>
      <c r="F101" s="12">
        <v>89.83389928038133</v>
      </c>
      <c r="G101" s="12">
        <v>0.7967165727480584</v>
      </c>
      <c r="H101" s="4">
        <v>21.179600000000164</v>
      </c>
      <c r="I101" s="4">
        <v>2005.6356</v>
      </c>
      <c r="J101" s="6">
        <v>37122</v>
      </c>
      <c r="K101" s="12">
        <v>4.241529551095423</v>
      </c>
      <c r="L101" s="1"/>
      <c r="M101" s="46"/>
    </row>
    <row r="102" spans="1:13" ht="12.75">
      <c r="A102" s="27" t="s">
        <v>78</v>
      </c>
      <c r="B102" s="27" t="s">
        <v>78</v>
      </c>
      <c r="C102" s="27" t="s">
        <v>78</v>
      </c>
      <c r="D102" s="27" t="s">
        <v>78</v>
      </c>
      <c r="E102" s="27" t="s">
        <v>78</v>
      </c>
      <c r="F102" s="12">
        <v>87.05794963999904</v>
      </c>
      <c r="G102" s="12">
        <v>1.2535369967128154</v>
      </c>
      <c r="H102" s="4">
        <v>21.448100000000068</v>
      </c>
      <c r="I102" s="4">
        <v>2005.9041</v>
      </c>
      <c r="J102" s="6">
        <v>37220</v>
      </c>
      <c r="K102" s="12">
        <v>4.059005209785425</v>
      </c>
      <c r="L102" s="1"/>
      <c r="M102" s="46"/>
    </row>
    <row r="103" spans="1:13" ht="12.75">
      <c r="A103" s="27" t="s">
        <v>78</v>
      </c>
      <c r="B103" s="27" t="s">
        <v>78</v>
      </c>
      <c r="C103" s="27" t="s">
        <v>78</v>
      </c>
      <c r="D103" s="27" t="s">
        <v>78</v>
      </c>
      <c r="E103" s="27" t="s">
        <v>78</v>
      </c>
      <c r="F103" s="12">
        <v>79.9615143880123</v>
      </c>
      <c r="G103" s="12">
        <v>0.9034439634660151</v>
      </c>
      <c r="H103" s="4">
        <v>21.697400000000016</v>
      </c>
      <c r="I103" s="4">
        <v>2006.1534</v>
      </c>
      <c r="J103" s="6">
        <v>37311</v>
      </c>
      <c r="K103" s="12">
        <v>3.6853039713519706</v>
      </c>
      <c r="L103" s="1"/>
      <c r="M103" s="46"/>
    </row>
    <row r="104" spans="1:13" ht="12.75">
      <c r="A104" s="27" t="s">
        <v>78</v>
      </c>
      <c r="B104" s="27" t="s">
        <v>78</v>
      </c>
      <c r="C104" s="27" t="s">
        <v>78</v>
      </c>
      <c r="D104" s="27" t="s">
        <v>78</v>
      </c>
      <c r="E104" s="27" t="s">
        <v>78</v>
      </c>
      <c r="F104" s="12">
        <v>84.95039568311465</v>
      </c>
      <c r="G104" s="12">
        <v>1.1039826912481627</v>
      </c>
      <c r="H104" s="4">
        <v>21.889200000000073</v>
      </c>
      <c r="I104" s="4">
        <v>2006.3452</v>
      </c>
      <c r="J104" s="6">
        <v>37381</v>
      </c>
      <c r="K104" s="12">
        <v>3.8809273835094187</v>
      </c>
      <c r="L104" s="1"/>
      <c r="M104" s="46"/>
    </row>
    <row r="105" spans="1:13" ht="12.75">
      <c r="A105" s="27" t="s">
        <v>78</v>
      </c>
      <c r="B105" s="27" t="s">
        <v>78</v>
      </c>
      <c r="C105" s="27" t="s">
        <v>78</v>
      </c>
      <c r="D105" s="27" t="s">
        <v>78</v>
      </c>
      <c r="E105" s="27" t="s">
        <v>78</v>
      </c>
      <c r="F105" s="12">
        <v>101.92523741027478</v>
      </c>
      <c r="G105" s="12">
        <v>1.4500459157549885</v>
      </c>
      <c r="H105" s="4">
        <v>22.311100000000124</v>
      </c>
      <c r="I105" s="4">
        <v>2006.7671</v>
      </c>
      <c r="J105" s="6">
        <v>37535</v>
      </c>
      <c r="K105" s="12">
        <v>4.56836450960617</v>
      </c>
      <c r="L105" s="1"/>
      <c r="M105" s="46"/>
    </row>
    <row r="106" spans="1:13" ht="12.75">
      <c r="A106" s="27" t="s">
        <v>78</v>
      </c>
      <c r="B106" s="27" t="s">
        <v>78</v>
      </c>
      <c r="C106" s="27" t="s">
        <v>78</v>
      </c>
      <c r="D106" s="27" t="s">
        <v>78</v>
      </c>
      <c r="E106" s="27" t="s">
        <v>78</v>
      </c>
      <c r="F106" s="12">
        <v>91.07133453226025</v>
      </c>
      <c r="G106" s="12">
        <v>1.007764889450586</v>
      </c>
      <c r="H106" s="4">
        <v>22.505600000000186</v>
      </c>
      <c r="I106" s="4">
        <v>2006.9616</v>
      </c>
      <c r="J106" s="6">
        <v>37606</v>
      </c>
      <c r="K106" s="12">
        <v>4.046607712403113</v>
      </c>
      <c r="L106" s="1"/>
      <c r="M106" s="46"/>
    </row>
    <row r="107" spans="1:13" ht="12.75">
      <c r="A107" s="27" t="s">
        <v>78</v>
      </c>
      <c r="B107" s="27" t="s">
        <v>78</v>
      </c>
      <c r="C107" s="27" t="s">
        <v>78</v>
      </c>
      <c r="D107" s="27" t="s">
        <v>78</v>
      </c>
      <c r="E107" s="27" t="s">
        <v>78</v>
      </c>
      <c r="F107" s="12">
        <v>90.21928057541119</v>
      </c>
      <c r="G107" s="12">
        <v>0.6130557281298942</v>
      </c>
      <c r="H107" s="4">
        <v>22.697400000000016</v>
      </c>
      <c r="I107" s="4">
        <v>2007.1534</v>
      </c>
      <c r="J107" s="6">
        <v>37676</v>
      </c>
      <c r="K107" s="12">
        <v>3.9748729182818794</v>
      </c>
      <c r="L107" s="1"/>
      <c r="M107" s="46"/>
    </row>
    <row r="108" spans="1:13" ht="12.75">
      <c r="A108" s="61">
        <v>92.6455425</v>
      </c>
      <c r="B108" s="61">
        <v>0.00077742</v>
      </c>
      <c r="C108" s="62">
        <v>343.75</v>
      </c>
      <c r="D108" s="46">
        <v>0.9945</v>
      </c>
      <c r="E108" s="12">
        <v>-2.279169064883536</v>
      </c>
      <c r="F108" s="12">
        <f>F107+E108</f>
        <v>87.94011151052766</v>
      </c>
      <c r="G108" s="12">
        <v>1.0569682559484566</v>
      </c>
      <c r="H108" s="4">
        <f aca="true" t="shared" si="0" ref="H108:H118">I108-1984.456</f>
        <v>23.020700000000033</v>
      </c>
      <c r="I108" s="4">
        <v>2007.4767</v>
      </c>
      <c r="J108" s="6">
        <v>37794</v>
      </c>
      <c r="K108" s="12">
        <f aca="true" t="shared" si="1" ref="K108:K118">F108/H108</f>
        <v>3.8200450685916385</v>
      </c>
      <c r="L108" s="46"/>
      <c r="M108" s="46"/>
    </row>
    <row r="109" spans="1:15" ht="12.75">
      <c r="A109" s="61">
        <v>92.644572</v>
      </c>
      <c r="B109" s="61">
        <v>0.000372</v>
      </c>
      <c r="C109" s="62">
        <v>343.75</v>
      </c>
      <c r="D109" s="46">
        <v>0.9945</v>
      </c>
      <c r="E109" s="17">
        <v>5.9</v>
      </c>
      <c r="F109" s="12">
        <f>F108+E109</f>
        <v>93.84011151052766</v>
      </c>
      <c r="G109" s="12">
        <v>0.5057654693895525</v>
      </c>
      <c r="H109" s="4">
        <f t="shared" si="0"/>
        <v>23.27000000000021</v>
      </c>
      <c r="I109" s="4">
        <v>2007.726</v>
      </c>
      <c r="J109" s="6">
        <v>37885</v>
      </c>
      <c r="K109" s="12">
        <f t="shared" si="1"/>
        <v>4.03266486938233</v>
      </c>
      <c r="L109" s="46"/>
      <c r="M109" s="12"/>
      <c r="N109" s="12"/>
      <c r="O109" s="4"/>
    </row>
    <row r="110" spans="1:15" ht="12.75">
      <c r="A110" s="61">
        <v>92.642196</v>
      </c>
      <c r="B110" s="61">
        <v>0.000543</v>
      </c>
      <c r="C110" s="62">
        <v>343.75</v>
      </c>
      <c r="D110" s="46">
        <v>0.9945</v>
      </c>
      <c r="E110" s="12">
        <v>14.307280575972904</v>
      </c>
      <c r="F110" s="12">
        <v>108.17392414156534</v>
      </c>
      <c r="G110" s="12">
        <v>0.7382544351573305</v>
      </c>
      <c r="H110" s="4">
        <f t="shared" si="0"/>
        <v>24.36090000000013</v>
      </c>
      <c r="I110" s="4">
        <v>2008.8169</v>
      </c>
      <c r="J110" s="13">
        <v>38284</v>
      </c>
      <c r="K110" s="12">
        <f t="shared" si="1"/>
        <v>4.4404732231389135</v>
      </c>
      <c r="L110" s="46" t="s">
        <v>94</v>
      </c>
      <c r="M110" s="12"/>
      <c r="N110" s="12"/>
      <c r="O110" s="4"/>
    </row>
    <row r="111" spans="1:15" s="46" customFormat="1" ht="12.75">
      <c r="A111" s="46">
        <v>92.64262</v>
      </c>
      <c r="B111" s="46">
        <v>0.00053</v>
      </c>
      <c r="C111" s="62">
        <v>343.75</v>
      </c>
      <c r="D111" s="46">
        <v>0.9945</v>
      </c>
      <c r="E111" s="1">
        <v>-2.6</v>
      </c>
      <c r="F111" s="12">
        <v>105.58950633010998</v>
      </c>
      <c r="G111" s="1">
        <v>0.7</v>
      </c>
      <c r="H111" s="4">
        <f t="shared" si="0"/>
        <v>24.916600000000017</v>
      </c>
      <c r="I111" s="4">
        <v>2009.3726</v>
      </c>
      <c r="J111" s="13">
        <v>38487</v>
      </c>
      <c r="K111" s="12">
        <f t="shared" si="1"/>
        <v>4.237717278043951</v>
      </c>
      <c r="L111" s="46" t="s">
        <v>150</v>
      </c>
      <c r="M111" s="12"/>
      <c r="N111" s="12"/>
      <c r="O111" s="4"/>
    </row>
    <row r="112" spans="1:11" s="46" customFormat="1" ht="12.75">
      <c r="A112" s="46">
        <v>92.64134</v>
      </c>
      <c r="B112" s="46">
        <v>0.00054</v>
      </c>
      <c r="C112" s="62">
        <v>343.75</v>
      </c>
      <c r="D112" s="46">
        <v>0.9945</v>
      </c>
      <c r="E112" s="1">
        <v>7.7</v>
      </c>
      <c r="F112" s="12">
        <f aca="true" t="shared" si="2" ref="F112:F118">F111+E112</f>
        <v>113.28950633010999</v>
      </c>
      <c r="G112" s="1">
        <v>1.2</v>
      </c>
      <c r="H112" s="4">
        <f t="shared" si="0"/>
        <v>25.9358000000002</v>
      </c>
      <c r="I112" s="4">
        <v>2010.3918</v>
      </c>
      <c r="J112" s="13">
        <v>38859</v>
      </c>
      <c r="K112" s="12">
        <f t="shared" si="1"/>
        <v>4.368074488934566</v>
      </c>
    </row>
    <row r="113" spans="1:12" s="46" customFormat="1" ht="12.75">
      <c r="A113" s="61">
        <v>92.6432</v>
      </c>
      <c r="B113" s="46">
        <v>0.00043</v>
      </c>
      <c r="C113" s="62">
        <v>343.75</v>
      </c>
      <c r="D113" s="46">
        <v>0.9945</v>
      </c>
      <c r="E113" s="1">
        <v>-11.2</v>
      </c>
      <c r="F113" s="12">
        <f t="shared" si="2"/>
        <v>102.08950633010998</v>
      </c>
      <c r="G113" s="12">
        <v>1</v>
      </c>
      <c r="H113" s="4">
        <f t="shared" si="0"/>
        <v>27.00980000000004</v>
      </c>
      <c r="I113" s="4">
        <v>2011.4658</v>
      </c>
      <c r="J113" s="13">
        <v>39251</v>
      </c>
      <c r="K113" s="12">
        <f t="shared" si="1"/>
        <v>3.779720928333784</v>
      </c>
      <c r="L113" s="46" t="s">
        <v>39</v>
      </c>
    </row>
    <row r="114" spans="1:12" s="46" customFormat="1" ht="12.75">
      <c r="A114" s="46">
        <v>92.64086</v>
      </c>
      <c r="B114" s="46">
        <v>0.00067</v>
      </c>
      <c r="C114" s="62">
        <v>343.75</v>
      </c>
      <c r="D114" s="46">
        <v>0.9945</v>
      </c>
      <c r="E114" s="1">
        <v>14.1</v>
      </c>
      <c r="F114" s="12">
        <f t="shared" si="2"/>
        <v>116.18950633010998</v>
      </c>
      <c r="G114" s="1">
        <v>1.5</v>
      </c>
      <c r="H114" s="1">
        <f t="shared" si="0"/>
        <v>28.00200000000018</v>
      </c>
      <c r="I114" s="18">
        <v>2012.458</v>
      </c>
      <c r="J114" s="13">
        <v>39614</v>
      </c>
      <c r="K114" s="12">
        <f t="shared" si="1"/>
        <v>4.149328845443512</v>
      </c>
      <c r="L114" s="46" t="s">
        <v>272</v>
      </c>
    </row>
    <row r="115" spans="1:12" s="46" customFormat="1" ht="12.75">
      <c r="A115" s="61">
        <v>92.6395</v>
      </c>
      <c r="B115" s="46">
        <v>0.00036</v>
      </c>
      <c r="C115" s="62">
        <v>343.75</v>
      </c>
      <c r="D115" s="46">
        <v>0.9945</v>
      </c>
      <c r="E115" s="1">
        <v>8.2</v>
      </c>
      <c r="F115" s="12">
        <f t="shared" si="2"/>
        <v>124.38950633010998</v>
      </c>
      <c r="G115" s="1">
        <v>0.8</v>
      </c>
      <c r="H115" s="1">
        <f t="shared" si="0"/>
        <v>28.999000000000024</v>
      </c>
      <c r="I115" s="18">
        <v>2013.455</v>
      </c>
      <c r="J115" s="13">
        <v>39978</v>
      </c>
      <c r="K115" s="12">
        <f t="shared" si="1"/>
        <v>4.289441233494599</v>
      </c>
      <c r="L115" s="46" t="s">
        <v>288</v>
      </c>
    </row>
    <row r="116" spans="1:12" s="46" customFormat="1" ht="12.75">
      <c r="A116" s="46">
        <v>92.63962</v>
      </c>
      <c r="B116" s="46">
        <v>0.00065</v>
      </c>
      <c r="C116" s="62">
        <v>343.75</v>
      </c>
      <c r="D116" s="46">
        <v>0.9945</v>
      </c>
      <c r="E116" s="12">
        <v>-0.7</v>
      </c>
      <c r="F116" s="12">
        <f t="shared" si="2"/>
        <v>123.68950633010998</v>
      </c>
      <c r="G116" s="1">
        <v>1.5</v>
      </c>
      <c r="H116" s="1">
        <f t="shared" si="0"/>
        <v>30.073000000000093</v>
      </c>
      <c r="I116" s="18">
        <v>2014.529</v>
      </c>
      <c r="J116" s="13">
        <v>40370</v>
      </c>
      <c r="K116" s="12">
        <f t="shared" si="1"/>
        <v>4.112975304429542</v>
      </c>
      <c r="L116" s="46" t="s">
        <v>319</v>
      </c>
    </row>
    <row r="117" spans="1:11" s="46" customFormat="1" ht="12.75">
      <c r="A117" s="46">
        <v>92.63858</v>
      </c>
      <c r="B117" s="46">
        <v>0.00084</v>
      </c>
      <c r="C117" s="62">
        <v>343.75</v>
      </c>
      <c r="D117" s="46">
        <v>0.9945</v>
      </c>
      <c r="E117" s="1">
        <v>6.3</v>
      </c>
      <c r="F117" s="12">
        <f t="shared" si="2"/>
        <v>129.98950633010998</v>
      </c>
      <c r="G117" s="12">
        <v>1.9</v>
      </c>
      <c r="H117" s="1">
        <f t="shared" si="0"/>
        <v>30.97400000000016</v>
      </c>
      <c r="I117" s="5">
        <v>2015.43</v>
      </c>
      <c r="J117" s="13">
        <v>40699</v>
      </c>
      <c r="K117" s="12">
        <f t="shared" si="1"/>
        <v>4.196729719445641</v>
      </c>
    </row>
    <row r="118" spans="1:12" s="46" customFormat="1" ht="12.75">
      <c r="A118" s="46">
        <v>92.63974</v>
      </c>
      <c r="B118" s="46">
        <v>0.00054</v>
      </c>
      <c r="C118" s="62">
        <v>343.75</v>
      </c>
      <c r="D118" s="46">
        <v>0.9945</v>
      </c>
      <c r="E118" s="12">
        <v>-7</v>
      </c>
      <c r="F118" s="12">
        <f t="shared" si="2"/>
        <v>122.98950633010998</v>
      </c>
      <c r="G118" s="1">
        <v>1.2</v>
      </c>
      <c r="H118" s="4">
        <f t="shared" si="0"/>
        <v>31.434400000000096</v>
      </c>
      <c r="I118" s="5">
        <v>2015.8904</v>
      </c>
      <c r="J118" s="13">
        <v>40867</v>
      </c>
      <c r="K118" s="12">
        <f t="shared" si="1"/>
        <v>3.912576868975059</v>
      </c>
      <c r="L118" s="46" t="s">
        <v>319</v>
      </c>
    </row>
    <row r="119" spans="3:11" s="46" customFormat="1" ht="12.75">
      <c r="C119" s="62"/>
      <c r="E119" s="1"/>
      <c r="F119" s="12"/>
      <c r="G119" s="1"/>
      <c r="H119" s="1"/>
      <c r="I119" s="18"/>
      <c r="J119" s="13"/>
      <c r="K119" s="12"/>
    </row>
    <row r="120" spans="3:11" s="46" customFormat="1" ht="12.75">
      <c r="C120" s="62"/>
      <c r="E120" s="1"/>
      <c r="F120" s="12"/>
      <c r="G120" s="1"/>
      <c r="H120" s="1"/>
      <c r="I120" s="18"/>
      <c r="J120" s="13"/>
      <c r="K120" s="12"/>
    </row>
    <row r="121" spans="3:11" s="46" customFormat="1" ht="12.75">
      <c r="C121" s="62"/>
      <c r="E121" s="1"/>
      <c r="F121" s="12"/>
      <c r="G121" s="1"/>
      <c r="H121" s="1"/>
      <c r="I121" s="18"/>
      <c r="J121" s="13"/>
      <c r="K121" s="12"/>
    </row>
    <row r="122" spans="3:11" s="46" customFormat="1" ht="12.75">
      <c r="C122" s="62"/>
      <c r="E122" s="1"/>
      <c r="F122" s="12"/>
      <c r="G122" s="1"/>
      <c r="H122" s="1"/>
      <c r="I122" s="18"/>
      <c r="J122" s="13"/>
      <c r="K122" s="12"/>
    </row>
    <row r="123" spans="3:11" s="46" customFormat="1" ht="12.75">
      <c r="C123" s="62"/>
      <c r="E123" s="1"/>
      <c r="F123" s="12"/>
      <c r="G123" s="1"/>
      <c r="H123" s="1"/>
      <c r="I123" s="18"/>
      <c r="J123" s="13"/>
      <c r="K123" s="12"/>
    </row>
    <row r="124" spans="3:11" s="46" customFormat="1" ht="12.75">
      <c r="C124" s="62"/>
      <c r="E124" s="1"/>
      <c r="F124" s="12"/>
      <c r="G124" s="1"/>
      <c r="H124" s="1"/>
      <c r="I124" s="18"/>
      <c r="J124" s="13"/>
      <c r="K124" s="12"/>
    </row>
    <row r="125" spans="3:11" s="46" customFormat="1" ht="12.75">
      <c r="C125" s="62"/>
      <c r="E125" s="1"/>
      <c r="F125" s="12"/>
      <c r="G125" s="1"/>
      <c r="H125" s="1"/>
      <c r="I125" s="18"/>
      <c r="J125" s="13"/>
      <c r="K125" s="12"/>
    </row>
  </sheetData>
  <sheetProtection/>
  <mergeCells count="1">
    <mergeCell ref="K2:L2"/>
  </mergeCells>
  <printOptions/>
  <pageMargins left="0.25" right="0.25" top="0.25" bottom="0.26" header="0.3" footer="0.3"/>
  <pageSetup fitToHeight="4" fitToWidth="1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L19"/>
  <sheetViews>
    <sheetView workbookViewId="0" topLeftCell="A1">
      <selection activeCell="L10" sqref="L10"/>
    </sheetView>
  </sheetViews>
  <sheetFormatPr defaultColWidth="8.375" defaultRowHeight="12.75"/>
  <cols>
    <col min="1" max="1" width="9.375" style="10" customWidth="1"/>
    <col min="2" max="16384" width="8.375" style="10" customWidth="1"/>
  </cols>
  <sheetData>
    <row r="1" spans="1:11" ht="12.75">
      <c r="A1" s="43" t="s">
        <v>3</v>
      </c>
      <c r="B1" s="32"/>
      <c r="C1" s="1"/>
      <c r="D1" s="1"/>
      <c r="I1" s="4"/>
      <c r="J1" s="1"/>
      <c r="K1" s="1"/>
    </row>
    <row r="2" spans="1:12" ht="13.5" thickBot="1">
      <c r="A2" s="12"/>
      <c r="B2" s="12"/>
      <c r="C2" s="4"/>
      <c r="D2" s="4"/>
      <c r="E2" s="40"/>
      <c r="F2" s="1"/>
      <c r="G2" s="1"/>
      <c r="H2" s="1"/>
      <c r="I2" s="1"/>
      <c r="J2" s="1"/>
      <c r="K2" s="147" t="s">
        <v>34</v>
      </c>
      <c r="L2" s="147"/>
    </row>
    <row r="3" spans="1:12" ht="39">
      <c r="A3" s="38" t="s">
        <v>35</v>
      </c>
      <c r="B3" s="37" t="s">
        <v>186</v>
      </c>
      <c r="C3" s="38" t="s">
        <v>197</v>
      </c>
      <c r="D3" s="38" t="s">
        <v>77</v>
      </c>
      <c r="E3" s="36" t="s">
        <v>198</v>
      </c>
      <c r="F3" s="37" t="s">
        <v>212</v>
      </c>
      <c r="G3" s="33" t="s">
        <v>213</v>
      </c>
      <c r="H3" s="34" t="s">
        <v>214</v>
      </c>
      <c r="I3" s="34" t="s">
        <v>215</v>
      </c>
      <c r="J3" s="35" t="s">
        <v>199</v>
      </c>
      <c r="K3" s="36" t="s">
        <v>241</v>
      </c>
      <c r="L3" s="37" t="s">
        <v>242</v>
      </c>
    </row>
    <row r="4" spans="1:12" s="1" customFormat="1" ht="12.75">
      <c r="A4" s="54">
        <v>90.6415</v>
      </c>
      <c r="B4" s="54">
        <v>0.00031</v>
      </c>
      <c r="C4" s="5">
        <v>175.568</v>
      </c>
      <c r="D4" s="18">
        <v>0.9925</v>
      </c>
      <c r="E4" s="31" t="s">
        <v>131</v>
      </c>
      <c r="F4" s="30">
        <v>0</v>
      </c>
      <c r="G4" s="17">
        <v>0.4</v>
      </c>
      <c r="H4" s="30">
        <v>0</v>
      </c>
      <c r="I4" s="5">
        <v>2009.537</v>
      </c>
      <c r="J4" s="22">
        <v>38547</v>
      </c>
      <c r="K4" s="31" t="s">
        <v>131</v>
      </c>
      <c r="L4" s="31" t="s">
        <v>131</v>
      </c>
    </row>
    <row r="5" spans="1:11" s="1" customFormat="1" ht="12.75">
      <c r="A5" s="18">
        <v>90.64243</v>
      </c>
      <c r="B5" s="18">
        <v>0.00047</v>
      </c>
      <c r="C5" s="5">
        <v>175.568</v>
      </c>
      <c r="D5" s="18">
        <v>0.9925</v>
      </c>
      <c r="E5" s="18">
        <v>2.9</v>
      </c>
      <c r="F5" s="17">
        <v>2.9</v>
      </c>
      <c r="G5" s="18">
        <v>0.5</v>
      </c>
      <c r="H5" s="5">
        <f>I5-I4</f>
        <v>0.893100000000004</v>
      </c>
      <c r="I5" s="5">
        <v>2010.4301</v>
      </c>
      <c r="J5" s="22">
        <v>38873</v>
      </c>
      <c r="K5" s="17">
        <f aca="true" t="shared" si="0" ref="K5:K10">F5/H5</f>
        <v>3.2471167842346733</v>
      </c>
    </row>
    <row r="6" spans="1:12" s="1" customFormat="1" ht="12.75">
      <c r="A6" s="18">
        <v>90.64203</v>
      </c>
      <c r="B6" s="18">
        <v>0.00077</v>
      </c>
      <c r="C6" s="5">
        <v>175.568</v>
      </c>
      <c r="D6" s="18">
        <v>0.9925</v>
      </c>
      <c r="E6" s="18">
        <v>-1.2</v>
      </c>
      <c r="F6" s="17">
        <f>F5+E6</f>
        <v>1.7</v>
      </c>
      <c r="G6" s="17">
        <v>0.9</v>
      </c>
      <c r="H6" s="5">
        <f>I6-2009.537</f>
        <v>1.8689999999999145</v>
      </c>
      <c r="I6" s="5">
        <v>2011.406</v>
      </c>
      <c r="J6" s="22">
        <v>39229</v>
      </c>
      <c r="K6" s="17">
        <f t="shared" si="0"/>
        <v>0.9095773140717377</v>
      </c>
      <c r="L6" s="1" t="s">
        <v>37</v>
      </c>
    </row>
    <row r="7" spans="1:12" s="1" customFormat="1" ht="12.75">
      <c r="A7" s="18">
        <v>90.64353</v>
      </c>
      <c r="B7" s="18">
        <v>0.00039</v>
      </c>
      <c r="C7" s="5">
        <v>175.568</v>
      </c>
      <c r="D7" s="18">
        <v>0.9925</v>
      </c>
      <c r="E7" s="18">
        <v>4.6</v>
      </c>
      <c r="F7" s="17">
        <f>F6+E7</f>
        <v>6.3</v>
      </c>
      <c r="G7" s="17">
        <v>0.5</v>
      </c>
      <c r="H7" s="5">
        <f>I7-2009.537</f>
        <v>2.9010000000000673</v>
      </c>
      <c r="I7" s="5">
        <v>2012.438</v>
      </c>
      <c r="J7" s="22">
        <v>39607</v>
      </c>
      <c r="K7" s="17">
        <f t="shared" si="0"/>
        <v>2.1716649431230106</v>
      </c>
      <c r="L7" s="1" t="s">
        <v>269</v>
      </c>
    </row>
    <row r="8" spans="1:12" s="1" customFormat="1" ht="12.75">
      <c r="A8" s="18">
        <v>90.64389</v>
      </c>
      <c r="B8" s="18">
        <v>0.00074</v>
      </c>
      <c r="C8" s="5">
        <v>175.568</v>
      </c>
      <c r="D8" s="18">
        <v>0.9925</v>
      </c>
      <c r="E8" s="18">
        <v>1.1</v>
      </c>
      <c r="F8" s="17">
        <f>F7+E8</f>
        <v>7.4</v>
      </c>
      <c r="G8" s="17">
        <v>0.9</v>
      </c>
      <c r="H8" s="5">
        <f>I8-2009.537</f>
        <v>3.8985999999999876</v>
      </c>
      <c r="I8" s="5">
        <v>2013.4356</v>
      </c>
      <c r="J8" s="22">
        <v>39971</v>
      </c>
      <c r="K8" s="17">
        <f t="shared" si="0"/>
        <v>1.8981172728671891</v>
      </c>
      <c r="L8" s="1" t="s">
        <v>285</v>
      </c>
    </row>
    <row r="9" spans="1:12" s="1" customFormat="1" ht="12.75">
      <c r="A9" s="54">
        <v>90.6424</v>
      </c>
      <c r="B9" s="54">
        <v>0.0009</v>
      </c>
      <c r="C9" s="5">
        <v>175.568</v>
      </c>
      <c r="D9" s="18">
        <v>0.9925</v>
      </c>
      <c r="E9" s="18">
        <v>-4.6</v>
      </c>
      <c r="F9" s="17">
        <f>F8+E9</f>
        <v>2.8000000000000007</v>
      </c>
      <c r="G9" s="17">
        <v>1.1</v>
      </c>
      <c r="H9" s="5">
        <f>I9-2009.537</f>
        <v>4.991999999999962</v>
      </c>
      <c r="I9" s="5">
        <v>2014.529</v>
      </c>
      <c r="J9" s="22">
        <v>40370</v>
      </c>
      <c r="K9" s="17">
        <f t="shared" si="0"/>
        <v>0.5608974358974403</v>
      </c>
      <c r="L9" s="1" t="s">
        <v>320</v>
      </c>
    </row>
    <row r="10" spans="1:12" s="1" customFormat="1" ht="12.75">
      <c r="A10" s="18">
        <v>90.64296</v>
      </c>
      <c r="B10" s="18">
        <v>0.00068</v>
      </c>
      <c r="C10" s="5">
        <v>175.568</v>
      </c>
      <c r="D10" s="18">
        <v>0.9925</v>
      </c>
      <c r="E10" s="18">
        <v>1.7</v>
      </c>
      <c r="F10" s="17">
        <f>F9+E10</f>
        <v>4.500000000000001</v>
      </c>
      <c r="G10" s="17">
        <v>0.8</v>
      </c>
      <c r="H10" s="5">
        <f>I10-2009.537</f>
        <v>5.780799999999999</v>
      </c>
      <c r="I10" s="5">
        <v>2015.3178</v>
      </c>
      <c r="J10" s="22">
        <v>40658</v>
      </c>
      <c r="K10" s="17">
        <f t="shared" si="0"/>
        <v>0.7784389703847221</v>
      </c>
      <c r="L10" s="1" t="s">
        <v>432</v>
      </c>
    </row>
    <row r="11" spans="1:11" s="1" customFormat="1" ht="12.75">
      <c r="A11" s="18"/>
      <c r="B11" s="18"/>
      <c r="C11" s="5"/>
      <c r="D11" s="18"/>
      <c r="E11" s="18"/>
      <c r="F11" s="17"/>
      <c r="G11" s="17"/>
      <c r="H11" s="5"/>
      <c r="I11" s="5"/>
      <c r="J11" s="22"/>
      <c r="K11" s="17"/>
    </row>
    <row r="12" spans="1:11" s="1" customFormat="1" ht="12.75">
      <c r="A12" s="18"/>
      <c r="B12" s="18"/>
      <c r="C12" s="5"/>
      <c r="D12" s="18"/>
      <c r="E12" s="18"/>
      <c r="F12" s="17"/>
      <c r="G12" s="17"/>
      <c r="H12" s="5"/>
      <c r="I12" s="5"/>
      <c r="J12" s="22"/>
      <c r="K12" s="17"/>
    </row>
    <row r="13" spans="1:11" s="1" customFormat="1" ht="12.75">
      <c r="A13" s="18"/>
      <c r="B13" s="18"/>
      <c r="C13" s="5"/>
      <c r="D13" s="18"/>
      <c r="E13" s="18"/>
      <c r="F13" s="17"/>
      <c r="G13" s="17"/>
      <c r="H13" s="5"/>
      <c r="I13" s="5"/>
      <c r="J13" s="22"/>
      <c r="K13" s="17"/>
    </row>
    <row r="14" spans="1:11" s="1" customFormat="1" ht="12.75">
      <c r="A14" s="18"/>
      <c r="B14" s="18"/>
      <c r="C14" s="5"/>
      <c r="D14" s="18"/>
      <c r="E14" s="18"/>
      <c r="F14" s="17"/>
      <c r="G14" s="17"/>
      <c r="H14" s="5"/>
      <c r="I14" s="5"/>
      <c r="J14" s="22"/>
      <c r="K14" s="17"/>
    </row>
    <row r="15" spans="1:11" s="1" customFormat="1" ht="12.75">
      <c r="A15" s="18"/>
      <c r="B15" s="18"/>
      <c r="C15" s="5"/>
      <c r="D15" s="18"/>
      <c r="E15" s="18"/>
      <c r="F15" s="17"/>
      <c r="G15" s="17"/>
      <c r="H15" s="5"/>
      <c r="I15" s="5"/>
      <c r="J15" s="22"/>
      <c r="K15" s="17"/>
    </row>
    <row r="16" spans="1:11" s="1" customFormat="1" ht="12.75">
      <c r="A16" s="18"/>
      <c r="B16" s="18"/>
      <c r="C16" s="5"/>
      <c r="D16" s="18"/>
      <c r="E16" s="18"/>
      <c r="F16" s="17"/>
      <c r="G16" s="17"/>
      <c r="H16" s="5"/>
      <c r="I16" s="5"/>
      <c r="J16" s="22"/>
      <c r="K16" s="17"/>
    </row>
    <row r="17" spans="1:11" s="1" customFormat="1" ht="12.75">
      <c r="A17" s="18"/>
      <c r="B17" s="18"/>
      <c r="C17" s="5"/>
      <c r="D17" s="18"/>
      <c r="E17" s="18"/>
      <c r="F17" s="17"/>
      <c r="G17" s="17"/>
      <c r="H17" s="5"/>
      <c r="I17" s="5"/>
      <c r="J17" s="22"/>
      <c r="K17" s="17"/>
    </row>
    <row r="18" spans="1:11" s="1" customFormat="1" ht="12.75">
      <c r="A18" s="18"/>
      <c r="B18" s="18"/>
      <c r="C18" s="5"/>
      <c r="D18" s="18"/>
      <c r="E18" s="18"/>
      <c r="F18" s="17"/>
      <c r="G18" s="17"/>
      <c r="H18" s="5"/>
      <c r="I18" s="5"/>
      <c r="J18" s="22"/>
      <c r="K18" s="17"/>
    </row>
    <row r="19" spans="1:11" s="1" customFormat="1" ht="12.75">
      <c r="A19" s="18"/>
      <c r="B19" s="18"/>
      <c r="C19" s="5"/>
      <c r="D19" s="18"/>
      <c r="E19" s="18"/>
      <c r="F19" s="17"/>
      <c r="G19" s="17"/>
      <c r="H19" s="5"/>
      <c r="I19" s="5"/>
      <c r="J19" s="22"/>
      <c r="K19" s="17"/>
    </row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</sheetData>
  <sheetProtection/>
  <mergeCells count="1">
    <mergeCell ref="K2:L2"/>
  </mergeCells>
  <printOptions/>
  <pageMargins left="0.25" right="0.25" top="0.25" bottom="0.26" header="0.3" footer="0.3"/>
  <pageSetup fitToHeight="4" fitToWidth="1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IV39"/>
  <sheetViews>
    <sheetView workbookViewId="0" topLeftCell="A1">
      <pane ySplit="3" topLeftCell="BM20" activePane="bottomLeft" state="frozen"/>
      <selection pane="topLeft" activeCell="A1" sqref="A1"/>
      <selection pane="bottomLeft" activeCell="L27" sqref="L27"/>
    </sheetView>
  </sheetViews>
  <sheetFormatPr defaultColWidth="8.375" defaultRowHeight="12.75"/>
  <cols>
    <col min="1" max="7" width="8.375" style="1" customWidth="1"/>
    <col min="8" max="8" width="7.375" style="1" bestFit="1" customWidth="1"/>
    <col min="9" max="16384" width="8.375" style="1" customWidth="1"/>
  </cols>
  <sheetData>
    <row r="1" spans="1:256" ht="12.75">
      <c r="A1" s="43" t="s">
        <v>52</v>
      </c>
      <c r="B1" s="43"/>
      <c r="C1" s="43"/>
      <c r="D1" s="43"/>
      <c r="G1" s="43"/>
      <c r="H1" s="43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  <c r="BB1" s="149"/>
      <c r="BC1" s="149"/>
      <c r="BD1" s="149"/>
      <c r="BE1" s="149"/>
      <c r="BF1" s="149"/>
      <c r="BG1" s="149"/>
      <c r="BH1" s="149"/>
      <c r="BI1" s="149"/>
      <c r="BJ1" s="149"/>
      <c r="BK1" s="149"/>
      <c r="BL1" s="149"/>
      <c r="BM1" s="149"/>
      <c r="BN1" s="149"/>
      <c r="BO1" s="149"/>
      <c r="BP1" s="149"/>
      <c r="BQ1" s="149"/>
      <c r="BR1" s="149"/>
      <c r="BS1" s="149"/>
      <c r="BT1" s="149"/>
      <c r="BU1" s="149"/>
      <c r="BV1" s="149"/>
      <c r="BW1" s="149"/>
      <c r="BX1" s="149"/>
      <c r="BY1" s="149"/>
      <c r="BZ1" s="149"/>
      <c r="CA1" s="149"/>
      <c r="CB1" s="149"/>
      <c r="CC1" s="149"/>
      <c r="CD1" s="149"/>
      <c r="CE1" s="149"/>
      <c r="CF1" s="149"/>
      <c r="CG1" s="149"/>
      <c r="CH1" s="149"/>
      <c r="CI1" s="149"/>
      <c r="CJ1" s="149"/>
      <c r="CK1" s="149"/>
      <c r="CL1" s="149"/>
      <c r="CM1" s="149"/>
      <c r="CN1" s="149"/>
      <c r="CO1" s="149"/>
      <c r="CP1" s="149"/>
      <c r="CQ1" s="149"/>
      <c r="CR1" s="149"/>
      <c r="CS1" s="149"/>
      <c r="CT1" s="149"/>
      <c r="CU1" s="149"/>
      <c r="CV1" s="149"/>
      <c r="CW1" s="149"/>
      <c r="CX1" s="149"/>
      <c r="CY1" s="149"/>
      <c r="CZ1" s="149"/>
      <c r="DA1" s="149"/>
      <c r="DB1" s="149"/>
      <c r="DC1" s="149"/>
      <c r="DD1" s="149"/>
      <c r="DE1" s="149"/>
      <c r="DF1" s="149"/>
      <c r="DG1" s="149"/>
      <c r="DH1" s="149"/>
      <c r="DI1" s="149"/>
      <c r="DJ1" s="149"/>
      <c r="DK1" s="149"/>
      <c r="DL1" s="149"/>
      <c r="DM1" s="149"/>
      <c r="DN1" s="149"/>
      <c r="DO1" s="149"/>
      <c r="DP1" s="149"/>
      <c r="DQ1" s="149"/>
      <c r="DR1" s="149"/>
      <c r="DS1" s="149"/>
      <c r="DT1" s="149"/>
      <c r="DU1" s="149"/>
      <c r="DV1" s="149"/>
      <c r="DW1" s="149"/>
      <c r="DX1" s="149"/>
      <c r="DY1" s="149"/>
      <c r="DZ1" s="149"/>
      <c r="EA1" s="149"/>
      <c r="EB1" s="149"/>
      <c r="EC1" s="149"/>
      <c r="ED1" s="149"/>
      <c r="EE1" s="149"/>
      <c r="EF1" s="149"/>
      <c r="EG1" s="149"/>
      <c r="EH1" s="149"/>
      <c r="EI1" s="149"/>
      <c r="EJ1" s="149"/>
      <c r="EK1" s="149"/>
      <c r="EL1" s="149"/>
      <c r="EM1" s="149"/>
      <c r="EN1" s="149"/>
      <c r="EO1" s="149"/>
      <c r="EP1" s="149"/>
      <c r="EQ1" s="149"/>
      <c r="ER1" s="149"/>
      <c r="ES1" s="149"/>
      <c r="ET1" s="149"/>
      <c r="EU1" s="149"/>
      <c r="EV1" s="149"/>
      <c r="EW1" s="149"/>
      <c r="EX1" s="149"/>
      <c r="EY1" s="149"/>
      <c r="EZ1" s="149"/>
      <c r="FA1" s="149"/>
      <c r="FB1" s="149"/>
      <c r="FC1" s="149"/>
      <c r="FD1" s="149"/>
      <c r="FE1" s="149"/>
      <c r="FF1" s="149"/>
      <c r="FG1" s="149"/>
      <c r="FH1" s="149"/>
      <c r="FI1" s="149"/>
      <c r="FJ1" s="149"/>
      <c r="FK1" s="149"/>
      <c r="FL1" s="149"/>
      <c r="FM1" s="149"/>
      <c r="FN1" s="149"/>
      <c r="FO1" s="149"/>
      <c r="FP1" s="149"/>
      <c r="FQ1" s="149"/>
      <c r="FR1" s="149"/>
      <c r="FS1" s="149"/>
      <c r="FT1" s="149"/>
      <c r="FU1" s="149"/>
      <c r="FV1" s="149"/>
      <c r="FW1" s="149"/>
      <c r="FX1" s="149"/>
      <c r="FY1" s="149"/>
      <c r="FZ1" s="149"/>
      <c r="GA1" s="149"/>
      <c r="GB1" s="149"/>
      <c r="GC1" s="149"/>
      <c r="GD1" s="149"/>
      <c r="GE1" s="149"/>
      <c r="GF1" s="149"/>
      <c r="GG1" s="149"/>
      <c r="GH1" s="149"/>
      <c r="GI1" s="149"/>
      <c r="GJ1" s="149"/>
      <c r="GK1" s="149"/>
      <c r="GL1" s="149"/>
      <c r="GM1" s="149"/>
      <c r="GN1" s="149"/>
      <c r="GO1" s="149"/>
      <c r="GP1" s="149"/>
      <c r="GQ1" s="149"/>
      <c r="GR1" s="149"/>
      <c r="GS1" s="149"/>
      <c r="GT1" s="149"/>
      <c r="GU1" s="149"/>
      <c r="GV1" s="149"/>
      <c r="GW1" s="149"/>
      <c r="GX1" s="149"/>
      <c r="GY1" s="149"/>
      <c r="GZ1" s="149"/>
      <c r="HA1" s="149"/>
      <c r="HB1" s="149"/>
      <c r="HC1" s="149"/>
      <c r="HD1" s="149"/>
      <c r="HE1" s="149"/>
      <c r="HF1" s="149"/>
      <c r="HG1" s="149"/>
      <c r="HH1" s="149"/>
      <c r="HI1" s="149"/>
      <c r="HJ1" s="149"/>
      <c r="HK1" s="149"/>
      <c r="HL1" s="149"/>
      <c r="HM1" s="149"/>
      <c r="HN1" s="149"/>
      <c r="HO1" s="149"/>
      <c r="HP1" s="149"/>
      <c r="HQ1" s="149"/>
      <c r="HR1" s="149"/>
      <c r="HS1" s="149"/>
      <c r="HT1" s="149"/>
      <c r="HU1" s="149"/>
      <c r="HV1" s="149"/>
      <c r="HW1" s="149"/>
      <c r="HX1" s="149"/>
      <c r="HY1" s="149"/>
      <c r="HZ1" s="149"/>
      <c r="IA1" s="149"/>
      <c r="IB1" s="149"/>
      <c r="IC1" s="149"/>
      <c r="ID1" s="149"/>
      <c r="IE1" s="149"/>
      <c r="IF1" s="149"/>
      <c r="IG1" s="149"/>
      <c r="IH1" s="149"/>
      <c r="II1" s="149"/>
      <c r="IJ1" s="149"/>
      <c r="IK1" s="149"/>
      <c r="IL1" s="149"/>
      <c r="IM1" s="149"/>
      <c r="IN1" s="149"/>
      <c r="IO1" s="149"/>
      <c r="IP1" s="149"/>
      <c r="IQ1" s="149"/>
      <c r="IR1" s="149"/>
      <c r="IS1" s="149"/>
      <c r="IT1" s="149"/>
      <c r="IU1" s="149"/>
      <c r="IV1" s="149"/>
    </row>
    <row r="2" spans="1:12" ht="13.5" thickBot="1">
      <c r="A2" s="39"/>
      <c r="B2" s="12"/>
      <c r="C2" s="4"/>
      <c r="D2" s="4"/>
      <c r="E2" s="40"/>
      <c r="K2" s="147" t="s">
        <v>142</v>
      </c>
      <c r="L2" s="147"/>
    </row>
    <row r="3" spans="1:12" ht="39">
      <c r="A3" s="38" t="s">
        <v>143</v>
      </c>
      <c r="B3" s="37" t="s">
        <v>11</v>
      </c>
      <c r="C3" s="38" t="s">
        <v>144</v>
      </c>
      <c r="D3" s="38" t="s">
        <v>77</v>
      </c>
      <c r="E3" s="36" t="s">
        <v>12</v>
      </c>
      <c r="F3" s="37" t="s">
        <v>299</v>
      </c>
      <c r="G3" s="33" t="s">
        <v>145</v>
      </c>
      <c r="H3" s="34" t="s">
        <v>146</v>
      </c>
      <c r="I3" s="34" t="s">
        <v>147</v>
      </c>
      <c r="J3" s="35" t="s">
        <v>148</v>
      </c>
      <c r="K3" s="36" t="s">
        <v>51</v>
      </c>
      <c r="L3" s="37" t="s">
        <v>73</v>
      </c>
    </row>
    <row r="4" spans="1:15" ht="12.75">
      <c r="A4" s="27" t="s">
        <v>78</v>
      </c>
      <c r="B4" s="27" t="s">
        <v>78</v>
      </c>
      <c r="C4" s="27" t="s">
        <v>78</v>
      </c>
      <c r="D4" s="27" t="s">
        <v>78</v>
      </c>
      <c r="E4" s="27" t="s">
        <v>78</v>
      </c>
      <c r="F4" s="12">
        <v>0</v>
      </c>
      <c r="G4" s="12">
        <v>0.7128302032283397</v>
      </c>
      <c r="H4" s="4">
        <v>0</v>
      </c>
      <c r="I4" s="4">
        <v>2005.0603</v>
      </c>
      <c r="J4" s="6">
        <v>36912</v>
      </c>
      <c r="K4" s="3"/>
      <c r="O4" s="4"/>
    </row>
    <row r="5" spans="1:15" ht="12.75">
      <c r="A5" s="27" t="s">
        <v>78</v>
      </c>
      <c r="B5" s="27" t="s">
        <v>78</v>
      </c>
      <c r="C5" s="27" t="s">
        <v>78</v>
      </c>
      <c r="D5" s="27" t="s">
        <v>78</v>
      </c>
      <c r="E5" s="27" t="s">
        <v>78</v>
      </c>
      <c r="F5" s="12">
        <v>1.2027338127873362</v>
      </c>
      <c r="G5" s="12">
        <v>0.5397550842678825</v>
      </c>
      <c r="H5" s="4">
        <v>0.1915999999998803</v>
      </c>
      <c r="I5" s="4">
        <v>2005.2521</v>
      </c>
      <c r="J5" s="6">
        <v>36982</v>
      </c>
      <c r="K5" s="3"/>
      <c r="O5" s="4"/>
    </row>
    <row r="6" spans="1:15" ht="12.75">
      <c r="A6" s="27" t="s">
        <v>78</v>
      </c>
      <c r="B6" s="27" t="s">
        <v>78</v>
      </c>
      <c r="C6" s="27" t="s">
        <v>78</v>
      </c>
      <c r="D6" s="27" t="s">
        <v>78</v>
      </c>
      <c r="E6" s="27" t="s">
        <v>78</v>
      </c>
      <c r="F6" s="12">
        <v>0.5266586330196482</v>
      </c>
      <c r="G6" s="12">
        <v>0.5517466203969574</v>
      </c>
      <c r="H6" s="4">
        <v>0.40249999999991815</v>
      </c>
      <c r="I6" s="4">
        <v>2005.463</v>
      </c>
      <c r="J6" s="6">
        <v>37059</v>
      </c>
      <c r="K6" s="12">
        <v>1.3084686534652306</v>
      </c>
      <c r="O6" s="4"/>
    </row>
    <row r="7" spans="1:15" ht="12.75">
      <c r="A7" s="27" t="s">
        <v>78</v>
      </c>
      <c r="B7" s="27" t="s">
        <v>78</v>
      </c>
      <c r="C7" s="27" t="s">
        <v>78</v>
      </c>
      <c r="D7" s="27" t="s">
        <v>78</v>
      </c>
      <c r="E7" s="27" t="s">
        <v>78</v>
      </c>
      <c r="F7" s="12">
        <v>-0.2821798560906821</v>
      </c>
      <c r="G7" s="12">
        <v>1.490104716265993</v>
      </c>
      <c r="H7" s="4">
        <v>0.5751000000000204</v>
      </c>
      <c r="I7" s="4">
        <v>2005.6356</v>
      </c>
      <c r="J7" s="6">
        <v>37122</v>
      </c>
      <c r="K7" s="12">
        <v>-0.49066224324582175</v>
      </c>
      <c r="O7" s="4"/>
    </row>
    <row r="8" spans="1:15" ht="12.75">
      <c r="A8" s="27" t="s">
        <v>78</v>
      </c>
      <c r="B8" s="27" t="s">
        <v>78</v>
      </c>
      <c r="C8" s="27" t="s">
        <v>78</v>
      </c>
      <c r="D8" s="27" t="s">
        <v>78</v>
      </c>
      <c r="E8" s="27" t="s">
        <v>78</v>
      </c>
      <c r="F8" s="12">
        <v>-2.89581294929856</v>
      </c>
      <c r="G8" s="12">
        <v>1.1638044134340237</v>
      </c>
      <c r="H8" s="4">
        <v>0.843599999999924</v>
      </c>
      <c r="I8" s="4">
        <v>2005.9041</v>
      </c>
      <c r="J8" s="6">
        <v>37220</v>
      </c>
      <c r="K8" s="12">
        <v>-3.4326848616628984</v>
      </c>
      <c r="O8" s="4"/>
    </row>
    <row r="9" spans="1:15" ht="12.75">
      <c r="A9" s="27" t="s">
        <v>78</v>
      </c>
      <c r="B9" s="27" t="s">
        <v>78</v>
      </c>
      <c r="C9" s="27" t="s">
        <v>78</v>
      </c>
      <c r="D9" s="27" t="s">
        <v>78</v>
      </c>
      <c r="E9" s="27" t="s">
        <v>78</v>
      </c>
      <c r="F9" s="12">
        <v>1.2004208631531759</v>
      </c>
      <c r="G9" s="12">
        <v>0.5871828332845094</v>
      </c>
      <c r="H9" s="4">
        <v>1.0928999999998723</v>
      </c>
      <c r="I9" s="4">
        <v>2006.1534</v>
      </c>
      <c r="J9" s="6">
        <v>37311</v>
      </c>
      <c r="K9" s="12">
        <v>1.0983812454509252</v>
      </c>
      <c r="O9" s="4"/>
    </row>
    <row r="10" spans="1:15" ht="12.75">
      <c r="A10" s="27" t="s">
        <v>78</v>
      </c>
      <c r="B10" s="27" t="s">
        <v>78</v>
      </c>
      <c r="C10" s="27" t="s">
        <v>78</v>
      </c>
      <c r="D10" s="27" t="s">
        <v>78</v>
      </c>
      <c r="E10" s="27" t="s">
        <v>78</v>
      </c>
      <c r="F10" s="12">
        <v>2.5349928054163424</v>
      </c>
      <c r="G10" s="12">
        <v>0.5052216355514991</v>
      </c>
      <c r="H10" s="4">
        <v>1.2846999999999298</v>
      </c>
      <c r="I10" s="4">
        <v>2006.3452</v>
      </c>
      <c r="J10" s="6">
        <v>37381</v>
      </c>
      <c r="K10" s="12">
        <v>1.9732177204144787</v>
      </c>
      <c r="O10" s="4"/>
    </row>
    <row r="11" spans="1:15" s="18" customFormat="1" ht="12.75">
      <c r="A11" s="27" t="s">
        <v>78</v>
      </c>
      <c r="B11" s="27" t="s">
        <v>78</v>
      </c>
      <c r="C11" s="27" t="s">
        <v>78</v>
      </c>
      <c r="D11" s="27" t="s">
        <v>78</v>
      </c>
      <c r="E11" s="27" t="s">
        <v>78</v>
      </c>
      <c r="F11" s="12">
        <v>2.5349928054163424</v>
      </c>
      <c r="G11" s="12">
        <v>0.24937500643933255</v>
      </c>
      <c r="H11" s="4">
        <v>1.7065999999999804</v>
      </c>
      <c r="I11" s="5">
        <v>2006.7671</v>
      </c>
      <c r="J11" s="9">
        <v>37535</v>
      </c>
      <c r="K11" s="12">
        <v>1.4854053705709431</v>
      </c>
      <c r="O11" s="4"/>
    </row>
    <row r="12" spans="1:15" ht="12.75">
      <c r="A12" s="27" t="s">
        <v>78</v>
      </c>
      <c r="B12" s="27" t="s">
        <v>78</v>
      </c>
      <c r="C12" s="27" t="s">
        <v>78</v>
      </c>
      <c r="D12" s="27" t="s">
        <v>78</v>
      </c>
      <c r="E12" s="27" t="s">
        <v>78</v>
      </c>
      <c r="F12" s="12">
        <v>4.917330934616542</v>
      </c>
      <c r="G12" s="12">
        <v>0.7795994026953313</v>
      </c>
      <c r="H12" s="4">
        <v>1.9011000000000422</v>
      </c>
      <c r="I12" s="4">
        <v>2006.9616</v>
      </c>
      <c r="J12" s="6">
        <v>37606</v>
      </c>
      <c r="K12" s="12">
        <v>2.5865714242367224</v>
      </c>
      <c r="O12" s="4"/>
    </row>
    <row r="13" spans="1:15" ht="12.75">
      <c r="A13" s="27" t="s">
        <v>78</v>
      </c>
      <c r="B13" s="27" t="s">
        <v>78</v>
      </c>
      <c r="C13" s="27" t="s">
        <v>78</v>
      </c>
      <c r="D13" s="27" t="s">
        <v>78</v>
      </c>
      <c r="E13" s="27" t="s">
        <v>78</v>
      </c>
      <c r="F13" s="12">
        <v>6.64741726534007</v>
      </c>
      <c r="G13" s="12">
        <v>0.7309888150809386</v>
      </c>
      <c r="H13" s="4">
        <v>2.0928999999998723</v>
      </c>
      <c r="I13" s="4">
        <v>2007.1534</v>
      </c>
      <c r="J13" s="6">
        <v>37676</v>
      </c>
      <c r="K13" s="12">
        <v>3.1761752904297746</v>
      </c>
      <c r="O13" s="4"/>
    </row>
    <row r="14" spans="1:15" ht="12.75">
      <c r="A14" s="52">
        <v>89.789975</v>
      </c>
      <c r="B14" s="52">
        <v>0.000541</v>
      </c>
      <c r="C14" s="1">
        <v>143.137</v>
      </c>
      <c r="D14" s="1">
        <v>0.9945</v>
      </c>
      <c r="E14" s="12">
        <v>0.047728533618684836</v>
      </c>
      <c r="F14" s="12">
        <f aca="true" t="shared" si="0" ref="F14:F21">F13+E14</f>
        <v>6.695145798958754</v>
      </c>
      <c r="G14" s="12">
        <v>0.7355352659670642</v>
      </c>
      <c r="H14" s="4">
        <v>2.41639999999984</v>
      </c>
      <c r="I14" s="4">
        <v>2007.4767</v>
      </c>
      <c r="J14" s="13">
        <v>37794</v>
      </c>
      <c r="K14" s="12">
        <f aca="true" t="shared" si="1" ref="K14:K27">F14/H14</f>
        <v>2.77071089180566</v>
      </c>
      <c r="O14" s="4"/>
    </row>
    <row r="15" spans="1:15" ht="12.75">
      <c r="A15" s="52">
        <v>89.785834</v>
      </c>
      <c r="B15" s="52">
        <v>0.0003497</v>
      </c>
      <c r="C15" s="1">
        <v>143.137</v>
      </c>
      <c r="D15" s="1">
        <v>0.9945</v>
      </c>
      <c r="E15" s="17">
        <v>-10.402308321832898</v>
      </c>
      <c r="F15" s="17">
        <f t="shared" si="0"/>
        <v>-3.7071625228741434</v>
      </c>
      <c r="G15" s="17">
        <v>0.4754467329180819</v>
      </c>
      <c r="H15" s="5">
        <v>2.6657000000000153</v>
      </c>
      <c r="I15" s="5">
        <v>2007.726</v>
      </c>
      <c r="J15" s="22">
        <v>37885</v>
      </c>
      <c r="K15" s="17">
        <f t="shared" si="1"/>
        <v>-1.390690071228616</v>
      </c>
      <c r="M15" s="12"/>
      <c r="N15" s="12"/>
      <c r="O15" s="4"/>
    </row>
    <row r="16" spans="1:15" ht="12.75">
      <c r="A16" s="52">
        <v>89.787735</v>
      </c>
      <c r="B16" s="52">
        <v>0.0003371</v>
      </c>
      <c r="C16" s="1">
        <v>143.137</v>
      </c>
      <c r="D16" s="1">
        <v>0.9945</v>
      </c>
      <c r="E16" s="17">
        <v>4.775365393056676</v>
      </c>
      <c r="F16" s="17">
        <f t="shared" si="0"/>
        <v>1.0682028701825326</v>
      </c>
      <c r="G16" s="17">
        <v>0.4583159670194036</v>
      </c>
      <c r="H16" s="5">
        <v>3.3740999999999985</v>
      </c>
      <c r="I16" s="5">
        <v>2008.4344</v>
      </c>
      <c r="J16" s="22">
        <v>38144</v>
      </c>
      <c r="K16" s="17">
        <f t="shared" si="1"/>
        <v>0.3165889778555861</v>
      </c>
      <c r="M16" s="12"/>
      <c r="N16" s="12"/>
      <c r="O16" s="4"/>
    </row>
    <row r="17" spans="1:15" ht="12.75">
      <c r="A17" s="52">
        <v>89.784985</v>
      </c>
      <c r="B17" s="52">
        <v>0.000439</v>
      </c>
      <c r="C17" s="1">
        <v>143.137</v>
      </c>
      <c r="D17" s="1">
        <v>0.9945</v>
      </c>
      <c r="E17" s="17">
        <v>-6.9080772415078995</v>
      </c>
      <c r="F17" s="17">
        <f t="shared" si="0"/>
        <v>-5.839874371325367</v>
      </c>
      <c r="G17" s="17">
        <v>0.5968576372634772</v>
      </c>
      <c r="H17" s="5">
        <v>3.756599999999935</v>
      </c>
      <c r="I17" s="5">
        <v>2008.8169</v>
      </c>
      <c r="J17" s="22">
        <v>38284</v>
      </c>
      <c r="K17" s="17">
        <f t="shared" si="1"/>
        <v>-1.5545638000653432</v>
      </c>
      <c r="L17" s="27" t="s">
        <v>294</v>
      </c>
      <c r="M17" s="12"/>
      <c r="N17" s="12"/>
      <c r="O17" s="4"/>
    </row>
    <row r="18" spans="1:15" ht="12.75">
      <c r="A18" s="52">
        <v>89.78967</v>
      </c>
      <c r="B18" s="52">
        <v>0.0008</v>
      </c>
      <c r="C18" s="1">
        <v>143.137</v>
      </c>
      <c r="D18" s="1">
        <v>0.9945</v>
      </c>
      <c r="E18" s="17">
        <v>11.8</v>
      </c>
      <c r="F18" s="17">
        <f t="shared" si="0"/>
        <v>5.960125628674634</v>
      </c>
      <c r="G18" s="17">
        <v>1</v>
      </c>
      <c r="H18" s="5">
        <f>I18-I4</f>
        <v>4.312299999999823</v>
      </c>
      <c r="I18" s="5">
        <v>2009.3726</v>
      </c>
      <c r="J18" s="22">
        <v>38487</v>
      </c>
      <c r="K18" s="17">
        <f t="shared" si="1"/>
        <v>1.38212221521575</v>
      </c>
      <c r="L18" s="27"/>
      <c r="M18" s="12"/>
      <c r="N18" s="12"/>
      <c r="O18" s="4"/>
    </row>
    <row r="19" spans="1:15" ht="12.75">
      <c r="A19" s="55">
        <v>89.78781</v>
      </c>
      <c r="B19" s="55">
        <v>0.00028</v>
      </c>
      <c r="C19" s="1">
        <v>143.137</v>
      </c>
      <c r="D19" s="1">
        <v>0.9945</v>
      </c>
      <c r="E19" s="1">
        <v>-4.7</v>
      </c>
      <c r="F19" s="17">
        <f t="shared" si="0"/>
        <v>1.2601256286746336</v>
      </c>
      <c r="G19" s="1">
        <v>0.4</v>
      </c>
      <c r="H19" s="4">
        <f>I19-I4</f>
        <v>4.736999999999853</v>
      </c>
      <c r="I19" s="4">
        <v>2009.7973</v>
      </c>
      <c r="J19" s="13">
        <v>38642</v>
      </c>
      <c r="K19" s="17">
        <f t="shared" si="1"/>
        <v>0.26601765435395247</v>
      </c>
      <c r="M19" s="12"/>
      <c r="N19" s="12"/>
      <c r="O19" s="4"/>
    </row>
    <row r="20" spans="1:11" ht="12.75">
      <c r="A20" s="55">
        <v>89.78907</v>
      </c>
      <c r="B20" s="55">
        <v>0.00036</v>
      </c>
      <c r="C20" s="1">
        <v>143.137</v>
      </c>
      <c r="D20" s="1">
        <v>0.9945</v>
      </c>
      <c r="E20" s="1">
        <v>3.2</v>
      </c>
      <c r="F20" s="17">
        <f t="shared" si="0"/>
        <v>4.460125628674634</v>
      </c>
      <c r="G20" s="1">
        <v>0.3</v>
      </c>
      <c r="H20" s="4">
        <f>I20-I4</f>
        <v>5.788999999999987</v>
      </c>
      <c r="I20" s="4">
        <v>2010.8493</v>
      </c>
      <c r="J20" s="13">
        <v>39026</v>
      </c>
      <c r="K20" s="17">
        <f t="shared" si="1"/>
        <v>0.7704483725470105</v>
      </c>
    </row>
    <row r="21" spans="1:11" ht="12.75">
      <c r="A21" s="55">
        <v>89.79248</v>
      </c>
      <c r="B21" s="55">
        <v>0.00069</v>
      </c>
      <c r="C21" s="1">
        <v>143.137</v>
      </c>
      <c r="D21" s="1">
        <v>0.9945</v>
      </c>
      <c r="E21" s="1">
        <v>8.6</v>
      </c>
      <c r="F21" s="17">
        <f t="shared" si="0"/>
        <v>13.060125628674633</v>
      </c>
      <c r="G21" s="72">
        <v>0.7</v>
      </c>
      <c r="H21" s="4">
        <f>I21-I5</f>
        <v>6.344900000000052</v>
      </c>
      <c r="I21" s="1">
        <v>2011.597</v>
      </c>
      <c r="J21" s="13">
        <v>39299</v>
      </c>
      <c r="K21" s="17">
        <f t="shared" si="1"/>
        <v>2.058365873169715</v>
      </c>
    </row>
    <row r="22" spans="1:15" ht="12.75">
      <c r="A22" s="52">
        <v>177.53847</v>
      </c>
      <c r="B22" s="55">
        <v>0.00032</v>
      </c>
      <c r="C22" s="18">
        <v>143.137</v>
      </c>
      <c r="D22" s="18">
        <v>0.9945</v>
      </c>
      <c r="E22" s="27" t="s">
        <v>78</v>
      </c>
      <c r="F22" s="1">
        <v>13.1</v>
      </c>
      <c r="G22" s="1">
        <v>0.7</v>
      </c>
      <c r="H22" s="1">
        <v>6.345</v>
      </c>
      <c r="I22" s="1">
        <v>2011.597</v>
      </c>
      <c r="J22" s="13">
        <v>39299</v>
      </c>
      <c r="K22" s="17">
        <f t="shared" si="1"/>
        <v>2.0646178092986602</v>
      </c>
      <c r="L22" s="74" t="s">
        <v>22</v>
      </c>
      <c r="M22" s="51"/>
      <c r="N22" s="18"/>
      <c r="O22" s="18"/>
    </row>
    <row r="23" spans="1:15" ht="12.75">
      <c r="A23" s="52">
        <v>177.54312</v>
      </c>
      <c r="B23" s="55">
        <v>0.00038</v>
      </c>
      <c r="C23" s="18">
        <v>143.137</v>
      </c>
      <c r="D23" s="18">
        <v>0.9945</v>
      </c>
      <c r="E23" s="1">
        <v>11.7</v>
      </c>
      <c r="F23" s="17">
        <f>SUM(F22,E23)</f>
        <v>24.799999999999997</v>
      </c>
      <c r="G23" s="1">
        <v>0.4</v>
      </c>
      <c r="H23" s="1">
        <f>I23-2005.06</f>
        <v>7.378000000000156</v>
      </c>
      <c r="I23" s="18">
        <v>2012.438</v>
      </c>
      <c r="J23" s="13">
        <v>39607</v>
      </c>
      <c r="K23" s="17">
        <f t="shared" si="1"/>
        <v>3.3613445378150546</v>
      </c>
      <c r="L23" s="1" t="s">
        <v>270</v>
      </c>
      <c r="N23" s="18"/>
      <c r="O23" s="18"/>
    </row>
    <row r="24" spans="1:15" ht="12.75">
      <c r="A24" s="52">
        <v>177.54374</v>
      </c>
      <c r="B24" s="55">
        <v>0.00056</v>
      </c>
      <c r="C24" s="18">
        <v>143.137</v>
      </c>
      <c r="D24" s="18">
        <v>0.9945</v>
      </c>
      <c r="E24" s="1">
        <v>1.6</v>
      </c>
      <c r="F24" s="17">
        <f>SUM(F23,E24)</f>
        <v>26.4</v>
      </c>
      <c r="G24" s="1">
        <v>0.5</v>
      </c>
      <c r="H24" s="1">
        <f>I24-2005.06</f>
        <v>8.32899999999995</v>
      </c>
      <c r="I24" s="18">
        <v>2013.389</v>
      </c>
      <c r="J24" s="13">
        <v>39951</v>
      </c>
      <c r="K24" s="17">
        <f t="shared" si="1"/>
        <v>3.1696482170728966</v>
      </c>
      <c r="L24" s="1" t="s">
        <v>286</v>
      </c>
      <c r="N24" s="18"/>
      <c r="O24" s="18"/>
    </row>
    <row r="25" spans="1:15" ht="12.75">
      <c r="A25" s="52">
        <v>177.54358</v>
      </c>
      <c r="B25" s="55">
        <v>0.00103</v>
      </c>
      <c r="C25" s="18">
        <v>143.137</v>
      </c>
      <c r="D25" s="18">
        <v>0.9945</v>
      </c>
      <c r="E25" s="1">
        <v>-0.4</v>
      </c>
      <c r="F25" s="17">
        <f>SUM(F24,E25)</f>
        <v>26</v>
      </c>
      <c r="G25" s="12">
        <v>1</v>
      </c>
      <c r="H25" s="1">
        <f>I25-2005.06</f>
        <v>9.29600000000005</v>
      </c>
      <c r="I25" s="18">
        <v>2014.356</v>
      </c>
      <c r="J25" s="13">
        <v>40307</v>
      </c>
      <c r="K25" s="17">
        <f t="shared" si="1"/>
        <v>2.7969018932874206</v>
      </c>
      <c r="L25" s="1" t="s">
        <v>321</v>
      </c>
      <c r="N25" s="18"/>
      <c r="O25" s="18"/>
    </row>
    <row r="26" spans="1:15" ht="12.75">
      <c r="A26" s="52">
        <v>177.54374</v>
      </c>
      <c r="B26" s="55">
        <v>0.00079</v>
      </c>
      <c r="C26" s="18">
        <v>143.137</v>
      </c>
      <c r="D26" s="18">
        <v>0.9945</v>
      </c>
      <c r="E26" s="1">
        <v>0.4</v>
      </c>
      <c r="F26" s="17">
        <f>SUM(F25,E26)</f>
        <v>26.4</v>
      </c>
      <c r="G26" s="12">
        <v>0.8</v>
      </c>
      <c r="H26" s="4">
        <f>I26-2005.06</f>
        <v>10.370100000000093</v>
      </c>
      <c r="I26" s="5">
        <v>2015.4301</v>
      </c>
      <c r="J26" s="13">
        <v>40699</v>
      </c>
      <c r="K26" s="17">
        <f t="shared" si="1"/>
        <v>2.5457806578528426</v>
      </c>
      <c r="N26" s="18"/>
      <c r="O26" s="18"/>
    </row>
    <row r="27" spans="1:15" ht="12.75">
      <c r="A27" s="52">
        <v>177.5414</v>
      </c>
      <c r="B27" s="55">
        <v>0.00044</v>
      </c>
      <c r="C27" s="18">
        <v>143.137</v>
      </c>
      <c r="D27" s="18">
        <v>0.9945</v>
      </c>
      <c r="E27" s="1">
        <v>-5.9</v>
      </c>
      <c r="F27" s="17">
        <f>SUM(F26,E27)</f>
        <v>20.5</v>
      </c>
      <c r="G27" s="1">
        <v>0.4</v>
      </c>
      <c r="H27" s="4">
        <f>I27-2005.06</f>
        <v>10.830400000000054</v>
      </c>
      <c r="I27" s="5">
        <v>2015.8904</v>
      </c>
      <c r="J27" s="13">
        <v>40867</v>
      </c>
      <c r="K27" s="17">
        <f t="shared" si="1"/>
        <v>1.8928202097798694</v>
      </c>
      <c r="L27" s="1" t="s">
        <v>433</v>
      </c>
      <c r="N27" s="18"/>
      <c r="O27" s="18"/>
    </row>
    <row r="28" spans="1:15" ht="12.75">
      <c r="A28" s="52"/>
      <c r="B28" s="55"/>
      <c r="C28" s="18"/>
      <c r="D28" s="18"/>
      <c r="F28" s="17"/>
      <c r="I28" s="18"/>
      <c r="J28" s="13"/>
      <c r="K28" s="17"/>
      <c r="N28" s="18"/>
      <c r="O28" s="18"/>
    </row>
    <row r="29" spans="1:15" ht="12.75">
      <c r="A29" s="52"/>
      <c r="B29" s="55"/>
      <c r="C29" s="18"/>
      <c r="D29" s="18"/>
      <c r="F29" s="17"/>
      <c r="I29" s="18"/>
      <c r="J29" s="13"/>
      <c r="K29" s="17"/>
      <c r="N29" s="18"/>
      <c r="O29" s="18"/>
    </row>
    <row r="30" spans="1:15" ht="12.75">
      <c r="A30" s="52"/>
      <c r="B30" s="55"/>
      <c r="C30" s="18"/>
      <c r="D30" s="18"/>
      <c r="F30" s="17"/>
      <c r="I30" s="18"/>
      <c r="J30" s="13"/>
      <c r="K30" s="17"/>
      <c r="N30" s="18"/>
      <c r="O30" s="18"/>
    </row>
    <row r="31" spans="1:15" ht="12.75">
      <c r="A31" s="52"/>
      <c r="B31" s="55"/>
      <c r="C31" s="18"/>
      <c r="D31" s="18"/>
      <c r="F31" s="17"/>
      <c r="I31" s="18"/>
      <c r="J31" s="13"/>
      <c r="K31" s="17"/>
      <c r="N31" s="18"/>
      <c r="O31" s="18"/>
    </row>
    <row r="32" spans="1:15" ht="12.75">
      <c r="A32" s="52"/>
      <c r="B32" s="55"/>
      <c r="C32" s="18"/>
      <c r="D32" s="18"/>
      <c r="F32" s="17"/>
      <c r="I32" s="18"/>
      <c r="J32" s="13"/>
      <c r="K32" s="17"/>
      <c r="N32" s="18"/>
      <c r="O32" s="18"/>
    </row>
    <row r="33" spans="1:15" ht="12.75">
      <c r="A33" s="52"/>
      <c r="B33" s="55"/>
      <c r="C33" s="18"/>
      <c r="D33" s="18"/>
      <c r="F33" s="17"/>
      <c r="I33" s="18"/>
      <c r="J33" s="13"/>
      <c r="K33" s="17"/>
      <c r="N33" s="18"/>
      <c r="O33" s="18"/>
    </row>
    <row r="34" spans="1:15" ht="12.75">
      <c r="A34" s="52"/>
      <c r="B34" s="55"/>
      <c r="C34" s="18"/>
      <c r="D34" s="18"/>
      <c r="F34" s="17"/>
      <c r="I34" s="18"/>
      <c r="J34" s="13"/>
      <c r="K34" s="17"/>
      <c r="N34" s="18"/>
      <c r="O34" s="18"/>
    </row>
    <row r="35" spans="1:15" ht="12.75">
      <c r="A35" s="52"/>
      <c r="B35" s="55"/>
      <c r="C35" s="18"/>
      <c r="D35" s="18"/>
      <c r="F35" s="17"/>
      <c r="I35" s="18"/>
      <c r="J35" s="13"/>
      <c r="K35" s="17"/>
      <c r="N35" s="18"/>
      <c r="O35" s="18"/>
    </row>
    <row r="36" spans="1:15" ht="12.75">
      <c r="A36" s="52"/>
      <c r="B36" s="55"/>
      <c r="C36" s="18"/>
      <c r="D36" s="18"/>
      <c r="F36" s="17"/>
      <c r="I36" s="18"/>
      <c r="J36" s="13"/>
      <c r="K36" s="17"/>
      <c r="N36" s="18"/>
      <c r="O36" s="18"/>
    </row>
    <row r="37" spans="1:15" ht="12.75">
      <c r="A37" s="52"/>
      <c r="B37" s="55"/>
      <c r="C37" s="18"/>
      <c r="D37" s="18"/>
      <c r="F37" s="17"/>
      <c r="I37" s="18"/>
      <c r="J37" s="13"/>
      <c r="K37" s="17"/>
      <c r="N37" s="18"/>
      <c r="O37" s="18"/>
    </row>
    <row r="38" spans="1:15" ht="12.75">
      <c r="A38" s="52"/>
      <c r="B38" s="55"/>
      <c r="C38" s="18"/>
      <c r="D38" s="18"/>
      <c r="F38" s="17"/>
      <c r="I38" s="18"/>
      <c r="J38" s="13"/>
      <c r="K38" s="17"/>
      <c r="N38" s="18"/>
      <c r="O38" s="18"/>
    </row>
    <row r="39" spans="1:15" ht="12.75">
      <c r="A39" s="52"/>
      <c r="B39" s="55"/>
      <c r="C39" s="18"/>
      <c r="D39" s="18"/>
      <c r="F39" s="17"/>
      <c r="I39" s="18"/>
      <c r="J39" s="13"/>
      <c r="K39" s="17"/>
      <c r="N39" s="18"/>
      <c r="O39" s="18"/>
    </row>
  </sheetData>
  <sheetProtection/>
  <mergeCells count="63">
    <mergeCell ref="GS1:GV1"/>
    <mergeCell ref="GW1:GZ1"/>
    <mergeCell ref="K2:L2"/>
    <mergeCell ref="HA1:HD1"/>
    <mergeCell ref="GC1:GF1"/>
    <mergeCell ref="GG1:GJ1"/>
    <mergeCell ref="GK1:GN1"/>
    <mergeCell ref="ES1:EV1"/>
    <mergeCell ref="DQ1:DT1"/>
    <mergeCell ref="DU1:DX1"/>
    <mergeCell ref="HY1:IB1"/>
    <mergeCell ref="HE1:HH1"/>
    <mergeCell ref="HI1:HL1"/>
    <mergeCell ref="HM1:HP1"/>
    <mergeCell ref="HQ1:HT1"/>
    <mergeCell ref="IS1:IV1"/>
    <mergeCell ref="IC1:IF1"/>
    <mergeCell ref="IG1:IJ1"/>
    <mergeCell ref="IK1:IN1"/>
    <mergeCell ref="IO1:IR1"/>
    <mergeCell ref="FM1:FP1"/>
    <mergeCell ref="EW1:EZ1"/>
    <mergeCell ref="FA1:FD1"/>
    <mergeCell ref="FI1:FL1"/>
    <mergeCell ref="FE1:FH1"/>
    <mergeCell ref="HU1:HX1"/>
    <mergeCell ref="FQ1:FT1"/>
    <mergeCell ref="FY1:GB1"/>
    <mergeCell ref="FU1:FX1"/>
    <mergeCell ref="GO1:GR1"/>
    <mergeCell ref="EO1:ER1"/>
    <mergeCell ref="BU1:BX1"/>
    <mergeCell ref="BY1:CB1"/>
    <mergeCell ref="CK1:CN1"/>
    <mergeCell ref="CO1:CR1"/>
    <mergeCell ref="CS1:CV1"/>
    <mergeCell ref="CW1:CZ1"/>
    <mergeCell ref="DA1:DD1"/>
    <mergeCell ref="CC1:CF1"/>
    <mergeCell ref="DE1:DH1"/>
    <mergeCell ref="BM1:BP1"/>
    <mergeCell ref="BQ1:BT1"/>
    <mergeCell ref="EK1:EN1"/>
    <mergeCell ref="DI1:DL1"/>
    <mergeCell ref="DM1:DP1"/>
    <mergeCell ref="EG1:EJ1"/>
    <mergeCell ref="DY1:EB1"/>
    <mergeCell ref="EC1:EF1"/>
    <mergeCell ref="CG1:CJ1"/>
    <mergeCell ref="AG1:AJ1"/>
    <mergeCell ref="AK1:AN1"/>
    <mergeCell ref="BI1:BL1"/>
    <mergeCell ref="BE1:BH1"/>
    <mergeCell ref="AO1:AR1"/>
    <mergeCell ref="AS1:AV1"/>
    <mergeCell ref="AW1:AZ1"/>
    <mergeCell ref="BA1:BD1"/>
    <mergeCell ref="Y1:AB1"/>
    <mergeCell ref="I1:L1"/>
    <mergeCell ref="M1:P1"/>
    <mergeCell ref="Q1:T1"/>
    <mergeCell ref="U1:X1"/>
    <mergeCell ref="AC1:AF1"/>
  </mergeCells>
  <printOptions/>
  <pageMargins left="0.25" right="0.25" top="0.25" bottom="0.26" header="0.3" footer="0.3"/>
  <pageSetup fitToHeight="4" fitToWidth="1" orientation="landscape"/>
  <colBreaks count="1" manualBreakCount="1">
    <brk id="12" max="47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M18"/>
  <sheetViews>
    <sheetView workbookViewId="0" topLeftCell="A1">
      <selection activeCell="L11" sqref="L11"/>
    </sheetView>
  </sheetViews>
  <sheetFormatPr defaultColWidth="8.375" defaultRowHeight="12.75"/>
  <cols>
    <col min="1" max="12" width="8.375" style="1" customWidth="1"/>
    <col min="13" max="13" width="10.125" style="1" customWidth="1"/>
    <col min="14" max="16384" width="8.375" style="1" customWidth="1"/>
  </cols>
  <sheetData>
    <row r="1" spans="1:9" ht="12.75">
      <c r="A1" s="43" t="s">
        <v>229</v>
      </c>
      <c r="B1" s="32"/>
      <c r="I1" s="4"/>
    </row>
    <row r="2" spans="1:12" ht="13.5" thickBot="1">
      <c r="A2" s="12"/>
      <c r="B2" s="12"/>
      <c r="C2" s="4"/>
      <c r="D2" s="4"/>
      <c r="E2" s="40"/>
      <c r="K2" s="147" t="s">
        <v>142</v>
      </c>
      <c r="L2" s="147"/>
    </row>
    <row r="3" spans="1:12" ht="39">
      <c r="A3" s="38" t="s">
        <v>143</v>
      </c>
      <c r="B3" s="37" t="s">
        <v>11</v>
      </c>
      <c r="C3" s="38" t="s">
        <v>144</v>
      </c>
      <c r="D3" s="38" t="s">
        <v>77</v>
      </c>
      <c r="E3" s="36" t="s">
        <v>12</v>
      </c>
      <c r="F3" s="37" t="s">
        <v>299</v>
      </c>
      <c r="G3" s="33" t="s">
        <v>145</v>
      </c>
      <c r="H3" s="34" t="s">
        <v>146</v>
      </c>
      <c r="I3" s="34" t="s">
        <v>147</v>
      </c>
      <c r="J3" s="35" t="s">
        <v>148</v>
      </c>
      <c r="K3" s="36" t="s">
        <v>51</v>
      </c>
      <c r="L3" s="37" t="s">
        <v>73</v>
      </c>
    </row>
    <row r="4" spans="1:13" ht="12.75">
      <c r="A4" s="53">
        <v>92.1746</v>
      </c>
      <c r="B4" s="54">
        <v>0.00056</v>
      </c>
      <c r="C4" s="18">
        <v>95.442</v>
      </c>
      <c r="D4" s="18">
        <v>0.9925</v>
      </c>
      <c r="E4" s="31" t="s">
        <v>78</v>
      </c>
      <c r="F4" s="31">
        <v>0</v>
      </c>
      <c r="G4" s="17">
        <v>0.4</v>
      </c>
      <c r="H4" s="7" t="s">
        <v>78</v>
      </c>
      <c r="I4" s="5">
        <v>2007.4192</v>
      </c>
      <c r="J4" s="22">
        <v>37773</v>
      </c>
      <c r="K4" s="31" t="s">
        <v>78</v>
      </c>
      <c r="L4" s="18"/>
      <c r="M4" s="4"/>
    </row>
    <row r="5" spans="1:13" ht="12.75">
      <c r="A5" s="1">
        <v>92.17395</v>
      </c>
      <c r="B5" s="18">
        <v>0.00062</v>
      </c>
      <c r="C5" s="18">
        <v>95.442</v>
      </c>
      <c r="D5" s="18">
        <v>0.9925</v>
      </c>
      <c r="E5" s="17">
        <v>1.1</v>
      </c>
      <c r="F5" s="18">
        <v>1.1</v>
      </c>
      <c r="G5" s="18">
        <v>0.4</v>
      </c>
      <c r="H5" s="5">
        <f>I5-I4</f>
        <v>1.3211999999998625</v>
      </c>
      <c r="I5" s="5">
        <v>2008.7404</v>
      </c>
      <c r="J5" s="22">
        <v>38256</v>
      </c>
      <c r="K5" s="17">
        <f aca="true" t="shared" si="0" ref="K5:K11">F5/H5</f>
        <v>0.8325764456555514</v>
      </c>
      <c r="L5" s="18" t="s">
        <v>0</v>
      </c>
      <c r="M5" s="4"/>
    </row>
    <row r="6" spans="1:13" ht="12.75">
      <c r="A6" s="18">
        <v>92.16345</v>
      </c>
      <c r="B6" s="18">
        <v>0.00036</v>
      </c>
      <c r="C6" s="18">
        <v>95.442</v>
      </c>
      <c r="D6" s="18">
        <v>0.9925</v>
      </c>
      <c r="E6" s="18">
        <v>17.6</v>
      </c>
      <c r="F6" s="18">
        <f aca="true" t="shared" si="1" ref="F6:F11">F5+E6</f>
        <v>18.700000000000003</v>
      </c>
      <c r="G6" s="18">
        <v>0.2</v>
      </c>
      <c r="H6" s="5">
        <f>I6-I4</f>
        <v>2.115000000000009</v>
      </c>
      <c r="I6" s="5">
        <v>2009.5342</v>
      </c>
      <c r="J6" s="22">
        <v>38546</v>
      </c>
      <c r="K6" s="17">
        <f t="shared" si="0"/>
        <v>8.841607565011783</v>
      </c>
      <c r="L6" s="1" t="s">
        <v>118</v>
      </c>
      <c r="M6" s="4"/>
    </row>
    <row r="7" spans="1:13" ht="12.75">
      <c r="A7" s="18">
        <v>92.17087</v>
      </c>
      <c r="B7" s="18">
        <v>0.00032</v>
      </c>
      <c r="C7" s="18">
        <v>95.442</v>
      </c>
      <c r="D7" s="18">
        <v>0.9925</v>
      </c>
      <c r="E7" s="18">
        <v>-12.4</v>
      </c>
      <c r="F7" s="18">
        <f t="shared" si="1"/>
        <v>6.3000000000000025</v>
      </c>
      <c r="G7" s="18">
        <v>0.2</v>
      </c>
      <c r="H7" s="5">
        <f>I7-I4</f>
        <v>3.3150000000000546</v>
      </c>
      <c r="I7" s="5">
        <v>2010.7342</v>
      </c>
      <c r="J7" s="22">
        <v>38984</v>
      </c>
      <c r="K7" s="17">
        <f t="shared" si="0"/>
        <v>1.9004524886877523</v>
      </c>
      <c r="L7" s="1" t="s">
        <v>118</v>
      </c>
      <c r="M7" s="4"/>
    </row>
    <row r="8" spans="1:12" ht="12.75">
      <c r="A8" s="54">
        <v>92.171</v>
      </c>
      <c r="B8" s="18">
        <v>0.00045</v>
      </c>
      <c r="C8" s="18">
        <v>95.442</v>
      </c>
      <c r="D8" s="18">
        <v>0.9925</v>
      </c>
      <c r="E8" s="18">
        <v>-0.2</v>
      </c>
      <c r="F8" s="18">
        <f t="shared" si="1"/>
        <v>6.100000000000002</v>
      </c>
      <c r="G8" s="18">
        <v>0.3</v>
      </c>
      <c r="H8" s="5">
        <f>I8-I4</f>
        <v>4.361799999999903</v>
      </c>
      <c r="I8" s="18">
        <v>2011.781</v>
      </c>
      <c r="J8" s="22">
        <v>39366</v>
      </c>
      <c r="K8" s="17">
        <f t="shared" si="0"/>
        <v>1.3985052042734967</v>
      </c>
      <c r="L8" s="18" t="s">
        <v>275</v>
      </c>
    </row>
    <row r="9" spans="1:13" ht="12.75">
      <c r="A9" s="1">
        <v>92.16505</v>
      </c>
      <c r="B9" s="1">
        <v>0.00043</v>
      </c>
      <c r="C9" s="18">
        <v>95.442</v>
      </c>
      <c r="D9" s="18">
        <v>0.9925</v>
      </c>
      <c r="E9" s="17">
        <v>10</v>
      </c>
      <c r="F9" s="18">
        <f t="shared" si="1"/>
        <v>16.1</v>
      </c>
      <c r="G9" s="18">
        <v>0.3</v>
      </c>
      <c r="H9" s="5">
        <f>I9-I4</f>
        <v>5.306800000000067</v>
      </c>
      <c r="I9" s="18">
        <v>2012.726</v>
      </c>
      <c r="J9" s="22">
        <v>39712</v>
      </c>
      <c r="K9" s="17">
        <f t="shared" si="0"/>
        <v>3.033843370769541</v>
      </c>
      <c r="L9" s="1" t="s">
        <v>267</v>
      </c>
      <c r="M9" s="28" t="s">
        <v>268</v>
      </c>
    </row>
    <row r="10" spans="1:13" ht="12.75">
      <c r="A10" s="1">
        <v>92.17017</v>
      </c>
      <c r="B10" s="1">
        <v>0.00071</v>
      </c>
      <c r="C10" s="18">
        <v>95.442</v>
      </c>
      <c r="D10" s="18">
        <v>0.9925</v>
      </c>
      <c r="E10" s="17">
        <v>-8.6</v>
      </c>
      <c r="F10" s="18">
        <f t="shared" si="1"/>
        <v>7.500000000000002</v>
      </c>
      <c r="G10" s="18">
        <v>0.5</v>
      </c>
      <c r="H10" s="5">
        <f>I10-I4</f>
        <v>6.396799999999985</v>
      </c>
      <c r="I10" s="18">
        <v>2013.816</v>
      </c>
      <c r="J10" s="22">
        <v>40110</v>
      </c>
      <c r="K10" s="17">
        <f t="shared" si="0"/>
        <v>1.1724612306153108</v>
      </c>
      <c r="L10" s="1" t="s">
        <v>259</v>
      </c>
      <c r="M10" s="28" t="s">
        <v>260</v>
      </c>
    </row>
    <row r="11" spans="1:13" ht="12.75">
      <c r="A11" s="1">
        <v>92.17168</v>
      </c>
      <c r="B11" s="1">
        <v>0.00044</v>
      </c>
      <c r="C11" s="18">
        <v>95.442</v>
      </c>
      <c r="D11" s="18">
        <v>0.9925</v>
      </c>
      <c r="E11" s="17">
        <v>-2.5</v>
      </c>
      <c r="F11" s="17">
        <f t="shared" si="1"/>
        <v>5.000000000000002</v>
      </c>
      <c r="G11" s="18">
        <v>0.3</v>
      </c>
      <c r="H11" s="5">
        <f>I11-I4</f>
        <v>7.301799999999957</v>
      </c>
      <c r="I11" s="18">
        <v>2014.721</v>
      </c>
      <c r="J11" s="22">
        <v>40440</v>
      </c>
      <c r="K11" s="17">
        <f t="shared" si="0"/>
        <v>0.684762661261611</v>
      </c>
      <c r="L11" s="1" t="s">
        <v>322</v>
      </c>
      <c r="M11" s="28" t="s">
        <v>260</v>
      </c>
    </row>
    <row r="12" spans="3:13" ht="12.75">
      <c r="C12" s="18"/>
      <c r="D12" s="18"/>
      <c r="F12" s="18"/>
      <c r="G12" s="18"/>
      <c r="H12" s="5"/>
      <c r="I12" s="18"/>
      <c r="J12" s="22"/>
      <c r="K12" s="17"/>
      <c r="M12" s="17" t="s">
        <v>407</v>
      </c>
    </row>
    <row r="13" spans="3:13" ht="12.75">
      <c r="C13" s="18"/>
      <c r="D13" s="18"/>
      <c r="E13" s="17"/>
      <c r="F13" s="18"/>
      <c r="G13" s="18"/>
      <c r="H13" s="5"/>
      <c r="I13" s="18"/>
      <c r="J13" s="22"/>
      <c r="K13" s="17"/>
      <c r="M13" s="28"/>
    </row>
    <row r="14" spans="3:13" ht="12.75">
      <c r="C14" s="18"/>
      <c r="D14" s="18"/>
      <c r="E14" s="17"/>
      <c r="F14" s="18"/>
      <c r="G14" s="18"/>
      <c r="H14" s="5"/>
      <c r="I14" s="18"/>
      <c r="J14" s="22"/>
      <c r="K14" s="17"/>
      <c r="M14" s="28"/>
    </row>
    <row r="15" spans="3:13" ht="12.75">
      <c r="C15" s="18"/>
      <c r="D15" s="18"/>
      <c r="E15" s="17"/>
      <c r="F15" s="18"/>
      <c r="G15" s="18"/>
      <c r="H15" s="5"/>
      <c r="I15" s="18"/>
      <c r="J15" s="22"/>
      <c r="K15" s="17"/>
      <c r="M15" s="28"/>
    </row>
    <row r="16" spans="3:13" ht="12.75">
      <c r="C16" s="18"/>
      <c r="D16" s="18"/>
      <c r="E16" s="17"/>
      <c r="F16" s="18"/>
      <c r="G16" s="18"/>
      <c r="H16" s="5"/>
      <c r="I16" s="18"/>
      <c r="J16" s="22"/>
      <c r="K16" s="17"/>
      <c r="M16" s="28"/>
    </row>
    <row r="17" spans="3:13" ht="12.75">
      <c r="C17" s="18"/>
      <c r="D17" s="18"/>
      <c r="E17" s="17"/>
      <c r="F17" s="18"/>
      <c r="G17" s="18"/>
      <c r="H17" s="5"/>
      <c r="I17" s="18"/>
      <c r="J17" s="22"/>
      <c r="K17" s="17"/>
      <c r="M17" s="28"/>
    </row>
    <row r="18" spans="3:13" ht="12.75">
      <c r="C18" s="18"/>
      <c r="D18" s="18"/>
      <c r="E18" s="17"/>
      <c r="F18" s="18"/>
      <c r="G18" s="18"/>
      <c r="H18" s="5"/>
      <c r="I18" s="18"/>
      <c r="J18" s="22"/>
      <c r="K18" s="17"/>
      <c r="M18" s="28"/>
    </row>
  </sheetData>
  <sheetProtection/>
  <mergeCells count="1">
    <mergeCell ref="K2:L2"/>
  </mergeCells>
  <printOptions/>
  <pageMargins left="0.25" right="0.25" top="0.25" bottom="0.26" header="0.3" footer="0.3"/>
  <pageSetup fitToHeight="4" fitToWidth="1" orientation="landscape" scale="8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workbookViewId="0" topLeftCell="A1">
      <selection activeCell="L11" sqref="L11"/>
    </sheetView>
  </sheetViews>
  <sheetFormatPr defaultColWidth="8.375" defaultRowHeight="12.75"/>
  <cols>
    <col min="1" max="16384" width="8.375" style="10" customWidth="1"/>
  </cols>
  <sheetData>
    <row r="1" spans="1:12" ht="12.75">
      <c r="A1" s="43" t="s">
        <v>174</v>
      </c>
      <c r="B1" s="32"/>
      <c r="C1" s="1"/>
      <c r="D1" s="1"/>
      <c r="I1" s="4"/>
      <c r="J1" s="1"/>
      <c r="K1" s="1"/>
      <c r="L1" s="1"/>
    </row>
    <row r="2" spans="1:12" ht="13.5" thickBot="1">
      <c r="A2" s="12"/>
      <c r="B2" s="12"/>
      <c r="C2" s="4"/>
      <c r="D2" s="4"/>
      <c r="E2" s="40"/>
      <c r="F2" s="1"/>
      <c r="G2" s="1"/>
      <c r="H2" s="1"/>
      <c r="I2" s="1"/>
      <c r="J2" s="1"/>
      <c r="K2" s="147" t="s">
        <v>300</v>
      </c>
      <c r="L2" s="147"/>
    </row>
    <row r="3" spans="1:12" ht="39">
      <c r="A3" s="38" t="s">
        <v>301</v>
      </c>
      <c r="B3" s="37" t="s">
        <v>302</v>
      </c>
      <c r="C3" s="38" t="s">
        <v>303</v>
      </c>
      <c r="D3" s="38" t="s">
        <v>77</v>
      </c>
      <c r="E3" s="36" t="s">
        <v>103</v>
      </c>
      <c r="F3" s="37" t="s">
        <v>104</v>
      </c>
      <c r="G3" s="33" t="s">
        <v>279</v>
      </c>
      <c r="H3" s="34" t="s">
        <v>280</v>
      </c>
      <c r="I3" s="34" t="s">
        <v>193</v>
      </c>
      <c r="J3" s="35" t="s">
        <v>194</v>
      </c>
      <c r="K3" s="36" t="s">
        <v>195</v>
      </c>
      <c r="L3" s="37" t="s">
        <v>74</v>
      </c>
    </row>
    <row r="4" spans="1:14" s="1" customFormat="1" ht="12.75">
      <c r="A4" s="18">
        <v>71.60668</v>
      </c>
      <c r="B4" s="53">
        <v>0.00132</v>
      </c>
      <c r="C4" s="18">
        <v>179.4</v>
      </c>
      <c r="D4" s="18">
        <v>0.9962</v>
      </c>
      <c r="E4" s="7" t="s">
        <v>78</v>
      </c>
      <c r="F4" s="7">
        <v>0</v>
      </c>
      <c r="G4" s="18">
        <v>1.8</v>
      </c>
      <c r="H4" s="7" t="s">
        <v>78</v>
      </c>
      <c r="I4" s="5">
        <v>2007.5726</v>
      </c>
      <c r="J4" s="22">
        <v>37829</v>
      </c>
      <c r="K4" s="30" t="s">
        <v>78</v>
      </c>
      <c r="L4" s="17"/>
      <c r="M4" s="12"/>
      <c r="N4" s="4"/>
    </row>
    <row r="5" spans="1:14" s="1" customFormat="1" ht="12.75">
      <c r="A5" s="18">
        <v>71.60612</v>
      </c>
      <c r="B5" s="53">
        <v>0.0008836</v>
      </c>
      <c r="C5" s="18">
        <v>179.4</v>
      </c>
      <c r="D5" s="18">
        <v>0.9962</v>
      </c>
      <c r="E5" s="17">
        <v>1.760116020635949</v>
      </c>
      <c r="F5" s="17">
        <v>1.8</v>
      </c>
      <c r="G5" s="17">
        <v>1.1</v>
      </c>
      <c r="H5" s="5">
        <f>I5-I4</f>
        <v>0.9765999999999622</v>
      </c>
      <c r="I5" s="5">
        <v>2008.5492</v>
      </c>
      <c r="J5" s="22">
        <v>38186</v>
      </c>
      <c r="K5" s="17">
        <f>E5/H5</f>
        <v>1.8022895972107487</v>
      </c>
      <c r="L5" s="17"/>
      <c r="M5" s="12"/>
      <c r="N5" s="4"/>
    </row>
    <row r="6" spans="1:14" s="1" customFormat="1" ht="12.75">
      <c r="A6" s="18">
        <v>71.60469</v>
      </c>
      <c r="B6" s="18">
        <v>0.00044</v>
      </c>
      <c r="C6" s="18">
        <v>179.4</v>
      </c>
      <c r="D6" s="18">
        <v>0.9962</v>
      </c>
      <c r="E6" s="18">
        <v>4.5</v>
      </c>
      <c r="F6" s="17">
        <f aca="true" t="shared" si="0" ref="F6:F11">F5+E6</f>
        <v>6.3</v>
      </c>
      <c r="G6" s="17">
        <v>0.6</v>
      </c>
      <c r="H6" s="5">
        <f>I6-I4</f>
        <v>2.1644000000001142</v>
      </c>
      <c r="I6" s="5">
        <v>2009.737</v>
      </c>
      <c r="J6" s="22">
        <v>38620</v>
      </c>
      <c r="K6" s="17">
        <f aca="true" t="shared" si="1" ref="K6:K11">F6/H6</f>
        <v>2.9107373868045037</v>
      </c>
      <c r="L6" s="17" t="s">
        <v>53</v>
      </c>
      <c r="M6" s="12"/>
      <c r="N6" s="4"/>
    </row>
    <row r="7" spans="1:12" s="1" customFormat="1" ht="12.75">
      <c r="A7" s="18">
        <v>71.60528</v>
      </c>
      <c r="B7" s="18">
        <v>0.00054</v>
      </c>
      <c r="C7" s="18">
        <v>179.4</v>
      </c>
      <c r="D7" s="18">
        <v>0.9962</v>
      </c>
      <c r="E7" s="18">
        <v>-1.9</v>
      </c>
      <c r="F7" s="17">
        <f t="shared" si="0"/>
        <v>4.4</v>
      </c>
      <c r="G7" s="17">
        <v>0.6</v>
      </c>
      <c r="H7" s="5">
        <f>I7-I4</f>
        <v>3.0685000000000855</v>
      </c>
      <c r="I7" s="5">
        <v>2010.6411</v>
      </c>
      <c r="J7" s="22">
        <v>38950</v>
      </c>
      <c r="K7" s="17">
        <f t="shared" si="1"/>
        <v>1.4339253707022577</v>
      </c>
      <c r="L7" s="17"/>
    </row>
    <row r="8" spans="1:12" s="1" customFormat="1" ht="12.75">
      <c r="A8" s="1">
        <v>71.60487</v>
      </c>
      <c r="B8" s="1">
        <v>0.00028</v>
      </c>
      <c r="C8" s="18">
        <v>179.4</v>
      </c>
      <c r="D8" s="18">
        <v>0.9962</v>
      </c>
      <c r="E8" s="1">
        <v>1.3</v>
      </c>
      <c r="F8" s="17">
        <f t="shared" si="0"/>
        <v>5.7</v>
      </c>
      <c r="G8" s="1">
        <v>0.3</v>
      </c>
      <c r="H8" s="5">
        <f>I8-I4</f>
        <v>4.159400000000005</v>
      </c>
      <c r="I8" s="1">
        <v>2011.732</v>
      </c>
      <c r="J8" s="13">
        <v>39348</v>
      </c>
      <c r="K8" s="17">
        <f t="shared" si="1"/>
        <v>1.370389960090396</v>
      </c>
      <c r="L8" s="1" t="s">
        <v>41</v>
      </c>
    </row>
    <row r="9" spans="1:12" s="1" customFormat="1" ht="12.75">
      <c r="A9" s="1">
        <v>71.60566</v>
      </c>
      <c r="B9" s="1">
        <v>0.00138</v>
      </c>
      <c r="C9" s="1">
        <v>179.4</v>
      </c>
      <c r="D9" s="18">
        <v>0.9962</v>
      </c>
      <c r="E9" s="18">
        <v>-2.5</v>
      </c>
      <c r="F9" s="17">
        <f t="shared" si="0"/>
        <v>3.2</v>
      </c>
      <c r="G9" s="18">
        <v>1.6</v>
      </c>
      <c r="H9" s="5">
        <f>I9-I4</f>
        <v>4.863399999999956</v>
      </c>
      <c r="I9" s="18">
        <v>2012.436</v>
      </c>
      <c r="J9" s="13">
        <v>39606</v>
      </c>
      <c r="K9" s="17">
        <f t="shared" si="1"/>
        <v>0.6579759016326087</v>
      </c>
      <c r="L9" s="1" t="s">
        <v>200</v>
      </c>
    </row>
    <row r="10" spans="1:12" s="1" customFormat="1" ht="12.75">
      <c r="A10" s="1">
        <v>71.60216</v>
      </c>
      <c r="B10" s="1">
        <v>0.00057</v>
      </c>
      <c r="C10" s="1">
        <v>179.4</v>
      </c>
      <c r="D10" s="18">
        <v>0.9962</v>
      </c>
      <c r="E10" s="17">
        <v>11</v>
      </c>
      <c r="F10" s="17">
        <f t="shared" si="0"/>
        <v>14.2</v>
      </c>
      <c r="G10" s="18">
        <v>0.7</v>
      </c>
      <c r="H10" s="5">
        <f>I10-I4</f>
        <v>6.249399999999923</v>
      </c>
      <c r="I10" s="18">
        <v>2013.822</v>
      </c>
      <c r="J10" s="13">
        <v>40112</v>
      </c>
      <c r="K10" s="17">
        <f t="shared" si="1"/>
        <v>2.27221813294079</v>
      </c>
      <c r="L10" s="1" t="s">
        <v>261</v>
      </c>
    </row>
    <row r="11" spans="1:12" s="1" customFormat="1" ht="12.75">
      <c r="A11" s="1">
        <v>71.60066</v>
      </c>
      <c r="B11" s="1">
        <v>0.00045</v>
      </c>
      <c r="C11" s="1">
        <v>179.4</v>
      </c>
      <c r="D11" s="18">
        <v>0.9962</v>
      </c>
      <c r="E11" s="18">
        <v>4.7</v>
      </c>
      <c r="F11" s="17">
        <f t="shared" si="0"/>
        <v>18.9</v>
      </c>
      <c r="G11" s="18">
        <v>0.5</v>
      </c>
      <c r="H11" s="5">
        <f>I11-I4</f>
        <v>7.112300000000005</v>
      </c>
      <c r="I11" s="18">
        <v>2014.6849</v>
      </c>
      <c r="J11" s="13">
        <v>40427</v>
      </c>
      <c r="K11" s="17">
        <f t="shared" si="1"/>
        <v>2.6573682212505076</v>
      </c>
      <c r="L11" s="1" t="s">
        <v>444</v>
      </c>
    </row>
    <row r="12" spans="4:11" s="1" customFormat="1" ht="12.75">
      <c r="D12" s="18"/>
      <c r="E12" s="11" t="s">
        <v>407</v>
      </c>
      <c r="F12" s="17"/>
      <c r="G12" s="18"/>
      <c r="H12" s="5"/>
      <c r="I12" s="18"/>
      <c r="J12" s="13"/>
      <c r="K12" s="17"/>
    </row>
    <row r="13" spans="4:11" s="1" customFormat="1" ht="12.75">
      <c r="D13" s="18"/>
      <c r="E13" s="18"/>
      <c r="F13" s="17"/>
      <c r="G13" s="18"/>
      <c r="H13" s="5"/>
      <c r="I13" s="18"/>
      <c r="J13" s="13"/>
      <c r="K13" s="17"/>
    </row>
    <row r="14" spans="4:11" s="1" customFormat="1" ht="12.75">
      <c r="D14" s="18"/>
      <c r="E14" s="18"/>
      <c r="F14" s="17"/>
      <c r="G14" s="18"/>
      <c r="H14" s="5"/>
      <c r="I14" s="18"/>
      <c r="J14" s="13"/>
      <c r="K14" s="17"/>
    </row>
    <row r="15" spans="4:11" s="1" customFormat="1" ht="12.75">
      <c r="D15" s="18"/>
      <c r="E15" s="18"/>
      <c r="F15" s="17"/>
      <c r="G15" s="18"/>
      <c r="H15" s="5"/>
      <c r="I15" s="18"/>
      <c r="J15" s="13"/>
      <c r="K15" s="17"/>
    </row>
    <row r="16" spans="4:11" s="1" customFormat="1" ht="12.75">
      <c r="D16" s="18"/>
      <c r="E16" s="18"/>
      <c r="F16" s="17"/>
      <c r="G16" s="18"/>
      <c r="H16" s="5"/>
      <c r="I16" s="18"/>
      <c r="J16" s="13"/>
      <c r="K16" s="17"/>
    </row>
    <row r="17" spans="4:11" s="1" customFormat="1" ht="12.75">
      <c r="D17" s="18"/>
      <c r="E17" s="18"/>
      <c r="F17" s="17"/>
      <c r="G17" s="18"/>
      <c r="H17" s="5"/>
      <c r="I17" s="18"/>
      <c r="J17" s="13"/>
      <c r="K17" s="17"/>
    </row>
    <row r="18" spans="4:11" s="1" customFormat="1" ht="12.75">
      <c r="D18" s="18"/>
      <c r="E18" s="18"/>
      <c r="F18" s="17"/>
      <c r="G18" s="18"/>
      <c r="H18" s="5"/>
      <c r="I18" s="18"/>
      <c r="J18" s="13"/>
      <c r="K18" s="17"/>
    </row>
    <row r="19" spans="4:11" s="1" customFormat="1" ht="12.75">
      <c r="D19" s="18"/>
      <c r="E19" s="18"/>
      <c r="F19" s="17"/>
      <c r="G19" s="18"/>
      <c r="H19" s="5"/>
      <c r="I19" s="18"/>
      <c r="J19" s="13"/>
      <c r="K19" s="17"/>
    </row>
    <row r="20" spans="4:11" s="1" customFormat="1" ht="12.75">
      <c r="D20" s="18"/>
      <c r="E20" s="18"/>
      <c r="F20" s="17"/>
      <c r="G20" s="18"/>
      <c r="H20" s="5"/>
      <c r="I20" s="18"/>
      <c r="J20" s="13"/>
      <c r="K20" s="17"/>
    </row>
    <row r="21" spans="4:11" s="1" customFormat="1" ht="12.75">
      <c r="D21" s="18"/>
      <c r="E21" s="18"/>
      <c r="F21" s="17"/>
      <c r="G21" s="18"/>
      <c r="H21" s="5"/>
      <c r="I21" s="18"/>
      <c r="J21" s="13"/>
      <c r="K21" s="17"/>
    </row>
    <row r="22" spans="4:11" s="1" customFormat="1" ht="12.75">
      <c r="D22" s="18"/>
      <c r="E22" s="18"/>
      <c r="F22" s="17"/>
      <c r="G22" s="18"/>
      <c r="H22" s="5"/>
      <c r="I22" s="18"/>
      <c r="J22" s="13"/>
      <c r="K22" s="17"/>
    </row>
  </sheetData>
  <sheetProtection/>
  <mergeCells count="1">
    <mergeCell ref="K2:L2"/>
  </mergeCells>
  <printOptions/>
  <pageMargins left="0.25" right="0.25" top="0.25" bottom="0.26" header="0.3" footer="0.3"/>
  <pageSetup fitToHeight="4" fitToWidth="1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80"/>
  <sheetViews>
    <sheetView zoomScale="125" zoomScaleNormal="125" workbookViewId="0" topLeftCell="A1">
      <selection activeCell="H46" sqref="H46"/>
    </sheetView>
  </sheetViews>
  <sheetFormatPr defaultColWidth="11.00390625" defaultRowHeight="12.75"/>
  <cols>
    <col min="1" max="1" width="5.25390625" style="68" customWidth="1"/>
    <col min="2" max="2" width="9.75390625" style="68" customWidth="1"/>
    <col min="3" max="3" width="14.25390625" style="68" customWidth="1"/>
    <col min="4" max="4" width="7.625" style="68" customWidth="1"/>
    <col min="5" max="5" width="6.375" style="68" customWidth="1"/>
    <col min="6" max="6" width="6.25390625" style="68" customWidth="1"/>
    <col min="7" max="7" width="7.375" style="68" customWidth="1"/>
    <col min="8" max="8" width="3.75390625" style="68" customWidth="1"/>
    <col min="9" max="9" width="3.875" style="68" customWidth="1"/>
    <col min="10" max="10" width="4.00390625" style="68" customWidth="1"/>
    <col min="11" max="11" width="18.875" style="68" customWidth="1"/>
    <col min="12" max="12" width="18.375" style="68" customWidth="1"/>
    <col min="13" max="16384" width="11.00390625" style="68" customWidth="1"/>
  </cols>
  <sheetData>
    <row r="1" spans="1:11" ht="15">
      <c r="A1" s="212" t="s">
        <v>388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</row>
    <row r="2" spans="1:11" ht="60.75" customHeight="1">
      <c r="A2" s="80" t="s">
        <v>389</v>
      </c>
      <c r="B2" s="80" t="s">
        <v>105</v>
      </c>
      <c r="C2" s="80" t="s">
        <v>106</v>
      </c>
      <c r="D2" s="81" t="s">
        <v>107</v>
      </c>
      <c r="E2" s="81" t="s">
        <v>108</v>
      </c>
      <c r="F2" s="56" t="s">
        <v>83</v>
      </c>
      <c r="G2" s="82" t="s">
        <v>110</v>
      </c>
      <c r="H2" s="82" t="s">
        <v>225</v>
      </c>
      <c r="I2" s="82" t="s">
        <v>58</v>
      </c>
      <c r="J2" s="82" t="s">
        <v>390</v>
      </c>
      <c r="K2" s="133"/>
    </row>
    <row r="3" spans="1:11" ht="12.75">
      <c r="A3" s="132" t="s">
        <v>180</v>
      </c>
      <c r="B3" s="132" t="s">
        <v>181</v>
      </c>
      <c r="C3" s="132" t="s">
        <v>391</v>
      </c>
      <c r="D3" s="134">
        <v>-122.29829</v>
      </c>
      <c r="E3" s="134">
        <v>38.62156</v>
      </c>
      <c r="F3" s="135">
        <v>99.04</v>
      </c>
      <c r="G3" s="201">
        <v>-0.35</v>
      </c>
      <c r="H3" s="201">
        <v>0.6859</v>
      </c>
      <c r="I3" s="136">
        <v>0</v>
      </c>
      <c r="J3" s="136">
        <v>4.6</v>
      </c>
      <c r="K3" s="137"/>
    </row>
    <row r="4" spans="1:11" ht="12.75">
      <c r="A4" s="132" t="s">
        <v>182</v>
      </c>
      <c r="B4" s="132" t="s">
        <v>181</v>
      </c>
      <c r="C4" s="132" t="s">
        <v>392</v>
      </c>
      <c r="D4" s="134">
        <v>-122.32086</v>
      </c>
      <c r="E4" s="134">
        <v>38.62179</v>
      </c>
      <c r="F4" s="135">
        <v>76.096</v>
      </c>
      <c r="G4" s="201">
        <v>-1.8</v>
      </c>
      <c r="H4" s="201">
        <v>0.8</v>
      </c>
      <c r="I4" s="136">
        <v>-1.5</v>
      </c>
      <c r="J4" s="136">
        <v>4.6</v>
      </c>
      <c r="K4" s="138"/>
    </row>
    <row r="5" spans="1:11" ht="12.75">
      <c r="A5" s="132" t="s">
        <v>393</v>
      </c>
      <c r="B5" s="132" t="s">
        <v>181</v>
      </c>
      <c r="C5" s="132" t="s">
        <v>394</v>
      </c>
      <c r="D5" s="134">
        <v>-122.34194</v>
      </c>
      <c r="E5" s="134">
        <v>38.65523</v>
      </c>
      <c r="F5" s="135">
        <v>86.598</v>
      </c>
      <c r="G5" s="201">
        <v>1.4</v>
      </c>
      <c r="H5" s="201">
        <v>0.6</v>
      </c>
      <c r="I5" s="136">
        <v>1.5</v>
      </c>
      <c r="J5" s="136">
        <v>3.1</v>
      </c>
      <c r="K5" s="137"/>
    </row>
    <row r="6" spans="1:11" ht="12.75">
      <c r="A6" s="132" t="s">
        <v>183</v>
      </c>
      <c r="B6" s="132" t="s">
        <v>111</v>
      </c>
      <c r="C6" s="132" t="s">
        <v>120</v>
      </c>
      <c r="D6" s="134">
        <v>-122.49721</v>
      </c>
      <c r="E6" s="134">
        <v>39.00138</v>
      </c>
      <c r="F6" s="135">
        <v>163.948</v>
      </c>
      <c r="G6" s="201">
        <v>1</v>
      </c>
      <c r="H6" s="201">
        <v>0.35</v>
      </c>
      <c r="I6" s="136">
        <v>1.1</v>
      </c>
      <c r="J6" s="136">
        <v>5.9</v>
      </c>
      <c r="K6" s="137"/>
    </row>
    <row r="7" spans="1:11" ht="12.75">
      <c r="A7" s="132" t="s">
        <v>231</v>
      </c>
      <c r="B7" s="132" t="s">
        <v>111</v>
      </c>
      <c r="C7" s="132" t="s">
        <v>233</v>
      </c>
      <c r="D7" s="134">
        <v>-122.71436</v>
      </c>
      <c r="E7" s="134">
        <v>39.1938</v>
      </c>
      <c r="F7" s="135">
        <v>141</v>
      </c>
      <c r="G7" s="201" t="s">
        <v>0</v>
      </c>
      <c r="H7" s="201" t="s">
        <v>0</v>
      </c>
      <c r="I7" s="144">
        <v>-0.7</v>
      </c>
      <c r="J7" s="144">
        <v>1.9</v>
      </c>
      <c r="K7" s="208" t="s">
        <v>426</v>
      </c>
    </row>
    <row r="8" spans="1:11" ht="12.75">
      <c r="A8" s="132" t="s">
        <v>109</v>
      </c>
      <c r="B8" s="132" t="s">
        <v>111</v>
      </c>
      <c r="C8" s="132" t="s">
        <v>395</v>
      </c>
      <c r="D8" s="134">
        <v>-122.95726</v>
      </c>
      <c r="E8" s="134">
        <v>39.4456</v>
      </c>
      <c r="F8" s="135">
        <v>102.186</v>
      </c>
      <c r="G8" s="201">
        <v>3.2</v>
      </c>
      <c r="H8" s="201">
        <v>0.12</v>
      </c>
      <c r="I8" s="136">
        <v>3</v>
      </c>
      <c r="J8" s="136">
        <v>10</v>
      </c>
      <c r="K8" s="137"/>
    </row>
    <row r="9" spans="1:11" ht="12.75">
      <c r="A9" s="132" t="s">
        <v>232</v>
      </c>
      <c r="B9" s="132" t="s">
        <v>111</v>
      </c>
      <c r="C9" s="132" t="s">
        <v>134</v>
      </c>
      <c r="D9" s="134">
        <v>-123.22755</v>
      </c>
      <c r="E9" s="134">
        <v>39.74003</v>
      </c>
      <c r="F9" s="135">
        <v>184.164</v>
      </c>
      <c r="G9" s="201">
        <v>0.4</v>
      </c>
      <c r="H9" s="201">
        <v>1.5</v>
      </c>
      <c r="I9" s="136">
        <v>0.6</v>
      </c>
      <c r="J9" s="136">
        <v>3</v>
      </c>
      <c r="K9" s="137" t="s">
        <v>428</v>
      </c>
    </row>
    <row r="10" spans="1:11" ht="12.75">
      <c r="A10" s="132" t="s">
        <v>184</v>
      </c>
      <c r="B10" s="132" t="s">
        <v>111</v>
      </c>
      <c r="C10" s="132" t="s">
        <v>185</v>
      </c>
      <c r="D10" s="134">
        <v>-123.24823</v>
      </c>
      <c r="E10" s="134">
        <v>39.75875</v>
      </c>
      <c r="F10" s="135">
        <v>101.345</v>
      </c>
      <c r="G10" s="201">
        <v>-0.2</v>
      </c>
      <c r="H10" s="201">
        <v>0.2</v>
      </c>
      <c r="I10" s="136">
        <v>-0.3</v>
      </c>
      <c r="J10" s="136">
        <v>5.2</v>
      </c>
      <c r="K10" s="146" t="s">
        <v>407</v>
      </c>
    </row>
    <row r="11" spans="1:11" ht="12.75">
      <c r="A11" s="132" t="s">
        <v>112</v>
      </c>
      <c r="B11" s="132" t="s">
        <v>113</v>
      </c>
      <c r="C11" s="132" t="s">
        <v>114</v>
      </c>
      <c r="D11" s="134">
        <v>-122.03524</v>
      </c>
      <c r="E11" s="134">
        <v>37.97189</v>
      </c>
      <c r="F11" s="135">
        <v>133.189</v>
      </c>
      <c r="G11" s="201">
        <v>3.58</v>
      </c>
      <c r="H11" s="209">
        <v>0.03</v>
      </c>
      <c r="I11" s="136">
        <v>3.5</v>
      </c>
      <c r="J11" s="136">
        <v>36.2</v>
      </c>
      <c r="K11" s="137"/>
    </row>
    <row r="12" spans="1:11" ht="12.75">
      <c r="A12" s="132" t="s">
        <v>115</v>
      </c>
      <c r="B12" s="132" t="s">
        <v>113</v>
      </c>
      <c r="C12" s="132" t="s">
        <v>208</v>
      </c>
      <c r="D12" s="134">
        <v>-122.03824</v>
      </c>
      <c r="E12" s="134">
        <v>37.97569</v>
      </c>
      <c r="F12" s="135">
        <v>57.11</v>
      </c>
      <c r="G12" s="201">
        <v>2.9</v>
      </c>
      <c r="H12" s="209">
        <v>0.02</v>
      </c>
      <c r="I12" s="136">
        <v>3</v>
      </c>
      <c r="J12" s="136">
        <v>36.1</v>
      </c>
      <c r="K12" s="137"/>
    </row>
    <row r="13" spans="1:11" ht="12.75">
      <c r="A13" s="132" t="s">
        <v>136</v>
      </c>
      <c r="B13" s="132" t="s">
        <v>81</v>
      </c>
      <c r="C13" s="132" t="s">
        <v>396</v>
      </c>
      <c r="D13" s="134">
        <v>-122.11316</v>
      </c>
      <c r="E13" s="134">
        <v>38.11413</v>
      </c>
      <c r="F13" s="135">
        <v>140.446</v>
      </c>
      <c r="G13" s="201">
        <v>1</v>
      </c>
      <c r="H13" s="201">
        <v>0.37</v>
      </c>
      <c r="I13" s="136">
        <v>1</v>
      </c>
      <c r="J13" s="136">
        <v>8.3</v>
      </c>
      <c r="K13" s="140"/>
    </row>
    <row r="14" spans="1:11" ht="12.75">
      <c r="A14" s="132" t="s">
        <v>64</v>
      </c>
      <c r="B14" s="132" t="s">
        <v>81</v>
      </c>
      <c r="C14" s="132" t="s">
        <v>192</v>
      </c>
      <c r="D14" s="134">
        <v>-122.1368</v>
      </c>
      <c r="E14" s="134">
        <v>38.16584</v>
      </c>
      <c r="F14" s="135">
        <v>117.287</v>
      </c>
      <c r="G14" s="201">
        <v>3.4</v>
      </c>
      <c r="H14" s="201">
        <v>0.58</v>
      </c>
      <c r="I14" s="136">
        <v>3.2</v>
      </c>
      <c r="J14" s="136">
        <v>5.8</v>
      </c>
      <c r="K14" s="140"/>
    </row>
    <row r="15" spans="1:11" ht="12.75">
      <c r="A15" s="132" t="s">
        <v>82</v>
      </c>
      <c r="B15" s="132" t="s">
        <v>81</v>
      </c>
      <c r="C15" s="132" t="s">
        <v>92</v>
      </c>
      <c r="D15" s="134">
        <v>-122.15054</v>
      </c>
      <c r="E15" s="134">
        <v>38.19848</v>
      </c>
      <c r="F15" s="135">
        <v>343.75</v>
      </c>
      <c r="G15" s="201">
        <v>3.74</v>
      </c>
      <c r="H15" s="201">
        <v>0.1</v>
      </c>
      <c r="I15" s="136">
        <v>3.9</v>
      </c>
      <c r="J15" s="136">
        <v>31.4</v>
      </c>
      <c r="K15" s="140"/>
    </row>
    <row r="16" spans="1:11" ht="12.75">
      <c r="A16" s="132" t="s">
        <v>63</v>
      </c>
      <c r="B16" s="132" t="s">
        <v>81</v>
      </c>
      <c r="C16" s="132" t="s">
        <v>191</v>
      </c>
      <c r="D16" s="134">
        <v>-122.1556</v>
      </c>
      <c r="E16" s="134">
        <v>38.21861</v>
      </c>
      <c r="F16" s="135">
        <v>175.568</v>
      </c>
      <c r="G16" s="201">
        <v>0.7</v>
      </c>
      <c r="H16" s="201">
        <v>0.45</v>
      </c>
      <c r="I16" s="136">
        <v>0.8</v>
      </c>
      <c r="J16" s="136">
        <v>5.8</v>
      </c>
      <c r="K16" s="140"/>
    </row>
    <row r="17" spans="1:11" ht="12.75">
      <c r="A17" s="132" t="s">
        <v>80</v>
      </c>
      <c r="B17" s="132" t="s">
        <v>81</v>
      </c>
      <c r="C17" s="132" t="s">
        <v>93</v>
      </c>
      <c r="D17" s="134">
        <v>-122.16186</v>
      </c>
      <c r="E17" s="134">
        <v>38.23603</v>
      </c>
      <c r="F17" s="135">
        <v>143.137</v>
      </c>
      <c r="G17" s="210">
        <v>2.6</v>
      </c>
      <c r="H17" s="201">
        <v>0.33</v>
      </c>
      <c r="I17" s="136">
        <v>1.9</v>
      </c>
      <c r="J17" s="136">
        <v>10.8</v>
      </c>
      <c r="K17" s="140"/>
    </row>
    <row r="18" spans="1:11" ht="12.75">
      <c r="A18" s="132" t="s">
        <v>135</v>
      </c>
      <c r="B18" s="132" t="s">
        <v>81</v>
      </c>
      <c r="C18" s="132" t="s">
        <v>137</v>
      </c>
      <c r="D18" s="134">
        <v>-122.24806</v>
      </c>
      <c r="E18" s="134">
        <v>38.47626</v>
      </c>
      <c r="F18" s="135">
        <v>95.442</v>
      </c>
      <c r="G18" s="201">
        <v>0.9</v>
      </c>
      <c r="H18" s="201">
        <v>0.3</v>
      </c>
      <c r="I18" s="136">
        <v>0.7</v>
      </c>
      <c r="J18" s="136">
        <v>7.3</v>
      </c>
      <c r="K18" s="140" t="s">
        <v>434</v>
      </c>
    </row>
    <row r="19" spans="1:11" ht="12.75">
      <c r="A19" s="132" t="s">
        <v>397</v>
      </c>
      <c r="B19" s="132" t="s">
        <v>141</v>
      </c>
      <c r="C19" s="132" t="s">
        <v>141</v>
      </c>
      <c r="D19" s="134">
        <v>-122.38873</v>
      </c>
      <c r="E19" s="134">
        <v>38.81388</v>
      </c>
      <c r="F19" s="135">
        <v>179.4</v>
      </c>
      <c r="G19" s="201">
        <v>2.2</v>
      </c>
      <c r="H19" s="201">
        <v>0.5</v>
      </c>
      <c r="I19" s="136">
        <v>2.7</v>
      </c>
      <c r="J19" s="136">
        <v>7.1</v>
      </c>
      <c r="K19" s="146" t="s">
        <v>407</v>
      </c>
    </row>
    <row r="20" spans="1:11" ht="12.75">
      <c r="A20" s="132" t="s">
        <v>398</v>
      </c>
      <c r="B20" s="132" t="s">
        <v>85</v>
      </c>
      <c r="C20" s="132" t="s">
        <v>140</v>
      </c>
      <c r="D20" s="134">
        <v>-122.82647</v>
      </c>
      <c r="E20" s="134">
        <v>38.7032</v>
      </c>
      <c r="F20" s="139">
        <v>111</v>
      </c>
      <c r="G20" s="201">
        <v>1.6</v>
      </c>
      <c r="H20" s="201">
        <v>0.3</v>
      </c>
      <c r="I20" s="136">
        <v>1.7</v>
      </c>
      <c r="J20" s="136">
        <v>7.2</v>
      </c>
      <c r="K20" s="21"/>
    </row>
    <row r="21" spans="1:11" ht="12.75">
      <c r="A21" s="132" t="s">
        <v>138</v>
      </c>
      <c r="B21" s="132" t="s">
        <v>85</v>
      </c>
      <c r="C21" s="132" t="s">
        <v>139</v>
      </c>
      <c r="D21" s="134">
        <v>-123.0507</v>
      </c>
      <c r="E21" s="134">
        <v>38.93464</v>
      </c>
      <c r="F21" s="135">
        <v>144.3</v>
      </c>
      <c r="G21" s="201">
        <v>2.9</v>
      </c>
      <c r="H21" s="201">
        <v>0.74</v>
      </c>
      <c r="I21" s="136">
        <v>3.4</v>
      </c>
      <c r="J21" s="136">
        <v>7.1</v>
      </c>
      <c r="K21" s="140" t="s">
        <v>399</v>
      </c>
    </row>
    <row r="22" spans="1:11" ht="12.75">
      <c r="A22" s="132" t="s">
        <v>84</v>
      </c>
      <c r="B22" s="132" t="s">
        <v>85</v>
      </c>
      <c r="C22" s="132" t="s">
        <v>59</v>
      </c>
      <c r="D22" s="134">
        <v>-123.16748</v>
      </c>
      <c r="E22" s="134">
        <v>39.13906</v>
      </c>
      <c r="F22" s="135">
        <v>288.753</v>
      </c>
      <c r="G22" s="201">
        <v>4.2</v>
      </c>
      <c r="H22" s="201">
        <v>0.1</v>
      </c>
      <c r="I22" s="136">
        <v>4.2</v>
      </c>
      <c r="J22" s="136">
        <v>22.1</v>
      </c>
      <c r="K22" s="137"/>
    </row>
    <row r="23" spans="1:11" ht="12.75">
      <c r="A23" s="132" t="s">
        <v>86</v>
      </c>
      <c r="B23" s="132" t="s">
        <v>85</v>
      </c>
      <c r="C23" s="132" t="s">
        <v>87</v>
      </c>
      <c r="D23" s="134">
        <v>-123.35612</v>
      </c>
      <c r="E23" s="134">
        <v>39.41242</v>
      </c>
      <c r="F23" s="135">
        <v>124.869</v>
      </c>
      <c r="G23" s="201">
        <v>5.4</v>
      </c>
      <c r="H23" s="201">
        <v>0.1</v>
      </c>
      <c r="I23" s="136">
        <v>5.2</v>
      </c>
      <c r="J23" s="136">
        <v>23.7</v>
      </c>
      <c r="K23" s="137"/>
    </row>
    <row r="24" spans="1:11" ht="12.75">
      <c r="A24" s="132" t="s">
        <v>375</v>
      </c>
      <c r="B24" s="132" t="s">
        <v>380</v>
      </c>
      <c r="C24" s="132" t="s">
        <v>382</v>
      </c>
      <c r="D24" s="134">
        <v>-122.3164</v>
      </c>
      <c r="E24" s="134">
        <v>38.23422</v>
      </c>
      <c r="F24" s="198">
        <v>76.05</v>
      </c>
      <c r="G24" s="201" t="s">
        <v>424</v>
      </c>
      <c r="H24" s="201" t="s">
        <v>0</v>
      </c>
      <c r="I24" s="136" t="s">
        <v>0</v>
      </c>
      <c r="J24" s="136"/>
      <c r="K24" s="137" t="s">
        <v>423</v>
      </c>
    </row>
    <row r="25" spans="1:11" ht="12.75">
      <c r="A25" s="132" t="s">
        <v>376</v>
      </c>
      <c r="B25" s="132" t="s">
        <v>380</v>
      </c>
      <c r="C25" s="132" t="s">
        <v>383</v>
      </c>
      <c r="D25" s="134">
        <v>-122.32516</v>
      </c>
      <c r="E25" s="134">
        <v>38.25157</v>
      </c>
      <c r="F25" s="198">
        <v>138.95</v>
      </c>
      <c r="G25" s="201" t="s">
        <v>424</v>
      </c>
      <c r="H25" s="201" t="s">
        <v>0</v>
      </c>
      <c r="I25" s="136" t="s">
        <v>0</v>
      </c>
      <c r="J25" s="136"/>
      <c r="K25" s="137" t="s">
        <v>381</v>
      </c>
    </row>
    <row r="26" spans="1:11" ht="12.75">
      <c r="A26" s="132" t="s">
        <v>377</v>
      </c>
      <c r="B26" s="132" t="s">
        <v>380</v>
      </c>
      <c r="C26" s="132" t="s">
        <v>384</v>
      </c>
      <c r="D26" s="134">
        <v>-122.3365</v>
      </c>
      <c r="E26" s="134">
        <v>38.2731599999999</v>
      </c>
      <c r="F26" s="136">
        <v>70.8</v>
      </c>
      <c r="G26" s="201" t="s">
        <v>424</v>
      </c>
      <c r="H26" s="201" t="s">
        <v>0</v>
      </c>
      <c r="I26" s="136" t="s">
        <v>0</v>
      </c>
      <c r="J26" s="136"/>
      <c r="K26" s="137" t="s">
        <v>381</v>
      </c>
    </row>
    <row r="27" spans="1:11" ht="12.75">
      <c r="A27" s="132" t="s">
        <v>378</v>
      </c>
      <c r="B27" s="132" t="s">
        <v>380</v>
      </c>
      <c r="C27" s="132" t="s">
        <v>385</v>
      </c>
      <c r="D27" s="134">
        <v>-122.34426</v>
      </c>
      <c r="E27" s="134">
        <v>38.29809</v>
      </c>
      <c r="F27" s="135">
        <v>64.72</v>
      </c>
      <c r="G27" s="201" t="s">
        <v>424</v>
      </c>
      <c r="H27" s="201" t="s">
        <v>0</v>
      </c>
      <c r="I27" s="136" t="s">
        <v>0</v>
      </c>
      <c r="J27" s="136"/>
      <c r="K27" s="137" t="s">
        <v>381</v>
      </c>
    </row>
    <row r="28" spans="1:11" ht="12.75">
      <c r="A28" s="132" t="s">
        <v>379</v>
      </c>
      <c r="B28" s="132" t="s">
        <v>380</v>
      </c>
      <c r="C28" s="132" t="s">
        <v>386</v>
      </c>
      <c r="D28" s="134">
        <v>-122.337819999999</v>
      </c>
      <c r="E28" s="134">
        <v>38.3081299999999</v>
      </c>
      <c r="F28" s="139">
        <v>85</v>
      </c>
      <c r="G28" s="201" t="s">
        <v>0</v>
      </c>
      <c r="H28" s="201" t="s">
        <v>0</v>
      </c>
      <c r="I28" s="136" t="s">
        <v>0</v>
      </c>
      <c r="J28" s="136"/>
      <c r="K28" s="137" t="s">
        <v>381</v>
      </c>
    </row>
    <row r="29" spans="1:11" ht="12.75">
      <c r="A29" s="132" t="s">
        <v>171</v>
      </c>
      <c r="B29" s="132" t="s">
        <v>27</v>
      </c>
      <c r="C29" s="132" t="s">
        <v>172</v>
      </c>
      <c r="D29" s="134">
        <v>-122.47916</v>
      </c>
      <c r="E29" s="134">
        <v>38.1987</v>
      </c>
      <c r="F29" s="135">
        <v>109.68</v>
      </c>
      <c r="G29" s="201">
        <v>0.3</v>
      </c>
      <c r="H29" s="201">
        <v>0.5</v>
      </c>
      <c r="I29" s="136">
        <v>0.3</v>
      </c>
      <c r="J29" s="136">
        <v>5.6</v>
      </c>
      <c r="K29" s="137"/>
    </row>
    <row r="30" spans="1:11" ht="12.75">
      <c r="A30" s="132" t="s">
        <v>29</v>
      </c>
      <c r="B30" s="132" t="s">
        <v>27</v>
      </c>
      <c r="C30" s="132" t="s">
        <v>30</v>
      </c>
      <c r="D30" s="134">
        <v>-122.59046</v>
      </c>
      <c r="E30" s="134">
        <v>38.30928</v>
      </c>
      <c r="F30" s="135">
        <v>137.926</v>
      </c>
      <c r="G30" s="201">
        <v>1.8</v>
      </c>
      <c r="H30" s="201">
        <v>0.2</v>
      </c>
      <c r="I30" s="136">
        <v>1.7</v>
      </c>
      <c r="J30" s="136">
        <v>12.7</v>
      </c>
      <c r="K30" s="137"/>
    </row>
    <row r="31" spans="1:11" ht="12.75">
      <c r="A31" s="132" t="s">
        <v>88</v>
      </c>
      <c r="B31" s="132" t="s">
        <v>27</v>
      </c>
      <c r="C31" s="132" t="s">
        <v>28</v>
      </c>
      <c r="D31" s="134">
        <v>-122.69446</v>
      </c>
      <c r="E31" s="134">
        <v>38.43687</v>
      </c>
      <c r="F31" s="135">
        <v>90.502</v>
      </c>
      <c r="G31" s="201">
        <v>1.4</v>
      </c>
      <c r="H31" s="201">
        <v>0.1</v>
      </c>
      <c r="I31" s="136">
        <v>1.6</v>
      </c>
      <c r="J31" s="136">
        <v>12.7</v>
      </c>
      <c r="K31" s="137"/>
    </row>
    <row r="32" spans="1:11" ht="12.75">
      <c r="A32" s="132" t="s">
        <v>65</v>
      </c>
      <c r="B32" s="132" t="s">
        <v>27</v>
      </c>
      <c r="C32" s="132" t="s">
        <v>190</v>
      </c>
      <c r="D32" s="134">
        <v>-122.7175</v>
      </c>
      <c r="E32" s="134">
        <v>38.47995</v>
      </c>
      <c r="F32" s="139">
        <v>76</v>
      </c>
      <c r="G32" s="201" t="s">
        <v>0</v>
      </c>
      <c r="H32" s="201" t="s">
        <v>0</v>
      </c>
      <c r="I32" s="144" t="s">
        <v>78</v>
      </c>
      <c r="J32" s="144" t="s">
        <v>78</v>
      </c>
      <c r="K32" s="145" t="s">
        <v>409</v>
      </c>
    </row>
    <row r="33" spans="1:11" ht="12.75">
      <c r="A33" s="132" t="s">
        <v>72</v>
      </c>
      <c r="B33" s="132" t="s">
        <v>27</v>
      </c>
      <c r="C33" s="132" t="s">
        <v>189</v>
      </c>
      <c r="D33" s="134">
        <v>-122.73807</v>
      </c>
      <c r="E33" s="134">
        <v>38.50169</v>
      </c>
      <c r="F33" s="135">
        <v>152</v>
      </c>
      <c r="G33" s="201">
        <v>4.4</v>
      </c>
      <c r="H33" s="201">
        <v>0.7</v>
      </c>
      <c r="I33" s="136">
        <v>5</v>
      </c>
      <c r="J33" s="136">
        <v>7.4</v>
      </c>
      <c r="K33" s="137"/>
    </row>
    <row r="34" spans="1:11" ht="12.75">
      <c r="A34" s="132" t="s">
        <v>169</v>
      </c>
      <c r="B34" s="132" t="s">
        <v>27</v>
      </c>
      <c r="C34" s="132" t="s">
        <v>170</v>
      </c>
      <c r="D34" s="134">
        <v>-123.7949</v>
      </c>
      <c r="E34" s="134">
        <v>38.5773</v>
      </c>
      <c r="F34" s="135">
        <v>65.951</v>
      </c>
      <c r="G34" s="201" t="s">
        <v>331</v>
      </c>
      <c r="H34" s="201">
        <v>1.3</v>
      </c>
      <c r="I34" s="136">
        <v>-1.5</v>
      </c>
      <c r="J34" s="136">
        <v>4.5</v>
      </c>
      <c r="K34" s="145" t="s">
        <v>407</v>
      </c>
    </row>
    <row r="35" spans="1:11" ht="12.75">
      <c r="A35" s="141" t="s">
        <v>421</v>
      </c>
      <c r="B35" s="141" t="s">
        <v>27</v>
      </c>
      <c r="C35" s="141" t="s">
        <v>422</v>
      </c>
      <c r="D35" s="199">
        <v>-122.865394</v>
      </c>
      <c r="E35" s="199">
        <v>38.641859</v>
      </c>
      <c r="F35" s="200">
        <v>121.5</v>
      </c>
      <c r="G35" s="207" t="s">
        <v>0</v>
      </c>
      <c r="H35" s="207" t="s">
        <v>0</v>
      </c>
      <c r="I35" s="207" t="s">
        <v>0</v>
      </c>
      <c r="J35" s="200">
        <v>0</v>
      </c>
      <c r="K35" s="133"/>
    </row>
    <row r="36" spans="1:11" ht="12.75">
      <c r="A36" s="57" t="s">
        <v>400</v>
      </c>
      <c r="B36" s="77"/>
      <c r="C36" s="58"/>
      <c r="D36" s="58"/>
      <c r="E36" s="58"/>
      <c r="F36" s="58"/>
      <c r="H36" s="143"/>
      <c r="I36" s="211"/>
      <c r="J36" s="58"/>
      <c r="K36" s="58"/>
    </row>
    <row r="37" spans="1:11" ht="12.75">
      <c r="A37" s="78" t="s">
        <v>401</v>
      </c>
      <c r="B37" s="59"/>
      <c r="C37" s="58"/>
      <c r="D37" s="58"/>
      <c r="E37" s="58"/>
      <c r="F37" s="58"/>
      <c r="G37" s="58"/>
      <c r="H37" s="58"/>
      <c r="I37" s="58"/>
      <c r="J37" s="58"/>
      <c r="K37" s="58"/>
    </row>
    <row r="38" spans="1:11" ht="12.75">
      <c r="A38" s="78" t="s">
        <v>402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</row>
    <row r="39" ht="12.75">
      <c r="A39" s="132" t="s">
        <v>387</v>
      </c>
    </row>
    <row r="40" ht="12.75">
      <c r="A40" s="77"/>
    </row>
    <row r="58" ht="12.75" customHeight="1"/>
    <row r="80" ht="12.75">
      <c r="M80" s="79"/>
    </row>
  </sheetData>
  <sheetProtection/>
  <mergeCells count="1">
    <mergeCell ref="A1:K1"/>
  </mergeCells>
  <printOptions horizontalCentered="1" verticalCentered="1"/>
  <pageMargins left="1" right="0.85" top="0.75" bottom="0.49" header="0.25" footer="0.5"/>
  <pageSetup fitToHeight="1" fitToWidth="1" orientation="landscape" scale="93"/>
  <rowBreaks count="1" manualBreakCount="1">
    <brk id="58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L22"/>
  <sheetViews>
    <sheetView workbookViewId="0" topLeftCell="A1">
      <selection activeCell="F11" sqref="F11"/>
    </sheetView>
  </sheetViews>
  <sheetFormatPr defaultColWidth="8.375" defaultRowHeight="12.75"/>
  <cols>
    <col min="1" max="1" width="8.375" style="10" customWidth="1"/>
    <col min="2" max="16384" width="8.375" style="10" customWidth="1"/>
  </cols>
  <sheetData>
    <row r="1" spans="1:11" ht="12.75">
      <c r="A1" s="43" t="s">
        <v>23</v>
      </c>
      <c r="B1" s="32"/>
      <c r="C1" s="1"/>
      <c r="D1" s="1"/>
      <c r="I1" s="4"/>
      <c r="J1" s="1"/>
      <c r="K1" s="1"/>
    </row>
    <row r="2" spans="1:11" ht="13.5" thickBot="1">
      <c r="A2" s="12"/>
      <c r="B2" s="12"/>
      <c r="C2" s="4"/>
      <c r="D2" s="4"/>
      <c r="E2" s="40"/>
      <c r="F2" s="1"/>
      <c r="G2" s="1"/>
      <c r="H2" s="1"/>
      <c r="I2" s="1"/>
      <c r="J2" s="1"/>
      <c r="K2" s="42" t="s">
        <v>97</v>
      </c>
    </row>
    <row r="3" spans="1:11" ht="39">
      <c r="A3" s="38" t="s">
        <v>155</v>
      </c>
      <c r="B3" s="37" t="s">
        <v>132</v>
      </c>
      <c r="C3" s="38" t="s">
        <v>133</v>
      </c>
      <c r="D3" s="38" t="s">
        <v>77</v>
      </c>
      <c r="E3" s="36" t="s">
        <v>203</v>
      </c>
      <c r="F3" s="37" t="s">
        <v>204</v>
      </c>
      <c r="G3" s="33" t="s">
        <v>205</v>
      </c>
      <c r="H3" s="34" t="s">
        <v>206</v>
      </c>
      <c r="I3" s="34" t="s">
        <v>207</v>
      </c>
      <c r="J3" s="35" t="s">
        <v>292</v>
      </c>
      <c r="K3" s="36" t="s">
        <v>293</v>
      </c>
    </row>
    <row r="4" spans="1:11" s="1" customFormat="1" ht="12.75">
      <c r="A4" s="54">
        <v>107.28678</v>
      </c>
      <c r="B4" s="53">
        <v>0.000374</v>
      </c>
      <c r="C4" s="5">
        <v>111</v>
      </c>
      <c r="D4" s="18">
        <v>0.9996</v>
      </c>
      <c r="E4" s="31" t="s">
        <v>78</v>
      </c>
      <c r="F4" s="30">
        <v>0</v>
      </c>
      <c r="G4" s="17">
        <v>0.3</v>
      </c>
      <c r="H4" s="30" t="s">
        <v>78</v>
      </c>
      <c r="I4" s="5">
        <v>2008.4153</v>
      </c>
      <c r="J4" s="22">
        <v>38137</v>
      </c>
      <c r="K4" s="30" t="s">
        <v>78</v>
      </c>
    </row>
    <row r="5" spans="1:11" s="1" customFormat="1" ht="12.75">
      <c r="A5" s="54">
        <v>107.28519</v>
      </c>
      <c r="B5" s="18">
        <v>0.00069</v>
      </c>
      <c r="C5" s="5">
        <v>111</v>
      </c>
      <c r="D5" s="18">
        <v>0.9996</v>
      </c>
      <c r="E5" s="18">
        <v>3.1</v>
      </c>
      <c r="F5" s="17">
        <v>3.1</v>
      </c>
      <c r="G5" s="18">
        <v>0.5</v>
      </c>
      <c r="H5" s="5">
        <f>I5-I4</f>
        <v>1.187400000000025</v>
      </c>
      <c r="I5" s="5">
        <v>2009.6027</v>
      </c>
      <c r="J5" s="22">
        <v>38571</v>
      </c>
      <c r="K5" s="17">
        <f aca="true" t="shared" si="0" ref="K5:K11">F5/H5</f>
        <v>2.610746168098311</v>
      </c>
    </row>
    <row r="6" spans="1:11" s="1" customFormat="1" ht="12.75">
      <c r="A6" s="18">
        <v>107.28685</v>
      </c>
      <c r="B6" s="18">
        <v>0.00052</v>
      </c>
      <c r="C6" s="5">
        <v>111</v>
      </c>
      <c r="D6" s="18">
        <v>0.9996</v>
      </c>
      <c r="E6" s="18">
        <v>-3.2</v>
      </c>
      <c r="F6" s="17">
        <f aca="true" t="shared" si="1" ref="F6:F11">F5+E6</f>
        <v>-0.10000000000000009</v>
      </c>
      <c r="G6" s="17">
        <v>0.4</v>
      </c>
      <c r="H6" s="5">
        <f>I6-I4</f>
        <v>2.4340000000001965</v>
      </c>
      <c r="I6" s="5">
        <v>2010.8493</v>
      </c>
      <c r="J6" s="22">
        <v>39026</v>
      </c>
      <c r="K6" s="17">
        <f t="shared" si="0"/>
        <v>-0.04108463434675103</v>
      </c>
    </row>
    <row r="7" spans="1:12" s="1" customFormat="1" ht="12.75">
      <c r="A7" s="18">
        <v>107.28408</v>
      </c>
      <c r="B7" s="18">
        <v>0.00029</v>
      </c>
      <c r="C7" s="5">
        <v>111</v>
      </c>
      <c r="D7" s="18">
        <v>0.9996</v>
      </c>
      <c r="E7" s="18">
        <v>5.4</v>
      </c>
      <c r="F7" s="17">
        <f t="shared" si="1"/>
        <v>5.300000000000001</v>
      </c>
      <c r="G7" s="17">
        <v>0.2</v>
      </c>
      <c r="H7" s="5">
        <f>I7-I4</f>
        <v>3.2397000000000844</v>
      </c>
      <c r="I7" s="5">
        <v>2011.655</v>
      </c>
      <c r="J7" s="22">
        <v>39320</v>
      </c>
      <c r="K7" s="17">
        <f t="shared" si="0"/>
        <v>1.635953946353015</v>
      </c>
      <c r="L7" s="1" t="s">
        <v>43</v>
      </c>
    </row>
    <row r="8" spans="1:12" s="1" customFormat="1" ht="12.75">
      <c r="A8" s="18">
        <v>107.28531</v>
      </c>
      <c r="B8" s="18">
        <v>0.00019</v>
      </c>
      <c r="C8" s="5">
        <v>111</v>
      </c>
      <c r="D8" s="18">
        <v>0.9996</v>
      </c>
      <c r="E8" s="18">
        <v>-2.4</v>
      </c>
      <c r="F8" s="17">
        <f t="shared" si="1"/>
        <v>2.900000000000001</v>
      </c>
      <c r="G8" s="17">
        <v>0.1</v>
      </c>
      <c r="H8" s="5">
        <f>I8-I4</f>
        <v>4.214700000000221</v>
      </c>
      <c r="I8" s="5">
        <v>2012.63</v>
      </c>
      <c r="J8" s="22">
        <v>39677</v>
      </c>
      <c r="K8" s="17">
        <f t="shared" si="0"/>
        <v>0.6880679526419078</v>
      </c>
      <c r="L8" s="1" t="s">
        <v>25</v>
      </c>
    </row>
    <row r="9" spans="1:12" s="1" customFormat="1" ht="12.75">
      <c r="A9" s="18">
        <v>107.28373</v>
      </c>
      <c r="B9" s="18">
        <v>0.00086</v>
      </c>
      <c r="C9" s="5">
        <v>111</v>
      </c>
      <c r="D9" s="18">
        <v>0.9996</v>
      </c>
      <c r="E9" s="18">
        <v>3.1</v>
      </c>
      <c r="F9" s="17">
        <f t="shared" si="1"/>
        <v>6.000000000000001</v>
      </c>
      <c r="G9" s="17">
        <v>0.6</v>
      </c>
      <c r="H9" s="5">
        <f>I9-I4</f>
        <v>5.231700000000046</v>
      </c>
      <c r="I9" s="5">
        <v>2013.647</v>
      </c>
      <c r="J9" s="22">
        <v>40048</v>
      </c>
      <c r="K9" s="17">
        <f t="shared" si="0"/>
        <v>1.1468547508457954</v>
      </c>
      <c r="L9" s="1" t="s">
        <v>281</v>
      </c>
    </row>
    <row r="10" spans="1:12" s="1" customFormat="1" ht="12.75">
      <c r="A10" s="18">
        <v>107.28144</v>
      </c>
      <c r="B10" s="18">
        <v>0.00033</v>
      </c>
      <c r="C10" s="5">
        <v>111</v>
      </c>
      <c r="D10" s="18">
        <v>0.9996</v>
      </c>
      <c r="E10" s="18">
        <v>4.4</v>
      </c>
      <c r="F10" s="17">
        <f t="shared" si="1"/>
        <v>10.400000000000002</v>
      </c>
      <c r="G10" s="17">
        <v>0.2</v>
      </c>
      <c r="H10" s="5">
        <f>I10-I4</f>
        <v>6.477700000000141</v>
      </c>
      <c r="I10" s="5">
        <v>2014.893</v>
      </c>
      <c r="J10" s="22">
        <v>40503</v>
      </c>
      <c r="K10" s="17">
        <f t="shared" si="0"/>
        <v>1.6055081278848629</v>
      </c>
      <c r="L10" s="1" t="s">
        <v>323</v>
      </c>
    </row>
    <row r="11" spans="1:12" s="1" customFormat="1" ht="12.75">
      <c r="A11" s="18">
        <v>107.28034</v>
      </c>
      <c r="B11" s="18" t="s">
        <v>405</v>
      </c>
      <c r="C11" s="5">
        <v>111</v>
      </c>
      <c r="D11" s="18">
        <v>0.9996</v>
      </c>
      <c r="E11" s="18">
        <v>2.1</v>
      </c>
      <c r="F11" s="17">
        <f t="shared" si="1"/>
        <v>12.500000000000002</v>
      </c>
      <c r="G11" s="17">
        <v>0.7</v>
      </c>
      <c r="H11" s="5">
        <f>I11-I4</f>
        <v>7.245000000000118</v>
      </c>
      <c r="I11" s="5">
        <v>2015.6603</v>
      </c>
      <c r="J11" s="22">
        <v>40783</v>
      </c>
      <c r="K11" s="17">
        <f t="shared" si="0"/>
        <v>1.725327812284306</v>
      </c>
      <c r="L11" s="1" t="s">
        <v>435</v>
      </c>
    </row>
    <row r="12" spans="1:11" s="1" customFormat="1" ht="12.75">
      <c r="A12" s="18"/>
      <c r="B12" s="18"/>
      <c r="C12" s="5"/>
      <c r="D12" s="18"/>
      <c r="E12" s="18"/>
      <c r="F12" s="17"/>
      <c r="G12" s="17"/>
      <c r="H12" s="5"/>
      <c r="I12" s="5"/>
      <c r="J12" s="22"/>
      <c r="K12" s="17"/>
    </row>
    <row r="13" spans="1:11" s="1" customFormat="1" ht="12.75">
      <c r="A13" s="18"/>
      <c r="B13" s="18"/>
      <c r="C13" s="5"/>
      <c r="D13" s="18"/>
      <c r="E13" s="18"/>
      <c r="F13" s="17"/>
      <c r="G13" s="17"/>
      <c r="H13" s="5"/>
      <c r="I13" s="5"/>
      <c r="J13" s="22"/>
      <c r="K13" s="17"/>
    </row>
    <row r="14" spans="1:11" s="1" customFormat="1" ht="12.75">
      <c r="A14" s="18"/>
      <c r="B14" s="18"/>
      <c r="C14" s="5"/>
      <c r="D14" s="18"/>
      <c r="E14" s="18"/>
      <c r="F14" s="17"/>
      <c r="G14" s="17"/>
      <c r="H14" s="5"/>
      <c r="I14" s="5"/>
      <c r="J14" s="22"/>
      <c r="K14" s="17"/>
    </row>
    <row r="15" spans="1:11" s="1" customFormat="1" ht="12.75">
      <c r="A15" s="18"/>
      <c r="B15" s="18"/>
      <c r="C15" s="5"/>
      <c r="D15" s="18"/>
      <c r="E15" s="18"/>
      <c r="F15" s="17"/>
      <c r="G15" s="17"/>
      <c r="H15" s="5"/>
      <c r="I15" s="5"/>
      <c r="J15" s="22"/>
      <c r="K15" s="17"/>
    </row>
    <row r="16" spans="1:11" s="1" customFormat="1" ht="12.75">
      <c r="A16" s="18"/>
      <c r="B16" s="18"/>
      <c r="C16" s="5"/>
      <c r="D16" s="18"/>
      <c r="E16" s="18"/>
      <c r="F16" s="17"/>
      <c r="G16" s="17"/>
      <c r="H16" s="5"/>
      <c r="I16" s="5"/>
      <c r="J16" s="22"/>
      <c r="K16" s="17"/>
    </row>
    <row r="17" spans="1:11" s="1" customFormat="1" ht="12.75">
      <c r="A17" s="18"/>
      <c r="B17" s="18"/>
      <c r="C17" s="5"/>
      <c r="D17" s="18"/>
      <c r="E17" s="18"/>
      <c r="F17" s="17"/>
      <c r="G17" s="17"/>
      <c r="H17" s="5"/>
      <c r="I17" s="5"/>
      <c r="J17" s="22"/>
      <c r="K17" s="17"/>
    </row>
    <row r="18" spans="1:11" s="1" customFormat="1" ht="12.75">
      <c r="A18" s="18"/>
      <c r="B18" s="18"/>
      <c r="C18" s="5"/>
      <c r="D18" s="18"/>
      <c r="E18" s="18"/>
      <c r="F18" s="17"/>
      <c r="G18" s="17"/>
      <c r="H18" s="5"/>
      <c r="I18" s="5"/>
      <c r="J18" s="22"/>
      <c r="K18" s="17"/>
    </row>
    <row r="19" spans="1:11" s="1" customFormat="1" ht="12.75">
      <c r="A19" s="18"/>
      <c r="B19" s="18"/>
      <c r="C19" s="5"/>
      <c r="D19" s="18"/>
      <c r="E19" s="18"/>
      <c r="F19" s="17"/>
      <c r="G19" s="17"/>
      <c r="H19" s="5"/>
      <c r="I19" s="5"/>
      <c r="J19" s="22"/>
      <c r="K19" s="17"/>
    </row>
    <row r="20" s="1" customFormat="1" ht="12.75">
      <c r="J20" s="13"/>
    </row>
    <row r="21" s="1" customFormat="1" ht="12.75">
      <c r="J21" s="13"/>
    </row>
    <row r="22" s="1" customFormat="1" ht="12.75">
      <c r="J22" s="13"/>
    </row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</sheetData>
  <sheetProtection/>
  <printOptions/>
  <pageMargins left="0.25" right="0.25" top="0.25" bottom="0.26" header="0.3" footer="0.3"/>
  <pageSetup fitToHeight="4" fitToWidth="1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N19"/>
  <sheetViews>
    <sheetView workbookViewId="0" topLeftCell="A1">
      <selection activeCell="F11" sqref="F11"/>
    </sheetView>
  </sheetViews>
  <sheetFormatPr defaultColWidth="8.375" defaultRowHeight="12.75"/>
  <cols>
    <col min="1" max="1" width="9.375" style="10" customWidth="1"/>
    <col min="2" max="16384" width="8.375" style="10" customWidth="1"/>
  </cols>
  <sheetData>
    <row r="1" spans="1:11" ht="12.75">
      <c r="A1" s="43" t="s">
        <v>252</v>
      </c>
      <c r="B1" s="32"/>
      <c r="C1" s="1"/>
      <c r="D1" s="1"/>
      <c r="I1" s="4"/>
      <c r="J1" s="1"/>
      <c r="K1" s="1"/>
    </row>
    <row r="2" spans="1:12" ht="13.5" thickBot="1">
      <c r="A2" s="12"/>
      <c r="B2" s="12"/>
      <c r="C2" s="4"/>
      <c r="D2" s="4"/>
      <c r="E2" s="40"/>
      <c r="F2" s="1"/>
      <c r="G2" s="1"/>
      <c r="H2" s="1"/>
      <c r="I2" s="1"/>
      <c r="J2" s="1"/>
      <c r="K2" s="147" t="s">
        <v>34</v>
      </c>
      <c r="L2" s="147"/>
    </row>
    <row r="3" spans="1:12" ht="39">
      <c r="A3" s="38" t="s">
        <v>35</v>
      </c>
      <c r="B3" s="37" t="s">
        <v>186</v>
      </c>
      <c r="C3" s="38" t="s">
        <v>197</v>
      </c>
      <c r="D3" s="38" t="s">
        <v>77</v>
      </c>
      <c r="E3" s="36" t="s">
        <v>198</v>
      </c>
      <c r="F3" s="37" t="s">
        <v>212</v>
      </c>
      <c r="G3" s="33" t="s">
        <v>213</v>
      </c>
      <c r="H3" s="34" t="s">
        <v>214</v>
      </c>
      <c r="I3" s="34" t="s">
        <v>215</v>
      </c>
      <c r="J3" s="35" t="s">
        <v>199</v>
      </c>
      <c r="K3" s="36" t="s">
        <v>241</v>
      </c>
      <c r="L3" s="37" t="s">
        <v>242</v>
      </c>
    </row>
    <row r="4" spans="1:11" s="1" customFormat="1" ht="12.75">
      <c r="A4" s="54">
        <v>101.787384</v>
      </c>
      <c r="B4" s="54">
        <v>0.00136</v>
      </c>
      <c r="C4" s="5">
        <v>144.3</v>
      </c>
      <c r="D4" s="18">
        <v>0.9877</v>
      </c>
      <c r="E4" s="31" t="s">
        <v>78</v>
      </c>
      <c r="F4" s="30">
        <v>0</v>
      </c>
      <c r="G4" s="17">
        <v>1.3</v>
      </c>
      <c r="H4" s="30" t="s">
        <v>78</v>
      </c>
      <c r="I4" s="5">
        <v>2008.5301</v>
      </c>
      <c r="J4" s="22">
        <v>38179</v>
      </c>
      <c r="K4" s="30" t="s">
        <v>78</v>
      </c>
    </row>
    <row r="5" spans="1:14" s="1" customFormat="1" ht="12.75">
      <c r="A5" s="18">
        <v>101.79275</v>
      </c>
      <c r="B5" s="54">
        <v>0.0006</v>
      </c>
      <c r="C5" s="5">
        <v>144.3</v>
      </c>
      <c r="D5" s="18">
        <v>0.9877</v>
      </c>
      <c r="E5" s="18">
        <v>13.7</v>
      </c>
      <c r="F5" s="17">
        <v>13.7</v>
      </c>
      <c r="G5" s="18">
        <v>0.6</v>
      </c>
      <c r="H5" s="5">
        <f>I5-I4</f>
        <v>1.0725999999999658</v>
      </c>
      <c r="I5" s="5">
        <v>2009.6027</v>
      </c>
      <c r="J5" s="22">
        <v>38571</v>
      </c>
      <c r="K5" s="17">
        <f aca="true" t="shared" si="0" ref="K5:K11">F5/H5</f>
        <v>12.772701845982134</v>
      </c>
      <c r="M5" s="12"/>
      <c r="N5" s="4"/>
    </row>
    <row r="6" spans="1:11" s="1" customFormat="1" ht="12.75">
      <c r="A6" s="18">
        <v>101.79266</v>
      </c>
      <c r="B6" s="18">
        <v>0.00032</v>
      </c>
      <c r="C6" s="5">
        <v>144.3</v>
      </c>
      <c r="D6" s="18">
        <v>0.9877</v>
      </c>
      <c r="E6" s="18">
        <v>-0.2</v>
      </c>
      <c r="F6" s="17">
        <f aca="true" t="shared" si="1" ref="F6:F11">F5+E6</f>
        <v>13.5</v>
      </c>
      <c r="G6" s="17">
        <v>0.3</v>
      </c>
      <c r="H6" s="5">
        <f>I6-I4</f>
        <v>2.204100000000153</v>
      </c>
      <c r="I6" s="5">
        <v>2010.7342</v>
      </c>
      <c r="J6" s="22">
        <v>38984</v>
      </c>
      <c r="K6" s="17">
        <f t="shared" si="0"/>
        <v>6.124948958758251</v>
      </c>
    </row>
    <row r="7" spans="1:12" s="1" customFormat="1" ht="12.75">
      <c r="A7" s="18">
        <v>101.79072</v>
      </c>
      <c r="B7" s="18">
        <v>0.00069</v>
      </c>
      <c r="C7" s="5">
        <v>144.3</v>
      </c>
      <c r="D7" s="18">
        <v>0.9877</v>
      </c>
      <c r="E7" s="18">
        <v>-4.9</v>
      </c>
      <c r="F7" s="17">
        <f t="shared" si="1"/>
        <v>8.6</v>
      </c>
      <c r="G7" s="17">
        <v>0.7</v>
      </c>
      <c r="H7" s="5">
        <f>I7-2008.53</f>
        <v>3.125</v>
      </c>
      <c r="I7" s="5">
        <v>2011.655</v>
      </c>
      <c r="J7" s="22">
        <v>39320</v>
      </c>
      <c r="K7" s="17">
        <f t="shared" si="0"/>
        <v>2.752</v>
      </c>
      <c r="L7" s="1" t="s">
        <v>42</v>
      </c>
    </row>
    <row r="8" spans="1:12" s="1" customFormat="1" ht="12.75">
      <c r="A8" s="18">
        <v>101.79229</v>
      </c>
      <c r="B8" s="18">
        <v>0.00058</v>
      </c>
      <c r="C8" s="5">
        <v>144.3</v>
      </c>
      <c r="D8" s="18">
        <v>0.9877</v>
      </c>
      <c r="E8" s="17">
        <v>4</v>
      </c>
      <c r="F8" s="17">
        <f t="shared" si="1"/>
        <v>12.6</v>
      </c>
      <c r="G8" s="17">
        <v>0.6</v>
      </c>
      <c r="H8" s="5">
        <f>I8-2008.53</f>
        <v>4.1189999999999145</v>
      </c>
      <c r="I8" s="5">
        <v>2012.649</v>
      </c>
      <c r="J8" s="22">
        <v>39684</v>
      </c>
      <c r="K8" s="17">
        <f t="shared" si="0"/>
        <v>3.058994901675227</v>
      </c>
      <c r="L8" s="1" t="s">
        <v>159</v>
      </c>
    </row>
    <row r="9" spans="1:12" s="1" customFormat="1" ht="12.75">
      <c r="A9" s="18">
        <v>101.79315</v>
      </c>
      <c r="B9" s="18">
        <v>0.00069</v>
      </c>
      <c r="C9" s="5">
        <v>144.3</v>
      </c>
      <c r="D9" s="18">
        <v>0.9877</v>
      </c>
      <c r="E9" s="17">
        <v>2.2</v>
      </c>
      <c r="F9" s="17">
        <f t="shared" si="1"/>
        <v>14.8</v>
      </c>
      <c r="G9" s="17">
        <v>0.7</v>
      </c>
      <c r="H9" s="5">
        <f>I9-2008.53</f>
        <v>5.020999999999958</v>
      </c>
      <c r="I9" s="5">
        <v>2013.551</v>
      </c>
      <c r="J9" s="22">
        <v>40013</v>
      </c>
      <c r="K9" s="17">
        <f t="shared" si="0"/>
        <v>2.9476199960167544</v>
      </c>
      <c r="L9" s="1" t="s">
        <v>262</v>
      </c>
    </row>
    <row r="10" spans="1:12" s="1" customFormat="1" ht="12.75">
      <c r="A10" s="18">
        <v>101.79825</v>
      </c>
      <c r="B10" s="18">
        <v>0.00051</v>
      </c>
      <c r="C10" s="5">
        <v>144.3</v>
      </c>
      <c r="D10" s="18">
        <v>0.9877</v>
      </c>
      <c r="E10" s="17">
        <v>13</v>
      </c>
      <c r="F10" s="17">
        <f t="shared" si="1"/>
        <v>27.8</v>
      </c>
      <c r="G10" s="17">
        <v>0.5</v>
      </c>
      <c r="H10" s="5">
        <f>I10-2008.53</f>
        <v>6.363200000000006</v>
      </c>
      <c r="I10" s="5">
        <v>2014.8932</v>
      </c>
      <c r="J10" s="22">
        <v>40503</v>
      </c>
      <c r="K10" s="17">
        <f t="shared" si="0"/>
        <v>4.368871008297708</v>
      </c>
      <c r="L10" s="1" t="s">
        <v>324</v>
      </c>
    </row>
    <row r="11" spans="1:12" s="1" customFormat="1" ht="12.75">
      <c r="A11" s="18">
        <v>101.79688</v>
      </c>
      <c r="B11" s="18">
        <v>0.00096</v>
      </c>
      <c r="C11" s="5">
        <v>144.3</v>
      </c>
      <c r="D11" s="18">
        <v>0.9877</v>
      </c>
      <c r="E11" s="17">
        <v>-3.5</v>
      </c>
      <c r="F11" s="17">
        <f t="shared" si="1"/>
        <v>24.3</v>
      </c>
      <c r="G11" s="17">
        <v>0.9</v>
      </c>
      <c r="H11" s="5">
        <f>I11-2008.53</f>
        <v>7.130300000000034</v>
      </c>
      <c r="I11" s="5">
        <v>2015.6603</v>
      </c>
      <c r="J11" s="22">
        <v>40783</v>
      </c>
      <c r="K11" s="17">
        <f t="shared" si="0"/>
        <v>3.4079912486150494</v>
      </c>
      <c r="L11" s="1" t="s">
        <v>436</v>
      </c>
    </row>
    <row r="12" spans="1:11" s="1" customFormat="1" ht="12.75">
      <c r="A12" s="18"/>
      <c r="B12" s="18"/>
      <c r="C12" s="5"/>
      <c r="D12" s="18"/>
      <c r="E12" s="17"/>
      <c r="F12" s="17"/>
      <c r="G12" s="17"/>
      <c r="H12" s="5"/>
      <c r="I12" s="5"/>
      <c r="J12" s="22"/>
      <c r="K12" s="17"/>
    </row>
    <row r="13" spans="1:11" s="1" customFormat="1" ht="12.75">
      <c r="A13" s="18"/>
      <c r="B13" s="18"/>
      <c r="C13" s="5"/>
      <c r="D13" s="18"/>
      <c r="E13" s="17"/>
      <c r="F13" s="17"/>
      <c r="G13" s="17"/>
      <c r="H13" s="5"/>
      <c r="I13" s="5"/>
      <c r="J13" s="22"/>
      <c r="K13" s="17"/>
    </row>
    <row r="14" spans="1:11" s="1" customFormat="1" ht="12.75">
      <c r="A14" s="18"/>
      <c r="B14" s="18"/>
      <c r="C14" s="5"/>
      <c r="D14" s="18"/>
      <c r="E14" s="17"/>
      <c r="F14" s="17"/>
      <c r="G14" s="17"/>
      <c r="H14" s="5"/>
      <c r="I14" s="5"/>
      <c r="J14" s="22"/>
      <c r="K14" s="17"/>
    </row>
    <row r="15" spans="1:11" s="1" customFormat="1" ht="12.75">
      <c r="A15" s="18"/>
      <c r="B15" s="18"/>
      <c r="C15" s="5"/>
      <c r="D15" s="18"/>
      <c r="E15" s="17"/>
      <c r="F15" s="17"/>
      <c r="G15" s="17"/>
      <c r="H15" s="5"/>
      <c r="I15" s="5"/>
      <c r="J15" s="22"/>
      <c r="K15" s="17"/>
    </row>
    <row r="16" spans="1:11" s="1" customFormat="1" ht="12.75">
      <c r="A16" s="18"/>
      <c r="B16" s="18"/>
      <c r="C16" s="5"/>
      <c r="D16" s="18"/>
      <c r="E16" s="17"/>
      <c r="F16" s="17"/>
      <c r="G16" s="17"/>
      <c r="H16" s="5"/>
      <c r="I16" s="5"/>
      <c r="J16" s="22"/>
      <c r="K16" s="17"/>
    </row>
    <row r="17" spans="1:11" s="1" customFormat="1" ht="12.75">
      <c r="A17" s="18"/>
      <c r="B17" s="18"/>
      <c r="C17" s="5"/>
      <c r="D17" s="18"/>
      <c r="E17" s="17"/>
      <c r="F17" s="17"/>
      <c r="G17" s="17"/>
      <c r="H17" s="5"/>
      <c r="I17" s="5"/>
      <c r="J17" s="22"/>
      <c r="K17" s="17"/>
    </row>
    <row r="18" spans="1:11" s="1" customFormat="1" ht="12.75">
      <c r="A18" s="18"/>
      <c r="B18" s="18"/>
      <c r="C18" s="5"/>
      <c r="D18" s="18"/>
      <c r="E18" s="17"/>
      <c r="F18" s="17"/>
      <c r="G18" s="17"/>
      <c r="H18" s="5"/>
      <c r="I18" s="5"/>
      <c r="J18" s="22"/>
      <c r="K18" s="17"/>
    </row>
    <row r="19" spans="1:11" s="1" customFormat="1" ht="12.75">
      <c r="A19" s="18"/>
      <c r="B19" s="18"/>
      <c r="C19" s="5"/>
      <c r="D19" s="18"/>
      <c r="E19" s="17"/>
      <c r="F19" s="17"/>
      <c r="G19" s="17"/>
      <c r="H19" s="5"/>
      <c r="I19" s="5"/>
      <c r="J19" s="22"/>
      <c r="K19" s="17"/>
    </row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</sheetData>
  <sheetProtection/>
  <mergeCells count="1">
    <mergeCell ref="K2:L2"/>
  </mergeCells>
  <printOptions/>
  <pageMargins left="0.25" right="0.25" top="0.25" bottom="0.26" header="0.3" footer="0.3"/>
  <pageSetup fitToHeight="4" fitToWidth="1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N97"/>
  <sheetViews>
    <sheetView workbookViewId="0" topLeftCell="A1">
      <pane ySplit="3" topLeftCell="BM75" activePane="bottomLeft" state="frozen"/>
      <selection pane="topLeft" activeCell="A1" sqref="A1"/>
      <selection pane="bottomLeft" activeCell="F87" sqref="F87"/>
    </sheetView>
  </sheetViews>
  <sheetFormatPr defaultColWidth="8.375" defaultRowHeight="12.75"/>
  <cols>
    <col min="1" max="9" width="8.375" style="10" customWidth="1"/>
    <col min="10" max="10" width="8.625" style="10" bestFit="1" customWidth="1"/>
    <col min="11" max="16384" width="8.375" style="10" customWidth="1"/>
  </cols>
  <sheetData>
    <row r="1" spans="1:5" ht="12.75">
      <c r="A1" s="149" t="s">
        <v>61</v>
      </c>
      <c r="B1" s="149"/>
      <c r="C1" s="149"/>
      <c r="D1" s="149"/>
      <c r="E1" s="149"/>
    </row>
    <row r="2" spans="1:12" ht="13.5" thickBot="1">
      <c r="A2" s="12"/>
      <c r="B2" s="12"/>
      <c r="C2" s="4"/>
      <c r="D2" s="4"/>
      <c r="E2" s="40"/>
      <c r="F2" s="1"/>
      <c r="G2" s="1"/>
      <c r="H2" s="1"/>
      <c r="I2" s="1"/>
      <c r="J2" s="1"/>
      <c r="K2" s="147" t="s">
        <v>226</v>
      </c>
      <c r="L2" s="147"/>
    </row>
    <row r="3" spans="1:12" ht="39">
      <c r="A3" s="38" t="s">
        <v>187</v>
      </c>
      <c r="B3" s="37" t="s">
        <v>227</v>
      </c>
      <c r="C3" s="38" t="s">
        <v>238</v>
      </c>
      <c r="D3" s="38" t="s">
        <v>77</v>
      </c>
      <c r="E3" s="36" t="s">
        <v>239</v>
      </c>
      <c r="F3" s="37" t="s">
        <v>188</v>
      </c>
      <c r="G3" s="33" t="s">
        <v>240</v>
      </c>
      <c r="H3" s="34" t="s">
        <v>243</v>
      </c>
      <c r="I3" s="34" t="s">
        <v>248</v>
      </c>
      <c r="J3" s="35" t="s">
        <v>249</v>
      </c>
      <c r="K3" s="36" t="s">
        <v>250</v>
      </c>
      <c r="L3" s="37" t="s">
        <v>251</v>
      </c>
    </row>
    <row r="4" spans="1:11" ht="12.75">
      <c r="A4" s="27" t="s">
        <v>78</v>
      </c>
      <c r="B4" s="27" t="s">
        <v>78</v>
      </c>
      <c r="C4" s="27" t="s">
        <v>78</v>
      </c>
      <c r="D4" s="27" t="s">
        <v>78</v>
      </c>
      <c r="E4" s="27" t="s">
        <v>78</v>
      </c>
      <c r="F4" s="12">
        <v>0</v>
      </c>
      <c r="G4" s="12">
        <v>1.8</v>
      </c>
      <c r="H4" s="4">
        <v>0</v>
      </c>
      <c r="I4" s="4">
        <v>1993.389</v>
      </c>
      <c r="J4" s="13">
        <v>32649</v>
      </c>
      <c r="K4" s="14"/>
    </row>
    <row r="5" spans="1:11" s="1" customFormat="1" ht="12.75">
      <c r="A5" s="27" t="s">
        <v>78</v>
      </c>
      <c r="B5" s="27" t="s">
        <v>78</v>
      </c>
      <c r="C5" s="27" t="s">
        <v>78</v>
      </c>
      <c r="D5" s="27" t="s">
        <v>78</v>
      </c>
      <c r="E5" s="27" t="s">
        <v>78</v>
      </c>
      <c r="F5" s="12">
        <v>-1.3</v>
      </c>
      <c r="G5" s="12">
        <v>1.3</v>
      </c>
      <c r="H5" s="4">
        <v>0.23</v>
      </c>
      <c r="I5" s="4">
        <v>1993.619</v>
      </c>
      <c r="J5" s="13">
        <v>32733</v>
      </c>
      <c r="K5" s="12"/>
    </row>
    <row r="6" spans="1:11" s="1" customFormat="1" ht="12.75">
      <c r="A6" s="27" t="s">
        <v>78</v>
      </c>
      <c r="B6" s="27" t="s">
        <v>78</v>
      </c>
      <c r="C6" s="27" t="s">
        <v>78</v>
      </c>
      <c r="D6" s="27" t="s">
        <v>78</v>
      </c>
      <c r="E6" s="27" t="s">
        <v>78</v>
      </c>
      <c r="F6" s="12">
        <v>1.1</v>
      </c>
      <c r="G6" s="12">
        <v>1.4</v>
      </c>
      <c r="H6" s="4">
        <v>0.422</v>
      </c>
      <c r="I6" s="4">
        <v>1993.811</v>
      </c>
      <c r="J6" s="13">
        <v>32803</v>
      </c>
      <c r="K6" s="12"/>
    </row>
    <row r="7" spans="1:11" s="1" customFormat="1" ht="12.75">
      <c r="A7" s="27" t="s">
        <v>78</v>
      </c>
      <c r="B7" s="27" t="s">
        <v>78</v>
      </c>
      <c r="C7" s="27" t="s">
        <v>78</v>
      </c>
      <c r="D7" s="27" t="s">
        <v>78</v>
      </c>
      <c r="E7" s="27" t="s">
        <v>78</v>
      </c>
      <c r="F7" s="12">
        <v>2.3</v>
      </c>
      <c r="G7" s="12">
        <v>3.6</v>
      </c>
      <c r="H7" s="4">
        <v>0.825</v>
      </c>
      <c r="I7" s="4">
        <v>1994.214</v>
      </c>
      <c r="J7" s="13">
        <v>32950</v>
      </c>
      <c r="K7" s="12"/>
    </row>
    <row r="8" spans="1:11" s="1" customFormat="1" ht="12.75">
      <c r="A8" s="27" t="s">
        <v>78</v>
      </c>
      <c r="B8" s="27" t="s">
        <v>78</v>
      </c>
      <c r="C8" s="27" t="s">
        <v>78</v>
      </c>
      <c r="D8" s="27" t="s">
        <v>78</v>
      </c>
      <c r="E8" s="27" t="s">
        <v>78</v>
      </c>
      <c r="F8" s="12">
        <v>1.9</v>
      </c>
      <c r="G8" s="12">
        <v>1.4</v>
      </c>
      <c r="H8" s="4">
        <v>0.962</v>
      </c>
      <c r="I8" s="4">
        <v>1994.351</v>
      </c>
      <c r="J8" s="13">
        <v>33000</v>
      </c>
      <c r="K8" s="12">
        <v>2</v>
      </c>
    </row>
    <row r="9" spans="1:11" s="1" customFormat="1" ht="12.75">
      <c r="A9" s="27" t="s">
        <v>78</v>
      </c>
      <c r="B9" s="27" t="s">
        <v>78</v>
      </c>
      <c r="C9" s="27" t="s">
        <v>78</v>
      </c>
      <c r="D9" s="27" t="s">
        <v>78</v>
      </c>
      <c r="E9" s="27" t="s">
        <v>78</v>
      </c>
      <c r="F9" s="12">
        <v>8.4</v>
      </c>
      <c r="G9" s="12">
        <v>3.4</v>
      </c>
      <c r="H9" s="4">
        <v>1.132</v>
      </c>
      <c r="I9" s="4">
        <v>1994.521</v>
      </c>
      <c r="J9" s="13">
        <v>33062</v>
      </c>
      <c r="K9" s="12">
        <v>7.4</v>
      </c>
    </row>
    <row r="10" spans="1:11" s="1" customFormat="1" ht="12.75">
      <c r="A10" s="27" t="s">
        <v>78</v>
      </c>
      <c r="B10" s="27" t="s">
        <v>78</v>
      </c>
      <c r="C10" s="27" t="s">
        <v>78</v>
      </c>
      <c r="D10" s="27" t="s">
        <v>78</v>
      </c>
      <c r="E10" s="27" t="s">
        <v>78</v>
      </c>
      <c r="F10" s="12">
        <v>8</v>
      </c>
      <c r="G10" s="12">
        <v>7.4</v>
      </c>
      <c r="H10" s="4">
        <v>1.304</v>
      </c>
      <c r="I10" s="4">
        <v>1994.693</v>
      </c>
      <c r="J10" s="13">
        <v>33125</v>
      </c>
      <c r="K10" s="12">
        <v>6.1</v>
      </c>
    </row>
    <row r="11" spans="1:11" s="1" customFormat="1" ht="12.75">
      <c r="A11" s="27" t="s">
        <v>78</v>
      </c>
      <c r="B11" s="27" t="s">
        <v>78</v>
      </c>
      <c r="C11" s="27" t="s">
        <v>78</v>
      </c>
      <c r="D11" s="27" t="s">
        <v>78</v>
      </c>
      <c r="E11" s="27" t="s">
        <v>78</v>
      </c>
      <c r="F11" s="12">
        <v>8.8</v>
      </c>
      <c r="G11" s="12">
        <v>3.1</v>
      </c>
      <c r="H11" s="4">
        <v>1.496</v>
      </c>
      <c r="I11" s="4">
        <v>1994.885</v>
      </c>
      <c r="J11" s="13">
        <v>33195</v>
      </c>
      <c r="K11" s="12">
        <v>5.9</v>
      </c>
    </row>
    <row r="12" spans="1:11" s="1" customFormat="1" ht="12.75">
      <c r="A12" s="27" t="s">
        <v>78</v>
      </c>
      <c r="B12" s="27" t="s">
        <v>78</v>
      </c>
      <c r="C12" s="27" t="s">
        <v>78</v>
      </c>
      <c r="D12" s="27" t="s">
        <v>78</v>
      </c>
      <c r="E12" s="27" t="s">
        <v>78</v>
      </c>
      <c r="F12" s="12">
        <v>12.2</v>
      </c>
      <c r="G12" s="12">
        <v>2.1</v>
      </c>
      <c r="H12" s="4">
        <v>1.669</v>
      </c>
      <c r="I12" s="4">
        <v>1995.058</v>
      </c>
      <c r="J12" s="13">
        <v>33258</v>
      </c>
      <c r="K12" s="12">
        <v>7.3</v>
      </c>
    </row>
    <row r="13" spans="1:11" s="1" customFormat="1" ht="12.75">
      <c r="A13" s="27" t="s">
        <v>78</v>
      </c>
      <c r="B13" s="27" t="s">
        <v>78</v>
      </c>
      <c r="C13" s="27" t="s">
        <v>78</v>
      </c>
      <c r="D13" s="27" t="s">
        <v>78</v>
      </c>
      <c r="E13" s="27" t="s">
        <v>78</v>
      </c>
      <c r="F13" s="12">
        <v>11.5</v>
      </c>
      <c r="G13" s="12">
        <v>2</v>
      </c>
      <c r="H13" s="4">
        <v>1.841</v>
      </c>
      <c r="I13" s="4">
        <v>1995.23</v>
      </c>
      <c r="J13" s="13">
        <v>33321</v>
      </c>
      <c r="K13" s="12">
        <v>6.2</v>
      </c>
    </row>
    <row r="14" spans="1:11" s="1" customFormat="1" ht="12.75">
      <c r="A14" s="27" t="s">
        <v>78</v>
      </c>
      <c r="B14" s="27" t="s">
        <v>78</v>
      </c>
      <c r="C14" s="27" t="s">
        <v>78</v>
      </c>
      <c r="D14" s="27" t="s">
        <v>78</v>
      </c>
      <c r="E14" s="27" t="s">
        <v>78</v>
      </c>
      <c r="F14" s="12">
        <v>14.4</v>
      </c>
      <c r="G14" s="12">
        <v>2.1</v>
      </c>
      <c r="H14" s="4">
        <v>2.052</v>
      </c>
      <c r="I14" s="4">
        <v>1995.441</v>
      </c>
      <c r="J14" s="13">
        <v>33398</v>
      </c>
      <c r="K14" s="12">
        <v>7</v>
      </c>
    </row>
    <row r="15" spans="1:11" s="1" customFormat="1" ht="12.75">
      <c r="A15" s="27" t="s">
        <v>78</v>
      </c>
      <c r="B15" s="27" t="s">
        <v>78</v>
      </c>
      <c r="C15" s="27" t="s">
        <v>78</v>
      </c>
      <c r="D15" s="27" t="s">
        <v>78</v>
      </c>
      <c r="E15" s="27" t="s">
        <v>78</v>
      </c>
      <c r="F15" s="12">
        <v>8.4</v>
      </c>
      <c r="G15" s="12">
        <v>0.9</v>
      </c>
      <c r="H15" s="4">
        <v>2.225</v>
      </c>
      <c r="I15" s="4">
        <v>1995.614</v>
      </c>
      <c r="J15" s="13">
        <v>33461</v>
      </c>
      <c r="K15" s="12">
        <v>3.8</v>
      </c>
    </row>
    <row r="16" spans="1:11" s="1" customFormat="1" ht="12.75">
      <c r="A16" s="27" t="s">
        <v>78</v>
      </c>
      <c r="B16" s="27" t="s">
        <v>78</v>
      </c>
      <c r="C16" s="27" t="s">
        <v>78</v>
      </c>
      <c r="D16" s="27" t="s">
        <v>78</v>
      </c>
      <c r="E16" s="27" t="s">
        <v>78</v>
      </c>
      <c r="F16" s="12">
        <v>8.8</v>
      </c>
      <c r="G16" s="12">
        <v>2.8</v>
      </c>
      <c r="H16" s="4">
        <v>2.438</v>
      </c>
      <c r="I16" s="4">
        <v>1995.827</v>
      </c>
      <c r="J16" s="13">
        <v>33539</v>
      </c>
      <c r="K16" s="12">
        <v>3.6</v>
      </c>
    </row>
    <row r="17" spans="1:11" s="1" customFormat="1" ht="12.75">
      <c r="A17" s="27" t="s">
        <v>78</v>
      </c>
      <c r="B17" s="27" t="s">
        <v>78</v>
      </c>
      <c r="C17" s="27" t="s">
        <v>78</v>
      </c>
      <c r="D17" s="27" t="s">
        <v>78</v>
      </c>
      <c r="E17" s="27" t="s">
        <v>78</v>
      </c>
      <c r="F17" s="12">
        <v>13.4</v>
      </c>
      <c r="G17" s="12">
        <v>1.2</v>
      </c>
      <c r="H17" s="4">
        <v>2.666</v>
      </c>
      <c r="I17" s="4">
        <v>1996.055</v>
      </c>
      <c r="J17" s="13">
        <v>33622</v>
      </c>
      <c r="K17" s="12">
        <v>5</v>
      </c>
    </row>
    <row r="18" spans="1:11" s="1" customFormat="1" ht="12.75">
      <c r="A18" s="27" t="s">
        <v>78</v>
      </c>
      <c r="B18" s="27" t="s">
        <v>78</v>
      </c>
      <c r="C18" s="27" t="s">
        <v>78</v>
      </c>
      <c r="D18" s="27" t="s">
        <v>78</v>
      </c>
      <c r="E18" s="27" t="s">
        <v>78</v>
      </c>
      <c r="F18" s="12">
        <v>9.3</v>
      </c>
      <c r="G18" s="12">
        <v>9.6</v>
      </c>
      <c r="H18" s="4">
        <v>2.857</v>
      </c>
      <c r="I18" s="4">
        <v>1996.246</v>
      </c>
      <c r="J18" s="13">
        <v>33692</v>
      </c>
      <c r="K18" s="12">
        <v>3.3</v>
      </c>
    </row>
    <row r="19" spans="1:12" s="1" customFormat="1" ht="12.75">
      <c r="A19" s="27" t="s">
        <v>78</v>
      </c>
      <c r="B19" s="27" t="s">
        <v>78</v>
      </c>
      <c r="C19" s="27" t="s">
        <v>78</v>
      </c>
      <c r="D19" s="27" t="s">
        <v>78</v>
      </c>
      <c r="E19" s="27" t="s">
        <v>78</v>
      </c>
      <c r="F19" s="12">
        <v>9.4</v>
      </c>
      <c r="G19" s="12">
        <v>4</v>
      </c>
      <c r="H19" s="4">
        <v>3.067</v>
      </c>
      <c r="I19" s="4">
        <v>1996.456</v>
      </c>
      <c r="J19" s="13">
        <v>33769</v>
      </c>
      <c r="K19" s="12">
        <v>3.1</v>
      </c>
      <c r="L19" s="15"/>
    </row>
    <row r="20" spans="1:12" s="1" customFormat="1" ht="12.75">
      <c r="A20" s="27" t="s">
        <v>78</v>
      </c>
      <c r="B20" s="27" t="s">
        <v>78</v>
      </c>
      <c r="C20" s="27" t="s">
        <v>78</v>
      </c>
      <c r="D20" s="27" t="s">
        <v>78</v>
      </c>
      <c r="E20" s="27" t="s">
        <v>78</v>
      </c>
      <c r="F20" s="12">
        <v>10.1</v>
      </c>
      <c r="G20" s="12">
        <v>1.5</v>
      </c>
      <c r="H20" s="4">
        <v>3.278</v>
      </c>
      <c r="I20" s="4">
        <v>1996.667</v>
      </c>
      <c r="J20" s="13">
        <v>33846</v>
      </c>
      <c r="K20" s="12">
        <v>3.1</v>
      </c>
      <c r="L20" s="15"/>
    </row>
    <row r="21" spans="1:12" s="1" customFormat="1" ht="12.75">
      <c r="A21" s="27" t="s">
        <v>78</v>
      </c>
      <c r="B21" s="27" t="s">
        <v>78</v>
      </c>
      <c r="C21" s="27" t="s">
        <v>78</v>
      </c>
      <c r="D21" s="27" t="s">
        <v>78</v>
      </c>
      <c r="E21" s="27" t="s">
        <v>78</v>
      </c>
      <c r="F21" s="12">
        <v>13.5</v>
      </c>
      <c r="G21" s="12">
        <v>2.2</v>
      </c>
      <c r="H21" s="4">
        <v>3.453</v>
      </c>
      <c r="I21" s="4">
        <v>1996.842</v>
      </c>
      <c r="J21" s="13">
        <v>33910</v>
      </c>
      <c r="K21" s="12">
        <v>3.9</v>
      </c>
      <c r="L21" s="15"/>
    </row>
    <row r="22" spans="1:12" s="1" customFormat="1" ht="12.75">
      <c r="A22" s="27" t="s">
        <v>78</v>
      </c>
      <c r="B22" s="27" t="s">
        <v>78</v>
      </c>
      <c r="C22" s="27" t="s">
        <v>78</v>
      </c>
      <c r="D22" s="27" t="s">
        <v>78</v>
      </c>
      <c r="E22" s="27" t="s">
        <v>78</v>
      </c>
      <c r="F22" s="12">
        <v>16.7</v>
      </c>
      <c r="G22" s="12">
        <v>1</v>
      </c>
      <c r="H22" s="4">
        <v>3.699</v>
      </c>
      <c r="I22" s="4">
        <v>1997.088</v>
      </c>
      <c r="J22" s="13">
        <v>34000</v>
      </c>
      <c r="K22" s="12">
        <v>4.5</v>
      </c>
      <c r="L22" s="15"/>
    </row>
    <row r="23" spans="1:12" s="1" customFormat="1" ht="12.75">
      <c r="A23" s="27" t="s">
        <v>78</v>
      </c>
      <c r="B23" s="27" t="s">
        <v>78</v>
      </c>
      <c r="C23" s="27" t="s">
        <v>78</v>
      </c>
      <c r="D23" s="27" t="s">
        <v>78</v>
      </c>
      <c r="E23" s="27" t="s">
        <v>78</v>
      </c>
      <c r="F23" s="12">
        <v>13</v>
      </c>
      <c r="G23" s="12">
        <v>2.7</v>
      </c>
      <c r="H23" s="4">
        <v>3.871</v>
      </c>
      <c r="I23" s="4">
        <v>1997.26</v>
      </c>
      <c r="J23" s="13">
        <v>34063</v>
      </c>
      <c r="K23" s="12">
        <v>3.4</v>
      </c>
      <c r="L23" s="15"/>
    </row>
    <row r="24" spans="1:11" s="1" customFormat="1" ht="12.75">
      <c r="A24" s="27" t="s">
        <v>78</v>
      </c>
      <c r="B24" s="27" t="s">
        <v>78</v>
      </c>
      <c r="C24" s="27" t="s">
        <v>78</v>
      </c>
      <c r="D24" s="27" t="s">
        <v>78</v>
      </c>
      <c r="E24" s="27" t="s">
        <v>78</v>
      </c>
      <c r="F24" s="12">
        <v>13.8</v>
      </c>
      <c r="G24" s="12">
        <v>2.4</v>
      </c>
      <c r="H24" s="4">
        <v>4.063</v>
      </c>
      <c r="I24" s="4">
        <v>1997.452</v>
      </c>
      <c r="J24" s="13">
        <v>34133</v>
      </c>
      <c r="K24" s="12">
        <v>3.4</v>
      </c>
    </row>
    <row r="25" spans="1:11" s="1" customFormat="1" ht="12.75">
      <c r="A25" s="27" t="s">
        <v>78</v>
      </c>
      <c r="B25" s="27" t="s">
        <v>78</v>
      </c>
      <c r="C25" s="27" t="s">
        <v>78</v>
      </c>
      <c r="D25" s="27" t="s">
        <v>78</v>
      </c>
      <c r="E25" s="27" t="s">
        <v>78</v>
      </c>
      <c r="F25" s="12">
        <v>17.7</v>
      </c>
      <c r="G25" s="12">
        <v>4.6</v>
      </c>
      <c r="H25" s="4">
        <v>4.216</v>
      </c>
      <c r="I25" s="4">
        <v>1997.605</v>
      </c>
      <c r="J25" s="13">
        <v>34189</v>
      </c>
      <c r="K25" s="12">
        <v>4.2</v>
      </c>
    </row>
    <row r="26" spans="1:11" s="1" customFormat="1" ht="12.75">
      <c r="A26" s="27" t="s">
        <v>78</v>
      </c>
      <c r="B26" s="27" t="s">
        <v>78</v>
      </c>
      <c r="C26" s="27" t="s">
        <v>78</v>
      </c>
      <c r="D26" s="27" t="s">
        <v>78</v>
      </c>
      <c r="E26" s="27" t="s">
        <v>78</v>
      </c>
      <c r="F26" s="12">
        <v>18</v>
      </c>
      <c r="G26" s="12">
        <v>0.9</v>
      </c>
      <c r="H26" s="4">
        <v>4.427</v>
      </c>
      <c r="I26" s="4">
        <v>1997.816</v>
      </c>
      <c r="J26" s="13">
        <v>34266</v>
      </c>
      <c r="K26" s="12">
        <v>4.1</v>
      </c>
    </row>
    <row r="27" spans="1:11" s="1" customFormat="1" ht="12.75">
      <c r="A27" s="27" t="s">
        <v>78</v>
      </c>
      <c r="B27" s="27" t="s">
        <v>78</v>
      </c>
      <c r="C27" s="27" t="s">
        <v>78</v>
      </c>
      <c r="D27" s="27" t="s">
        <v>78</v>
      </c>
      <c r="E27" s="27" t="s">
        <v>78</v>
      </c>
      <c r="F27" s="12">
        <v>20.5</v>
      </c>
      <c r="G27" s="12">
        <v>3.2</v>
      </c>
      <c r="H27" s="4">
        <v>4.581</v>
      </c>
      <c r="I27" s="4">
        <v>1997.97</v>
      </c>
      <c r="J27" s="13">
        <v>34322</v>
      </c>
      <c r="K27" s="12">
        <v>4.5</v>
      </c>
    </row>
    <row r="28" spans="1:11" s="1" customFormat="1" ht="12.75">
      <c r="A28" s="27" t="s">
        <v>78</v>
      </c>
      <c r="B28" s="27" t="s">
        <v>78</v>
      </c>
      <c r="C28" s="27" t="s">
        <v>78</v>
      </c>
      <c r="D28" s="27" t="s">
        <v>78</v>
      </c>
      <c r="E28" s="27" t="s">
        <v>78</v>
      </c>
      <c r="F28" s="12">
        <v>24</v>
      </c>
      <c r="G28" s="12">
        <v>4</v>
      </c>
      <c r="H28" s="4">
        <v>4.792</v>
      </c>
      <c r="I28" s="4">
        <v>1998.181</v>
      </c>
      <c r="J28" s="13">
        <v>34399</v>
      </c>
      <c r="K28" s="12">
        <v>5</v>
      </c>
    </row>
    <row r="29" spans="1:11" s="1" customFormat="1" ht="12.75">
      <c r="A29" s="27" t="s">
        <v>78</v>
      </c>
      <c r="B29" s="27" t="s">
        <v>78</v>
      </c>
      <c r="C29" s="27" t="s">
        <v>78</v>
      </c>
      <c r="D29" s="27" t="s">
        <v>78</v>
      </c>
      <c r="E29" s="27" t="s">
        <v>78</v>
      </c>
      <c r="F29" s="12">
        <v>23.4</v>
      </c>
      <c r="G29" s="12">
        <v>2.9</v>
      </c>
      <c r="H29" s="4">
        <v>4.964</v>
      </c>
      <c r="I29" s="4">
        <v>1998.353</v>
      </c>
      <c r="J29" s="13">
        <v>34462</v>
      </c>
      <c r="K29" s="12">
        <v>4.7</v>
      </c>
    </row>
    <row r="30" spans="1:11" s="1" customFormat="1" ht="12.75">
      <c r="A30" s="27" t="s">
        <v>78</v>
      </c>
      <c r="B30" s="27" t="s">
        <v>78</v>
      </c>
      <c r="C30" s="27" t="s">
        <v>78</v>
      </c>
      <c r="D30" s="27" t="s">
        <v>78</v>
      </c>
      <c r="E30" s="27" t="s">
        <v>78</v>
      </c>
      <c r="F30" s="12">
        <v>22.3</v>
      </c>
      <c r="G30" s="12">
        <v>2.6</v>
      </c>
      <c r="H30" s="4">
        <v>5.137</v>
      </c>
      <c r="I30" s="4">
        <v>1998.526</v>
      </c>
      <c r="J30" s="13">
        <v>34525</v>
      </c>
      <c r="K30" s="12">
        <v>4.3</v>
      </c>
    </row>
    <row r="31" spans="1:11" s="1" customFormat="1" ht="12.75">
      <c r="A31" s="27" t="s">
        <v>78</v>
      </c>
      <c r="B31" s="27" t="s">
        <v>78</v>
      </c>
      <c r="C31" s="27" t="s">
        <v>78</v>
      </c>
      <c r="D31" s="27" t="s">
        <v>78</v>
      </c>
      <c r="E31" s="27" t="s">
        <v>78</v>
      </c>
      <c r="F31" s="12">
        <v>20.5</v>
      </c>
      <c r="G31" s="12">
        <v>3.4</v>
      </c>
      <c r="H31" s="4">
        <v>5.329</v>
      </c>
      <c r="I31" s="4">
        <v>1998.718</v>
      </c>
      <c r="J31" s="13">
        <v>34595</v>
      </c>
      <c r="K31" s="12">
        <v>3.8</v>
      </c>
    </row>
    <row r="32" spans="1:11" s="1" customFormat="1" ht="12.75">
      <c r="A32" s="27" t="s">
        <v>78</v>
      </c>
      <c r="B32" s="27" t="s">
        <v>78</v>
      </c>
      <c r="C32" s="27" t="s">
        <v>78</v>
      </c>
      <c r="D32" s="27" t="s">
        <v>78</v>
      </c>
      <c r="E32" s="27" t="s">
        <v>78</v>
      </c>
      <c r="F32" s="12">
        <v>25.3</v>
      </c>
      <c r="G32" s="12">
        <v>2.1</v>
      </c>
      <c r="H32" s="4">
        <v>5.504</v>
      </c>
      <c r="I32" s="4">
        <v>1998.893</v>
      </c>
      <c r="J32" s="13">
        <v>34659</v>
      </c>
      <c r="K32" s="12">
        <v>4.6</v>
      </c>
    </row>
    <row r="33" spans="1:11" s="1" customFormat="1" ht="12.75">
      <c r="A33" s="27" t="s">
        <v>78</v>
      </c>
      <c r="B33" s="27" t="s">
        <v>78</v>
      </c>
      <c r="C33" s="27" t="s">
        <v>78</v>
      </c>
      <c r="D33" s="27" t="s">
        <v>78</v>
      </c>
      <c r="E33" s="27" t="s">
        <v>78</v>
      </c>
      <c r="F33" s="12">
        <v>23</v>
      </c>
      <c r="G33" s="12">
        <v>2.2</v>
      </c>
      <c r="H33" s="4">
        <v>5.677</v>
      </c>
      <c r="I33" s="4">
        <v>1999.066</v>
      </c>
      <c r="J33" s="13">
        <v>34722</v>
      </c>
      <c r="K33" s="12">
        <v>4.1</v>
      </c>
    </row>
    <row r="34" spans="1:11" s="1" customFormat="1" ht="12.75">
      <c r="A34" s="27" t="s">
        <v>78</v>
      </c>
      <c r="B34" s="27" t="s">
        <v>78</v>
      </c>
      <c r="C34" s="27" t="s">
        <v>78</v>
      </c>
      <c r="D34" s="27" t="s">
        <v>78</v>
      </c>
      <c r="E34" s="27" t="s">
        <v>78</v>
      </c>
      <c r="F34" s="12">
        <v>25.4</v>
      </c>
      <c r="G34" s="12">
        <v>2.3</v>
      </c>
      <c r="H34" s="4">
        <v>5.827</v>
      </c>
      <c r="I34" s="4">
        <v>1999.216</v>
      </c>
      <c r="J34" s="13">
        <v>34777</v>
      </c>
      <c r="K34" s="12">
        <v>4.4</v>
      </c>
    </row>
    <row r="35" spans="1:11" s="1" customFormat="1" ht="12.75">
      <c r="A35" s="27" t="s">
        <v>78</v>
      </c>
      <c r="B35" s="27" t="s">
        <v>78</v>
      </c>
      <c r="C35" s="27" t="s">
        <v>78</v>
      </c>
      <c r="D35" s="27" t="s">
        <v>78</v>
      </c>
      <c r="E35" s="27" t="s">
        <v>78</v>
      </c>
      <c r="F35" s="12">
        <v>23.5</v>
      </c>
      <c r="G35" s="12">
        <v>2.3</v>
      </c>
      <c r="H35" s="4">
        <v>5.981</v>
      </c>
      <c r="I35" s="4">
        <v>1999.37</v>
      </c>
      <c r="J35" s="13">
        <v>34833</v>
      </c>
      <c r="K35" s="12">
        <v>3.9</v>
      </c>
    </row>
    <row r="36" spans="1:11" s="1" customFormat="1" ht="12.75">
      <c r="A36" s="27" t="s">
        <v>78</v>
      </c>
      <c r="B36" s="27" t="s">
        <v>78</v>
      </c>
      <c r="C36" s="27" t="s">
        <v>78</v>
      </c>
      <c r="D36" s="27" t="s">
        <v>78</v>
      </c>
      <c r="E36" s="27" t="s">
        <v>78</v>
      </c>
      <c r="F36" s="12">
        <v>25.1</v>
      </c>
      <c r="G36" s="12">
        <v>3.5</v>
      </c>
      <c r="H36" s="4">
        <v>6.175</v>
      </c>
      <c r="I36" s="4">
        <v>1999.564</v>
      </c>
      <c r="J36" s="13">
        <v>34904</v>
      </c>
      <c r="K36" s="12">
        <v>4.1</v>
      </c>
    </row>
    <row r="37" spans="1:11" s="1" customFormat="1" ht="12.75">
      <c r="A37" s="27" t="s">
        <v>78</v>
      </c>
      <c r="B37" s="27" t="s">
        <v>78</v>
      </c>
      <c r="C37" s="27" t="s">
        <v>78</v>
      </c>
      <c r="D37" s="27" t="s">
        <v>78</v>
      </c>
      <c r="E37" s="27" t="s">
        <v>78</v>
      </c>
      <c r="F37" s="12">
        <v>24.6</v>
      </c>
      <c r="G37" s="12">
        <v>2.9</v>
      </c>
      <c r="H37" s="4">
        <v>6.386</v>
      </c>
      <c r="I37" s="4">
        <v>1999.775</v>
      </c>
      <c r="J37" s="13">
        <v>34981</v>
      </c>
      <c r="K37" s="12">
        <v>3.9</v>
      </c>
    </row>
    <row r="38" spans="1:11" s="1" customFormat="1" ht="12.75">
      <c r="A38" s="27" t="s">
        <v>78</v>
      </c>
      <c r="B38" s="27" t="s">
        <v>78</v>
      </c>
      <c r="C38" s="27" t="s">
        <v>78</v>
      </c>
      <c r="D38" s="27" t="s">
        <v>78</v>
      </c>
      <c r="E38" s="27" t="s">
        <v>78</v>
      </c>
      <c r="F38" s="12">
        <v>25.3</v>
      </c>
      <c r="G38" s="12">
        <v>5.2</v>
      </c>
      <c r="H38" s="4">
        <v>6.556</v>
      </c>
      <c r="I38" s="4">
        <v>1999.945</v>
      </c>
      <c r="J38" s="13">
        <v>35043</v>
      </c>
      <c r="K38" s="12">
        <v>3.9</v>
      </c>
    </row>
    <row r="39" spans="1:11" s="1" customFormat="1" ht="12.75">
      <c r="A39" s="27" t="s">
        <v>78</v>
      </c>
      <c r="B39" s="27" t="s">
        <v>78</v>
      </c>
      <c r="C39" s="27" t="s">
        <v>78</v>
      </c>
      <c r="D39" s="27" t="s">
        <v>78</v>
      </c>
      <c r="E39" s="27" t="s">
        <v>78</v>
      </c>
      <c r="F39" s="12">
        <v>26.1</v>
      </c>
      <c r="G39" s="12">
        <v>3.8</v>
      </c>
      <c r="H39" s="4">
        <v>6.805</v>
      </c>
      <c r="I39" s="4">
        <v>2000.194</v>
      </c>
      <c r="J39" s="13">
        <v>35134</v>
      </c>
      <c r="K39" s="12">
        <v>3.8</v>
      </c>
    </row>
    <row r="40" spans="1:11" s="1" customFormat="1" ht="12.75">
      <c r="A40" s="27" t="s">
        <v>78</v>
      </c>
      <c r="B40" s="27" t="s">
        <v>78</v>
      </c>
      <c r="C40" s="27" t="s">
        <v>78</v>
      </c>
      <c r="D40" s="27" t="s">
        <v>78</v>
      </c>
      <c r="E40" s="27" t="s">
        <v>78</v>
      </c>
      <c r="F40" s="12">
        <v>34.2</v>
      </c>
      <c r="G40" s="12">
        <v>3.7</v>
      </c>
      <c r="H40" s="4">
        <v>6.977</v>
      </c>
      <c r="I40" s="4">
        <v>2000.366</v>
      </c>
      <c r="J40" s="13">
        <v>35197</v>
      </c>
      <c r="K40" s="12">
        <v>4.9</v>
      </c>
    </row>
    <row r="41" spans="1:11" s="1" customFormat="1" ht="12.75">
      <c r="A41" s="27" t="s">
        <v>78</v>
      </c>
      <c r="B41" s="27" t="s">
        <v>78</v>
      </c>
      <c r="C41" s="27" t="s">
        <v>78</v>
      </c>
      <c r="D41" s="27" t="s">
        <v>78</v>
      </c>
      <c r="E41" s="27" t="s">
        <v>78</v>
      </c>
      <c r="F41" s="12">
        <v>33.4</v>
      </c>
      <c r="G41" s="12">
        <v>1.6</v>
      </c>
      <c r="H41" s="4">
        <v>7.149</v>
      </c>
      <c r="I41" s="4">
        <v>2000.538</v>
      </c>
      <c r="J41" s="13">
        <v>35260</v>
      </c>
      <c r="K41" s="12">
        <v>4.7</v>
      </c>
    </row>
    <row r="42" spans="1:11" s="1" customFormat="1" ht="12.75">
      <c r="A42" s="27" t="s">
        <v>78</v>
      </c>
      <c r="B42" s="27" t="s">
        <v>78</v>
      </c>
      <c r="C42" s="27" t="s">
        <v>78</v>
      </c>
      <c r="D42" s="27" t="s">
        <v>78</v>
      </c>
      <c r="E42" s="27" t="s">
        <v>78</v>
      </c>
      <c r="F42" s="12">
        <v>38.4</v>
      </c>
      <c r="G42" s="12">
        <v>1.8</v>
      </c>
      <c r="H42" s="4">
        <v>7.362</v>
      </c>
      <c r="I42" s="4">
        <v>2000.751</v>
      </c>
      <c r="J42" s="13">
        <v>35338</v>
      </c>
      <c r="K42" s="12">
        <v>5.2</v>
      </c>
    </row>
    <row r="43" spans="1:11" s="1" customFormat="1" ht="12.75">
      <c r="A43" s="27" t="s">
        <v>78</v>
      </c>
      <c r="B43" s="27" t="s">
        <v>78</v>
      </c>
      <c r="C43" s="27" t="s">
        <v>78</v>
      </c>
      <c r="D43" s="27" t="s">
        <v>78</v>
      </c>
      <c r="E43" s="27" t="s">
        <v>78</v>
      </c>
      <c r="F43" s="12">
        <v>38.7</v>
      </c>
      <c r="G43" s="12">
        <v>4.8</v>
      </c>
      <c r="H43" s="4">
        <v>7.532</v>
      </c>
      <c r="I43" s="4">
        <v>2000.921</v>
      </c>
      <c r="J43" s="13">
        <v>35400</v>
      </c>
      <c r="K43" s="12">
        <v>5.1</v>
      </c>
    </row>
    <row r="44" spans="1:11" s="1" customFormat="1" ht="12.75">
      <c r="A44" s="27" t="s">
        <v>78</v>
      </c>
      <c r="B44" s="27" t="s">
        <v>78</v>
      </c>
      <c r="C44" s="27" t="s">
        <v>78</v>
      </c>
      <c r="D44" s="27" t="s">
        <v>78</v>
      </c>
      <c r="E44" s="27" t="s">
        <v>78</v>
      </c>
      <c r="F44" s="12">
        <v>35</v>
      </c>
      <c r="G44" s="12">
        <v>4.3</v>
      </c>
      <c r="H44" s="4">
        <v>7.762</v>
      </c>
      <c r="I44" s="4">
        <v>2001.151</v>
      </c>
      <c r="J44" s="13">
        <v>35484</v>
      </c>
      <c r="K44" s="12">
        <v>4.5</v>
      </c>
    </row>
    <row r="45" spans="1:11" s="1" customFormat="1" ht="12.75">
      <c r="A45" s="27" t="s">
        <v>78</v>
      </c>
      <c r="B45" s="27" t="s">
        <v>78</v>
      </c>
      <c r="C45" s="27" t="s">
        <v>78</v>
      </c>
      <c r="D45" s="27" t="s">
        <v>78</v>
      </c>
      <c r="E45" s="27" t="s">
        <v>78</v>
      </c>
      <c r="F45" s="12">
        <v>32.769379891886395</v>
      </c>
      <c r="G45" s="12">
        <v>0.6500989700088934</v>
      </c>
      <c r="H45" s="4">
        <v>7.901400000000194</v>
      </c>
      <c r="I45" s="7">
        <v>2001.2904</v>
      </c>
      <c r="J45" s="6">
        <v>35535</v>
      </c>
      <c r="K45" s="12">
        <v>4.147287808728275</v>
      </c>
    </row>
    <row r="46" spans="1:11" s="1" customFormat="1" ht="12.75">
      <c r="A46" s="27" t="s">
        <v>78</v>
      </c>
      <c r="B46" s="27" t="s">
        <v>78</v>
      </c>
      <c r="C46" s="27" t="s">
        <v>78</v>
      </c>
      <c r="D46" s="27" t="s">
        <v>78</v>
      </c>
      <c r="E46" s="27" t="s">
        <v>78</v>
      </c>
      <c r="F46" s="12">
        <v>33.94881687045095</v>
      </c>
      <c r="G46" s="12">
        <v>1.496739489090243</v>
      </c>
      <c r="H46" s="4">
        <v>8.106899999999996</v>
      </c>
      <c r="I46" s="7">
        <v>2001.4959</v>
      </c>
      <c r="J46" s="6">
        <v>35610</v>
      </c>
      <c r="K46" s="12">
        <v>4.187644706416875</v>
      </c>
    </row>
    <row r="47" spans="1:11" s="1" customFormat="1" ht="12.75">
      <c r="A47" s="27" t="s">
        <v>78</v>
      </c>
      <c r="B47" s="27" t="s">
        <v>78</v>
      </c>
      <c r="C47" s="27" t="s">
        <v>78</v>
      </c>
      <c r="D47" s="27" t="s">
        <v>78</v>
      </c>
      <c r="E47" s="27" t="s">
        <v>78</v>
      </c>
      <c r="F47" s="12">
        <v>38.486990935509986</v>
      </c>
      <c r="G47" s="12">
        <v>1.409807650077426</v>
      </c>
      <c r="H47" s="4">
        <v>8.260300000000143</v>
      </c>
      <c r="I47" s="7">
        <v>2001.6493</v>
      </c>
      <c r="J47" s="6">
        <v>35666</v>
      </c>
      <c r="K47" s="12">
        <v>4.659272778895358</v>
      </c>
    </row>
    <row r="48" spans="1:11" s="1" customFormat="1" ht="12.75">
      <c r="A48" s="27" t="s">
        <v>78</v>
      </c>
      <c r="B48" s="27" t="s">
        <v>78</v>
      </c>
      <c r="C48" s="27" t="s">
        <v>78</v>
      </c>
      <c r="D48" s="27" t="s">
        <v>78</v>
      </c>
      <c r="E48" s="27" t="s">
        <v>78</v>
      </c>
      <c r="F48" s="12">
        <v>34.32056381289014</v>
      </c>
      <c r="G48" s="12">
        <v>1.2624014882730836</v>
      </c>
      <c r="H48" s="4">
        <v>8.454800000000205</v>
      </c>
      <c r="I48" s="7">
        <v>2001.8438</v>
      </c>
      <c r="J48" s="6">
        <v>35737</v>
      </c>
      <c r="K48" s="12">
        <v>4.059299310792604</v>
      </c>
    </row>
    <row r="49" spans="1:11" s="1" customFormat="1" ht="12.75">
      <c r="A49" s="27" t="s">
        <v>78</v>
      </c>
      <c r="B49" s="27" t="s">
        <v>78</v>
      </c>
      <c r="C49" s="27" t="s">
        <v>78</v>
      </c>
      <c r="D49" s="27" t="s">
        <v>78</v>
      </c>
      <c r="E49" s="27" t="s">
        <v>78</v>
      </c>
      <c r="F49" s="12">
        <v>41.08940413711295</v>
      </c>
      <c r="G49" s="12">
        <v>1.492959843915773</v>
      </c>
      <c r="H49" s="4">
        <v>8.624700000000075</v>
      </c>
      <c r="I49" s="7">
        <v>2002.0137</v>
      </c>
      <c r="J49" s="6">
        <v>35799</v>
      </c>
      <c r="K49" s="12">
        <v>4.76415459518738</v>
      </c>
    </row>
    <row r="50" spans="1:11" s="1" customFormat="1" ht="12.75">
      <c r="A50" s="27" t="s">
        <v>78</v>
      </c>
      <c r="B50" s="27" t="s">
        <v>78</v>
      </c>
      <c r="C50" s="27" t="s">
        <v>78</v>
      </c>
      <c r="D50" s="27" t="s">
        <v>78</v>
      </c>
      <c r="E50" s="27" t="s">
        <v>78</v>
      </c>
      <c r="F50" s="12">
        <v>38.23057553977607</v>
      </c>
      <c r="G50" s="12">
        <v>1.1830289396092073</v>
      </c>
      <c r="H50" s="4">
        <v>8.854800000000068</v>
      </c>
      <c r="I50" s="5">
        <v>2002.2438</v>
      </c>
      <c r="J50" s="6">
        <v>35883</v>
      </c>
      <c r="K50" s="12">
        <v>4.317497350564188</v>
      </c>
    </row>
    <row r="51" spans="1:11" s="1" customFormat="1" ht="12.75">
      <c r="A51" s="27" t="s">
        <v>78</v>
      </c>
      <c r="B51" s="27" t="s">
        <v>78</v>
      </c>
      <c r="C51" s="27" t="s">
        <v>78</v>
      </c>
      <c r="D51" s="27" t="s">
        <v>78</v>
      </c>
      <c r="E51" s="27" t="s">
        <v>78</v>
      </c>
      <c r="F51" s="12">
        <v>35.96151158280443</v>
      </c>
      <c r="G51" s="12">
        <v>1.4287058759497775</v>
      </c>
      <c r="H51" s="4">
        <v>9.03020000000015</v>
      </c>
      <c r="I51" s="5">
        <v>2002.4192</v>
      </c>
      <c r="J51" s="6">
        <v>35947</v>
      </c>
      <c r="K51" s="12">
        <v>3.9823604773763406</v>
      </c>
    </row>
    <row r="52" spans="1:11" s="1" customFormat="1" ht="12.75">
      <c r="A52" s="27" t="s">
        <v>78</v>
      </c>
      <c r="B52" s="27" t="s">
        <v>78</v>
      </c>
      <c r="C52" s="27" t="s">
        <v>78</v>
      </c>
      <c r="D52" s="27" t="s">
        <v>78</v>
      </c>
      <c r="E52" s="27" t="s">
        <v>78</v>
      </c>
      <c r="F52" s="12">
        <v>48.06333985701717</v>
      </c>
      <c r="G52" s="12">
        <v>0.9789281001878104</v>
      </c>
      <c r="H52" s="4">
        <v>9.276800000000094</v>
      </c>
      <c r="I52" s="5">
        <v>2002.6658</v>
      </c>
      <c r="J52" s="6">
        <v>36037</v>
      </c>
      <c r="K52" s="12">
        <v>5.181025769340363</v>
      </c>
    </row>
    <row r="53" spans="1:11" s="1" customFormat="1" ht="12.75">
      <c r="A53" s="27" t="s">
        <v>78</v>
      </c>
      <c r="B53" s="27" t="s">
        <v>78</v>
      </c>
      <c r="C53" s="27" t="s">
        <v>78</v>
      </c>
      <c r="D53" s="27" t="s">
        <v>78</v>
      </c>
      <c r="E53" s="27" t="s">
        <v>78</v>
      </c>
      <c r="F53" s="12">
        <v>47.51211136780706</v>
      </c>
      <c r="G53" s="12">
        <v>0.5102520985534921</v>
      </c>
      <c r="H53" s="4">
        <v>9.430200000000013</v>
      </c>
      <c r="I53" s="5">
        <v>2002.8192</v>
      </c>
      <c r="J53" s="6">
        <v>36093</v>
      </c>
      <c r="K53" s="12">
        <v>5.038293076266356</v>
      </c>
    </row>
    <row r="54" spans="1:11" s="1" customFormat="1" ht="12.75">
      <c r="A54" s="27" t="s">
        <v>78</v>
      </c>
      <c r="B54" s="27" t="s">
        <v>78</v>
      </c>
      <c r="C54" s="27" t="s">
        <v>78</v>
      </c>
      <c r="D54" s="27" t="s">
        <v>78</v>
      </c>
      <c r="E54" s="27" t="s">
        <v>78</v>
      </c>
      <c r="F54" s="12">
        <v>47.588999065654306</v>
      </c>
      <c r="G54" s="12">
        <v>0.4214304369534396</v>
      </c>
      <c r="H54" s="4">
        <v>9.545200000000023</v>
      </c>
      <c r="I54" s="5">
        <v>2002.9342</v>
      </c>
      <c r="J54" s="6">
        <v>36135</v>
      </c>
      <c r="K54" s="12">
        <v>4.985647138420798</v>
      </c>
    </row>
    <row r="55" spans="1:11" s="1" customFormat="1" ht="12.75">
      <c r="A55" s="27" t="s">
        <v>78</v>
      </c>
      <c r="B55" s="27" t="s">
        <v>78</v>
      </c>
      <c r="C55" s="27" t="s">
        <v>78</v>
      </c>
      <c r="D55" s="27" t="s">
        <v>78</v>
      </c>
      <c r="E55" s="27" t="s">
        <v>78</v>
      </c>
      <c r="F55" s="12">
        <v>45.935267446842644</v>
      </c>
      <c r="G55" s="12">
        <v>0.4044220336683233</v>
      </c>
      <c r="H55" s="4">
        <v>9.756200000000035</v>
      </c>
      <c r="I55" s="5">
        <v>2003.1452</v>
      </c>
      <c r="J55" s="6">
        <v>36212</v>
      </c>
      <c r="K55" s="12">
        <v>4.708315475988856</v>
      </c>
    </row>
    <row r="56" spans="1:11" s="1" customFormat="1" ht="12.75">
      <c r="A56" s="27" t="s">
        <v>78</v>
      </c>
      <c r="B56" s="27" t="s">
        <v>78</v>
      </c>
      <c r="C56" s="27" t="s">
        <v>78</v>
      </c>
      <c r="D56" s="27" t="s">
        <v>78</v>
      </c>
      <c r="E56" s="27" t="s">
        <v>78</v>
      </c>
      <c r="F56" s="12">
        <v>47.51211136780706</v>
      </c>
      <c r="G56" s="12">
        <v>0.7521493897195919</v>
      </c>
      <c r="H56" s="4">
        <v>9.948000000000093</v>
      </c>
      <c r="I56" s="4">
        <v>2003.337</v>
      </c>
      <c r="J56" s="6">
        <v>36282</v>
      </c>
      <c r="K56" s="12">
        <v>4.776046578991417</v>
      </c>
    </row>
    <row r="57" spans="1:11" s="1" customFormat="1" ht="12.75">
      <c r="A57" s="27" t="s">
        <v>78</v>
      </c>
      <c r="B57" s="27" t="s">
        <v>78</v>
      </c>
      <c r="C57" s="27" t="s">
        <v>78</v>
      </c>
      <c r="D57" s="27" t="s">
        <v>78</v>
      </c>
      <c r="E57" s="27" t="s">
        <v>78</v>
      </c>
      <c r="F57" s="12">
        <v>44.95316891820355</v>
      </c>
      <c r="G57" s="12">
        <v>0.7256918734982997</v>
      </c>
      <c r="H57" s="4">
        <v>10.15890000000013</v>
      </c>
      <c r="I57" s="4">
        <v>2003.5479</v>
      </c>
      <c r="J57" s="6">
        <v>36359</v>
      </c>
      <c r="K57" s="12">
        <v>4.425003584856921</v>
      </c>
    </row>
    <row r="58" spans="1:11" s="1" customFormat="1" ht="12.75">
      <c r="A58" s="27" t="s">
        <v>78</v>
      </c>
      <c r="B58" s="27" t="s">
        <v>78</v>
      </c>
      <c r="C58" s="27" t="s">
        <v>78</v>
      </c>
      <c r="D58" s="27" t="s">
        <v>78</v>
      </c>
      <c r="E58" s="27" t="s">
        <v>78</v>
      </c>
      <c r="F58" s="12">
        <v>47.92778403025799</v>
      </c>
      <c r="G58" s="12">
        <v>0.9373520032686371</v>
      </c>
      <c r="H58" s="4">
        <v>10.312400000000025</v>
      </c>
      <c r="I58" s="4">
        <v>2003.7014</v>
      </c>
      <c r="J58" s="6">
        <v>36415</v>
      </c>
      <c r="K58" s="12">
        <v>4.647587761360874</v>
      </c>
    </row>
    <row r="59" spans="1:11" s="1" customFormat="1" ht="12.75">
      <c r="A59" s="27" t="s">
        <v>78</v>
      </c>
      <c r="B59" s="27" t="s">
        <v>78</v>
      </c>
      <c r="C59" s="27" t="s">
        <v>78</v>
      </c>
      <c r="D59" s="27" t="s">
        <v>78</v>
      </c>
      <c r="E59" s="27" t="s">
        <v>78</v>
      </c>
      <c r="F59" s="12">
        <v>50.62701424981857</v>
      </c>
      <c r="G59" s="12">
        <v>0.3861220250178304</v>
      </c>
      <c r="H59" s="4">
        <v>10.558899999999994</v>
      </c>
      <c r="I59" s="4">
        <v>2003.9479</v>
      </c>
      <c r="J59" s="6">
        <v>36505</v>
      </c>
      <c r="K59" s="12">
        <v>4.794724284709449</v>
      </c>
    </row>
    <row r="60" spans="1:11" s="1" customFormat="1" ht="12.75">
      <c r="A60" s="27" t="s">
        <v>78</v>
      </c>
      <c r="B60" s="27" t="s">
        <v>78</v>
      </c>
      <c r="C60" s="27" t="s">
        <v>78</v>
      </c>
      <c r="D60" s="27" t="s">
        <v>78</v>
      </c>
      <c r="E60" s="27" t="s">
        <v>78</v>
      </c>
      <c r="F60" s="12">
        <v>49.00201424761088</v>
      </c>
      <c r="G60" s="12">
        <v>0.5778234529316123</v>
      </c>
      <c r="H60" s="4">
        <v>10.772200000000112</v>
      </c>
      <c r="I60" s="4">
        <v>2004.1612</v>
      </c>
      <c r="J60" s="6">
        <v>36583</v>
      </c>
      <c r="K60" s="12">
        <v>4.548932831511704</v>
      </c>
    </row>
    <row r="61" spans="1:11" s="1" customFormat="1" ht="12.75">
      <c r="A61" s="27" t="s">
        <v>78</v>
      </c>
      <c r="B61" s="27" t="s">
        <v>78</v>
      </c>
      <c r="C61" s="27" t="s">
        <v>78</v>
      </c>
      <c r="D61" s="27" t="s">
        <v>78</v>
      </c>
      <c r="E61" s="27" t="s">
        <v>78</v>
      </c>
      <c r="F61" s="12">
        <v>48.62791352761459</v>
      </c>
      <c r="G61" s="12">
        <v>0.6773314494494116</v>
      </c>
      <c r="H61" s="4">
        <v>10.925200000000132</v>
      </c>
      <c r="I61" s="4">
        <v>2004.3142</v>
      </c>
      <c r="J61" s="6">
        <v>36639</v>
      </c>
      <c r="K61" s="12">
        <v>4.45098611719822</v>
      </c>
    </row>
    <row r="62" spans="1:11" s="1" customFormat="1" ht="12.75">
      <c r="A62" s="27" t="s">
        <v>78</v>
      </c>
      <c r="B62" s="27" t="s">
        <v>78</v>
      </c>
      <c r="C62" s="27" t="s">
        <v>78</v>
      </c>
      <c r="D62" s="27" t="s">
        <v>78</v>
      </c>
      <c r="E62" s="27" t="s">
        <v>78</v>
      </c>
      <c r="F62" s="12">
        <v>51.707230078654185</v>
      </c>
      <c r="G62" s="12">
        <v>0.5105104196265673</v>
      </c>
      <c r="H62" s="4">
        <v>11.059100000000171</v>
      </c>
      <c r="I62" s="4">
        <v>2004.4481</v>
      </c>
      <c r="J62" s="6">
        <v>36688</v>
      </c>
      <c r="K62" s="12">
        <v>4.675536895285637</v>
      </c>
    </row>
    <row r="63" spans="1:11" s="1" customFormat="1" ht="12.75">
      <c r="A63" s="27" t="s">
        <v>78</v>
      </c>
      <c r="B63" s="27" t="s">
        <v>78</v>
      </c>
      <c r="C63" s="27" t="s">
        <v>78</v>
      </c>
      <c r="D63" s="27" t="s">
        <v>78</v>
      </c>
      <c r="E63" s="27" t="s">
        <v>78</v>
      </c>
      <c r="F63" s="12">
        <v>45.132409925691256</v>
      </c>
      <c r="G63" s="12">
        <v>0.4486629163939578</v>
      </c>
      <c r="H63" s="4">
        <v>11.326800000000048</v>
      </c>
      <c r="I63" s="4">
        <v>2004.7158</v>
      </c>
      <c r="J63" s="6">
        <v>36786</v>
      </c>
      <c r="K63" s="12">
        <v>3.9845684505501167</v>
      </c>
    </row>
    <row r="64" spans="1:11" s="1" customFormat="1" ht="12.75">
      <c r="A64" s="27" t="s">
        <v>78</v>
      </c>
      <c r="B64" s="27" t="s">
        <v>78</v>
      </c>
      <c r="C64" s="27" t="s">
        <v>78</v>
      </c>
      <c r="D64" s="27" t="s">
        <v>78</v>
      </c>
      <c r="E64" s="27" t="s">
        <v>78</v>
      </c>
      <c r="F64" s="12">
        <v>51.32728403498998</v>
      </c>
      <c r="G64" s="12">
        <v>2.388178320581232</v>
      </c>
      <c r="H64" s="4">
        <v>11.499000000000024</v>
      </c>
      <c r="I64" s="4">
        <v>2004.888</v>
      </c>
      <c r="J64" s="6">
        <v>36849</v>
      </c>
      <c r="K64" s="12">
        <v>4.463630231758403</v>
      </c>
    </row>
    <row r="65" spans="1:11" s="1" customFormat="1" ht="12.75">
      <c r="A65" s="27" t="s">
        <v>78</v>
      </c>
      <c r="B65" s="27" t="s">
        <v>78</v>
      </c>
      <c r="C65" s="27" t="s">
        <v>78</v>
      </c>
      <c r="D65" s="27" t="s">
        <v>78</v>
      </c>
      <c r="E65" s="27" t="s">
        <v>78</v>
      </c>
      <c r="F65" s="12">
        <v>51.01865094101796</v>
      </c>
      <c r="G65" s="12">
        <v>0.8886693576707025</v>
      </c>
      <c r="H65" s="4">
        <v>11.69320000000016</v>
      </c>
      <c r="I65" s="4">
        <v>2005.0822</v>
      </c>
      <c r="J65" s="6">
        <v>36920</v>
      </c>
      <c r="K65" s="12">
        <v>4.363104277786856</v>
      </c>
    </row>
    <row r="66" spans="1:11" s="1" customFormat="1" ht="12.75">
      <c r="A66" s="27" t="s">
        <v>78</v>
      </c>
      <c r="B66" s="27" t="s">
        <v>78</v>
      </c>
      <c r="C66" s="27" t="s">
        <v>78</v>
      </c>
      <c r="D66" s="27" t="s">
        <v>78</v>
      </c>
      <c r="E66" s="27" t="s">
        <v>78</v>
      </c>
      <c r="F66" s="12">
        <v>48.171978275204246</v>
      </c>
      <c r="G66" s="12">
        <v>0.50017893628815</v>
      </c>
      <c r="H66" s="4">
        <v>11.997299999999996</v>
      </c>
      <c r="I66" s="4">
        <v>2005.3863</v>
      </c>
      <c r="J66" s="6">
        <v>37031</v>
      </c>
      <c r="K66" s="12">
        <v>4.015234950797618</v>
      </c>
    </row>
    <row r="67" spans="1:11" s="1" customFormat="1" ht="12.75">
      <c r="A67" s="27" t="s">
        <v>78</v>
      </c>
      <c r="B67" s="27" t="s">
        <v>78</v>
      </c>
      <c r="C67" s="27" t="s">
        <v>78</v>
      </c>
      <c r="D67" s="27" t="s">
        <v>78</v>
      </c>
      <c r="E67" s="27" t="s">
        <v>78</v>
      </c>
      <c r="F67" s="12">
        <v>51.62071928718619</v>
      </c>
      <c r="G67" s="12">
        <v>0.9071026056115185</v>
      </c>
      <c r="H67" s="4">
        <v>12.169900000000098</v>
      </c>
      <c r="I67" s="4">
        <v>2005.5589</v>
      </c>
      <c r="J67" s="6">
        <v>37094</v>
      </c>
      <c r="K67" s="12">
        <v>4.241671606766348</v>
      </c>
    </row>
    <row r="68" spans="1:11" s="1" customFormat="1" ht="12.75">
      <c r="A68" s="27" t="s">
        <v>78</v>
      </c>
      <c r="B68" s="27" t="s">
        <v>78</v>
      </c>
      <c r="C68" s="27" t="s">
        <v>78</v>
      </c>
      <c r="D68" s="27" t="s">
        <v>78</v>
      </c>
      <c r="E68" s="27" t="s">
        <v>78</v>
      </c>
      <c r="F68" s="12">
        <v>51.45471209273145</v>
      </c>
      <c r="G68" s="12">
        <v>1.2100302896685526</v>
      </c>
      <c r="H68" s="4">
        <v>12.323300000000017</v>
      </c>
      <c r="I68" s="4">
        <v>2005.7123</v>
      </c>
      <c r="J68" s="6">
        <v>37150</v>
      </c>
      <c r="K68" s="12">
        <v>4.175400427866836</v>
      </c>
    </row>
    <row r="69" spans="1:11" s="1" customFormat="1" ht="12.75">
      <c r="A69" s="27" t="s">
        <v>78</v>
      </c>
      <c r="B69" s="27" t="s">
        <v>78</v>
      </c>
      <c r="C69" s="27" t="s">
        <v>78</v>
      </c>
      <c r="D69" s="27" t="s">
        <v>78</v>
      </c>
      <c r="E69" s="27" t="s">
        <v>78</v>
      </c>
      <c r="F69" s="12">
        <v>55.43420850112298</v>
      </c>
      <c r="G69" s="12">
        <v>0.7029052356838672</v>
      </c>
      <c r="H69" s="4">
        <v>12.572600000000193</v>
      </c>
      <c r="I69" s="4">
        <v>2005.9616</v>
      </c>
      <c r="J69" s="6">
        <v>37241</v>
      </c>
      <c r="K69" s="12">
        <v>4.409128461982576</v>
      </c>
    </row>
    <row r="70" spans="1:11" s="1" customFormat="1" ht="12.75">
      <c r="A70" s="27" t="s">
        <v>78</v>
      </c>
      <c r="B70" s="27" t="s">
        <v>78</v>
      </c>
      <c r="C70" s="27" t="s">
        <v>78</v>
      </c>
      <c r="D70" s="27" t="s">
        <v>78</v>
      </c>
      <c r="E70" s="27" t="s">
        <v>78</v>
      </c>
      <c r="F70" s="12">
        <v>58.26334519573359</v>
      </c>
      <c r="G70" s="12">
        <v>1.1488489828875585</v>
      </c>
      <c r="H70" s="4">
        <v>12.802800000000161</v>
      </c>
      <c r="I70" s="4">
        <v>2006.1918</v>
      </c>
      <c r="J70" s="6">
        <v>37325</v>
      </c>
      <c r="K70" s="12">
        <v>4.55082834971513</v>
      </c>
    </row>
    <row r="71" spans="1:11" s="1" customFormat="1" ht="12.75">
      <c r="A71" s="27" t="s">
        <v>78</v>
      </c>
      <c r="B71" s="27" t="s">
        <v>78</v>
      </c>
      <c r="C71" s="27" t="s">
        <v>78</v>
      </c>
      <c r="D71" s="27" t="s">
        <v>78</v>
      </c>
      <c r="E71" s="27" t="s">
        <v>78</v>
      </c>
      <c r="F71" s="12">
        <v>58.58834519616184</v>
      </c>
      <c r="G71" s="12">
        <v>1.403091302177468</v>
      </c>
      <c r="H71" s="4">
        <v>12.948100000000068</v>
      </c>
      <c r="I71" s="4">
        <v>2006.3371</v>
      </c>
      <c r="J71" s="6">
        <v>37389</v>
      </c>
      <c r="K71" s="12">
        <v>4.524860419379023</v>
      </c>
    </row>
    <row r="72" spans="1:11" s="1" customFormat="1" ht="12.75">
      <c r="A72" s="27" t="s">
        <v>78</v>
      </c>
      <c r="B72" s="27" t="s">
        <v>78</v>
      </c>
      <c r="C72" s="27" t="s">
        <v>78</v>
      </c>
      <c r="D72" s="27" t="s">
        <v>78</v>
      </c>
      <c r="E72" s="27" t="s">
        <v>78</v>
      </c>
      <c r="F72" s="12">
        <v>59.50255383054271</v>
      </c>
      <c r="G72" s="12">
        <v>0.7504906965135294</v>
      </c>
      <c r="H72" s="4">
        <v>13.263100000000122</v>
      </c>
      <c r="I72" s="4">
        <v>2006.6521</v>
      </c>
      <c r="J72" s="6">
        <v>37493</v>
      </c>
      <c r="K72" s="12">
        <v>4.4863232449836135</v>
      </c>
    </row>
    <row r="73" spans="1:11" s="1" customFormat="1" ht="12.75">
      <c r="A73" s="27" t="s">
        <v>78</v>
      </c>
      <c r="B73" s="27" t="s">
        <v>78</v>
      </c>
      <c r="C73" s="27" t="s">
        <v>78</v>
      </c>
      <c r="D73" s="27" t="s">
        <v>78</v>
      </c>
      <c r="E73" s="27" t="s">
        <v>78</v>
      </c>
      <c r="F73" s="12">
        <v>62.2241365681087</v>
      </c>
      <c r="G73" s="12">
        <v>0.995773353321511</v>
      </c>
      <c r="H73" s="4">
        <v>13.550700000000006</v>
      </c>
      <c r="I73" s="4">
        <v>2006.9397</v>
      </c>
      <c r="J73" s="6">
        <v>37598</v>
      </c>
      <c r="K73" s="12">
        <v>4.591949978090333</v>
      </c>
    </row>
    <row r="74" spans="1:11" s="1" customFormat="1" ht="12.75">
      <c r="A74" s="53">
        <v>97.08754</v>
      </c>
      <c r="B74" s="53">
        <v>0.000704076</v>
      </c>
      <c r="C74" s="1">
        <v>288.753</v>
      </c>
      <c r="D74" s="1">
        <v>0.9926</v>
      </c>
      <c r="E74" s="17">
        <v>-1.7516554990719435</v>
      </c>
      <c r="F74" s="17">
        <f aca="true" t="shared" si="0" ref="F74:F87">F73+E74</f>
        <v>60.47248106903675</v>
      </c>
      <c r="G74" s="17">
        <v>1.3</v>
      </c>
      <c r="H74" s="5">
        <f aca="true" t="shared" si="1" ref="H74:H87">I74-1993.389</f>
        <v>13.800000000000182</v>
      </c>
      <c r="I74" s="5">
        <v>2007.189</v>
      </c>
      <c r="J74" s="9">
        <v>37689</v>
      </c>
      <c r="K74" s="17">
        <f aca="true" t="shared" si="2" ref="K74:K86">F74/H74</f>
        <v>4.382063845582316</v>
      </c>
    </row>
    <row r="75" spans="1:14" s="1" customFormat="1" ht="12.75">
      <c r="A75" s="53">
        <v>97.087596</v>
      </c>
      <c r="B75" s="53">
        <v>0.00066667</v>
      </c>
      <c r="C75" s="1">
        <v>288.753</v>
      </c>
      <c r="D75" s="1">
        <v>0.9926</v>
      </c>
      <c r="E75" s="17">
        <v>0.28432668970819636</v>
      </c>
      <c r="F75" s="17">
        <f t="shared" si="0"/>
        <v>60.75680775874495</v>
      </c>
      <c r="G75" s="17">
        <v>1.2793562471560562</v>
      </c>
      <c r="H75" s="5">
        <f t="shared" si="1"/>
        <v>14.106899999999996</v>
      </c>
      <c r="I75" s="5">
        <v>2007.4959</v>
      </c>
      <c r="J75" s="9">
        <v>37801</v>
      </c>
      <c r="K75" s="17">
        <f t="shared" si="2"/>
        <v>4.306885833084871</v>
      </c>
      <c r="M75" s="12"/>
      <c r="N75" s="12"/>
    </row>
    <row r="76" spans="1:14" s="1" customFormat="1" ht="12.75">
      <c r="A76" s="53">
        <v>97.08749</v>
      </c>
      <c r="B76" s="53">
        <v>0.00067896</v>
      </c>
      <c r="C76" s="1">
        <v>288.753</v>
      </c>
      <c r="D76" s="1">
        <v>0.9926</v>
      </c>
      <c r="E76" s="17">
        <v>-0.5381898055246823</v>
      </c>
      <c r="F76" s="17">
        <f t="shared" si="0"/>
        <v>60.21861795322027</v>
      </c>
      <c r="G76" s="17">
        <v>1.3029410616472117</v>
      </c>
      <c r="H76" s="5">
        <f t="shared" si="1"/>
        <v>14.394600000000082</v>
      </c>
      <c r="I76" s="5">
        <v>2007.7836</v>
      </c>
      <c r="J76" s="63">
        <v>37906</v>
      </c>
      <c r="K76" s="17">
        <f t="shared" si="2"/>
        <v>4.183417250442521</v>
      </c>
      <c r="M76" s="12"/>
      <c r="N76" s="12"/>
    </row>
    <row r="77" spans="1:14" s="1" customFormat="1" ht="12.75">
      <c r="A77" s="53">
        <v>97.08818</v>
      </c>
      <c r="B77" s="53">
        <v>0.0005498</v>
      </c>
      <c r="C77" s="1">
        <v>288.753</v>
      </c>
      <c r="D77" s="1">
        <v>0.9926</v>
      </c>
      <c r="E77" s="17">
        <v>3.5033109982709068</v>
      </c>
      <c r="F77" s="17">
        <f t="shared" si="0"/>
        <v>63.72192895149117</v>
      </c>
      <c r="G77" s="17">
        <v>1.0550798216381068</v>
      </c>
      <c r="H77" s="5">
        <f t="shared" si="1"/>
        <v>14.988000000000056</v>
      </c>
      <c r="I77" s="5">
        <v>2008.377</v>
      </c>
      <c r="J77" s="22">
        <v>38123</v>
      </c>
      <c r="K77" s="17">
        <f t="shared" si="2"/>
        <v>4.25152982062256</v>
      </c>
      <c r="M77" s="12"/>
      <c r="N77" s="12"/>
    </row>
    <row r="78" spans="1:14" s="1" customFormat="1" ht="12.75">
      <c r="A78" s="53">
        <v>97.088305</v>
      </c>
      <c r="B78" s="53">
        <v>0.000374</v>
      </c>
      <c r="C78" s="1">
        <v>288.753</v>
      </c>
      <c r="D78" s="1">
        <v>0.9926</v>
      </c>
      <c r="E78" s="17">
        <v>0.6346577895769892</v>
      </c>
      <c r="F78" s="17">
        <f t="shared" si="0"/>
        <v>64.35658674106816</v>
      </c>
      <c r="G78" s="17">
        <v>0.7177152660893151</v>
      </c>
      <c r="H78" s="5">
        <f t="shared" si="1"/>
        <v>15.389700000000175</v>
      </c>
      <c r="I78" s="5">
        <v>2008.7787</v>
      </c>
      <c r="J78" s="63">
        <v>38270</v>
      </c>
      <c r="K78" s="17">
        <f t="shared" si="2"/>
        <v>4.181796054573346</v>
      </c>
      <c r="L78" s="1" t="s">
        <v>244</v>
      </c>
      <c r="M78" s="12"/>
      <c r="N78" s="12"/>
    </row>
    <row r="79" spans="1:14" s="1" customFormat="1" ht="12.75">
      <c r="A79" s="1">
        <v>97.08836</v>
      </c>
      <c r="B79" s="1">
        <v>0.00059</v>
      </c>
      <c r="C79" s="1">
        <v>288.753</v>
      </c>
      <c r="D79" s="1">
        <v>0.9926</v>
      </c>
      <c r="E79" s="1">
        <v>0.3</v>
      </c>
      <c r="F79" s="17">
        <f t="shared" si="0"/>
        <v>64.65658674106815</v>
      </c>
      <c r="G79" s="17">
        <v>1.1322246176155601</v>
      </c>
      <c r="H79" s="1">
        <f t="shared" si="1"/>
        <v>16.022000000000162</v>
      </c>
      <c r="I79" s="4">
        <v>2009.411</v>
      </c>
      <c r="J79" s="13">
        <v>38501</v>
      </c>
      <c r="K79" s="17">
        <f t="shared" si="2"/>
        <v>4.035487875487923</v>
      </c>
      <c r="M79" s="12"/>
      <c r="N79" s="12"/>
    </row>
    <row r="80" spans="1:14" s="1" customFormat="1" ht="12.75">
      <c r="A80" s="1">
        <v>97.08901</v>
      </c>
      <c r="B80" s="1">
        <v>0.00065</v>
      </c>
      <c r="C80" s="1">
        <v>288.753</v>
      </c>
      <c r="D80" s="1">
        <v>0.9926</v>
      </c>
      <c r="E80" s="1">
        <v>3.3</v>
      </c>
      <c r="F80" s="17">
        <f t="shared" si="0"/>
        <v>67.95658674106815</v>
      </c>
      <c r="G80" s="17">
        <v>1.247366104148024</v>
      </c>
      <c r="H80" s="4">
        <f t="shared" si="1"/>
        <v>16.482200000000148</v>
      </c>
      <c r="I80" s="4">
        <v>2009.8712</v>
      </c>
      <c r="J80" s="13">
        <v>38669</v>
      </c>
      <c r="K80" s="17">
        <f t="shared" si="2"/>
        <v>4.123028888198635</v>
      </c>
      <c r="L80" s="1" t="s">
        <v>154</v>
      </c>
      <c r="M80" s="12"/>
      <c r="N80" s="12"/>
    </row>
    <row r="81" spans="1:11" s="1" customFormat="1" ht="12.75">
      <c r="A81" s="1">
        <v>97.08932</v>
      </c>
      <c r="B81" s="1">
        <v>0.00067</v>
      </c>
      <c r="C81" s="1">
        <v>288.753</v>
      </c>
      <c r="D81" s="1">
        <v>0.9926</v>
      </c>
      <c r="E81" s="1">
        <v>1.6</v>
      </c>
      <c r="F81" s="17">
        <f t="shared" si="0"/>
        <v>69.55658674106814</v>
      </c>
      <c r="G81" s="1">
        <v>1.3</v>
      </c>
      <c r="H81" s="4">
        <f t="shared" si="1"/>
        <v>16.904200000000174</v>
      </c>
      <c r="I81" s="4">
        <v>2010.2932</v>
      </c>
      <c r="J81" s="13">
        <v>38823</v>
      </c>
      <c r="K81" s="12">
        <f t="shared" si="2"/>
        <v>4.114751762347075</v>
      </c>
    </row>
    <row r="82" spans="1:12" s="1" customFormat="1" ht="12.75">
      <c r="A82" s="1">
        <v>97.08981</v>
      </c>
      <c r="B82" s="53">
        <v>0.0006</v>
      </c>
      <c r="C82" s="1">
        <v>288.753</v>
      </c>
      <c r="D82" s="1">
        <v>0.9926</v>
      </c>
      <c r="E82" s="1">
        <v>2.5</v>
      </c>
      <c r="F82" s="17">
        <f t="shared" si="0"/>
        <v>72.05658674106814</v>
      </c>
      <c r="G82" s="1">
        <v>1.2</v>
      </c>
      <c r="H82" s="1">
        <f t="shared" si="1"/>
        <v>18.153999999999996</v>
      </c>
      <c r="I82" s="1">
        <v>2011.543</v>
      </c>
      <c r="J82" s="13">
        <v>39279</v>
      </c>
      <c r="K82" s="12">
        <f t="shared" si="2"/>
        <v>3.9691851239984666</v>
      </c>
      <c r="L82" s="1" t="s">
        <v>44</v>
      </c>
    </row>
    <row r="83" spans="1:11" s="1" customFormat="1" ht="12.75">
      <c r="A83" s="53">
        <v>97.0908</v>
      </c>
      <c r="B83" s="53">
        <v>0.0005</v>
      </c>
      <c r="C83" s="1">
        <v>288.753</v>
      </c>
      <c r="D83" s="1">
        <v>0.9926</v>
      </c>
      <c r="E83" s="12">
        <v>5</v>
      </c>
      <c r="F83" s="17">
        <f t="shared" si="0"/>
        <v>77.05658674106814</v>
      </c>
      <c r="G83" s="18">
        <v>1.2</v>
      </c>
      <c r="H83" s="1">
        <f t="shared" si="1"/>
        <v>18.91500000000019</v>
      </c>
      <c r="I83" s="1">
        <v>2012.304</v>
      </c>
      <c r="J83" s="13">
        <v>39558</v>
      </c>
      <c r="K83" s="12">
        <f t="shared" si="2"/>
        <v>4.073834879252835</v>
      </c>
    </row>
    <row r="84" spans="1:12" s="1" customFormat="1" ht="12.75">
      <c r="A84" s="53">
        <v>97.09167</v>
      </c>
      <c r="B84" s="53">
        <v>0.00061</v>
      </c>
      <c r="C84" s="1">
        <v>288.753</v>
      </c>
      <c r="D84" s="1">
        <v>0.9926</v>
      </c>
      <c r="E84" s="1">
        <v>4.4</v>
      </c>
      <c r="F84" s="17">
        <f t="shared" si="0"/>
        <v>81.45658674106815</v>
      </c>
      <c r="G84" s="1">
        <v>1.2</v>
      </c>
      <c r="H84" s="4">
        <f t="shared" si="1"/>
        <v>19.25999999999999</v>
      </c>
      <c r="I84" s="18">
        <v>2012.649</v>
      </c>
      <c r="J84" s="13">
        <v>39684</v>
      </c>
      <c r="K84" s="12">
        <f t="shared" si="2"/>
        <v>4.229313953326489</v>
      </c>
      <c r="L84" s="1" t="s">
        <v>160</v>
      </c>
    </row>
    <row r="85" spans="1:12" s="1" customFormat="1" ht="12.75">
      <c r="A85" s="53">
        <v>97.09131</v>
      </c>
      <c r="B85" s="53">
        <v>0.001</v>
      </c>
      <c r="C85" s="1">
        <v>288.753</v>
      </c>
      <c r="D85" s="1">
        <v>0.9926</v>
      </c>
      <c r="E85" s="1">
        <v>-1.8</v>
      </c>
      <c r="F85" s="17">
        <f t="shared" si="0"/>
        <v>79.65658674106815</v>
      </c>
      <c r="G85" s="1">
        <v>1.9</v>
      </c>
      <c r="H85" s="4">
        <f t="shared" si="1"/>
        <v>20.008000000000038</v>
      </c>
      <c r="I85" s="18">
        <v>2013.397</v>
      </c>
      <c r="J85" s="13">
        <v>39957</v>
      </c>
      <c r="K85" s="12">
        <f t="shared" si="2"/>
        <v>3.9812368423164735</v>
      </c>
      <c r="L85" s="1" t="s">
        <v>290</v>
      </c>
    </row>
    <row r="86" spans="1:12" s="1" customFormat="1" ht="12.75">
      <c r="A86" s="53">
        <v>97.09297</v>
      </c>
      <c r="B86" s="53">
        <v>0.00074</v>
      </c>
      <c r="C86" s="1">
        <v>288.753</v>
      </c>
      <c r="D86" s="1">
        <v>0.9926</v>
      </c>
      <c r="E86" s="1">
        <v>8.4</v>
      </c>
      <c r="F86" s="17">
        <f t="shared" si="0"/>
        <v>88.05658674106816</v>
      </c>
      <c r="G86" s="1">
        <v>1.4</v>
      </c>
      <c r="H86" s="4">
        <f t="shared" si="1"/>
        <v>20.833000000000084</v>
      </c>
      <c r="I86" s="18">
        <v>2014.222</v>
      </c>
      <c r="J86" s="13">
        <v>40258</v>
      </c>
      <c r="K86" s="12">
        <f t="shared" si="2"/>
        <v>4.226783792111928</v>
      </c>
      <c r="L86" s="1" t="s">
        <v>325</v>
      </c>
    </row>
    <row r="87" spans="1:12" s="1" customFormat="1" ht="12.75">
      <c r="A87" s="53">
        <v>97.09391</v>
      </c>
      <c r="B87" s="53">
        <v>0.0006</v>
      </c>
      <c r="C87" s="1">
        <v>288.753</v>
      </c>
      <c r="D87" s="1">
        <v>0.9926</v>
      </c>
      <c r="E87" s="1">
        <v>4.8</v>
      </c>
      <c r="F87" s="17">
        <f t="shared" si="0"/>
        <v>92.85658674106816</v>
      </c>
      <c r="G87" s="1">
        <v>1.2</v>
      </c>
      <c r="H87" s="4">
        <f t="shared" si="1"/>
        <v>22.13700000000017</v>
      </c>
      <c r="I87" s="5">
        <v>2015.526</v>
      </c>
      <c r="J87" s="13">
        <v>40734</v>
      </c>
      <c r="K87" s="12">
        <f>F87/H87</f>
        <v>4.194632820213553</v>
      </c>
      <c r="L87" s="1" t="s">
        <v>437</v>
      </c>
    </row>
    <row r="88" spans="1:11" s="1" customFormat="1" ht="12.75">
      <c r="A88" s="53"/>
      <c r="B88" s="53"/>
      <c r="F88" s="17"/>
      <c r="H88" s="4"/>
      <c r="I88" s="18"/>
      <c r="J88" s="13"/>
      <c r="K88" s="12"/>
    </row>
    <row r="89" spans="1:11" s="1" customFormat="1" ht="12.75">
      <c r="A89" s="53"/>
      <c r="B89" s="53"/>
      <c r="F89" s="17"/>
      <c r="H89" s="4"/>
      <c r="I89" s="18"/>
      <c r="J89" s="13"/>
      <c r="K89" s="12"/>
    </row>
    <row r="90" spans="1:11" s="1" customFormat="1" ht="12.75">
      <c r="A90" s="53"/>
      <c r="B90" s="53"/>
      <c r="F90" s="17"/>
      <c r="H90" s="4"/>
      <c r="I90" s="18"/>
      <c r="J90" s="13"/>
      <c r="K90" s="12"/>
    </row>
    <row r="91" spans="1:11" s="1" customFormat="1" ht="12.75">
      <c r="A91" s="53"/>
      <c r="B91" s="53"/>
      <c r="F91" s="17"/>
      <c r="H91" s="4"/>
      <c r="I91" s="18"/>
      <c r="J91" s="13"/>
      <c r="K91" s="12"/>
    </row>
    <row r="92" spans="1:11" s="1" customFormat="1" ht="12.75">
      <c r="A92" s="53"/>
      <c r="B92" s="53"/>
      <c r="F92" s="17"/>
      <c r="H92" s="4"/>
      <c r="I92" s="18"/>
      <c r="J92" s="13"/>
      <c r="K92" s="12"/>
    </row>
    <row r="93" spans="1:11" s="1" customFormat="1" ht="12.75">
      <c r="A93" s="53"/>
      <c r="B93" s="53"/>
      <c r="F93" s="17"/>
      <c r="H93" s="4"/>
      <c r="I93" s="18"/>
      <c r="J93" s="13"/>
      <c r="K93" s="12"/>
    </row>
    <row r="94" spans="1:11" s="1" customFormat="1" ht="12.75">
      <c r="A94" s="53"/>
      <c r="B94" s="53"/>
      <c r="F94" s="17"/>
      <c r="H94" s="4"/>
      <c r="I94" s="18"/>
      <c r="J94" s="13"/>
      <c r="K94" s="12"/>
    </row>
    <row r="95" spans="1:11" s="1" customFormat="1" ht="12.75">
      <c r="A95" s="53"/>
      <c r="B95" s="53"/>
      <c r="F95" s="17"/>
      <c r="H95" s="4"/>
      <c r="I95" s="18"/>
      <c r="J95" s="13"/>
      <c r="K95" s="12"/>
    </row>
    <row r="96" spans="1:11" s="1" customFormat="1" ht="12.75">
      <c r="A96" s="53"/>
      <c r="B96" s="53"/>
      <c r="F96" s="17"/>
      <c r="H96" s="4"/>
      <c r="I96" s="18"/>
      <c r="J96" s="13"/>
      <c r="K96" s="12"/>
    </row>
    <row r="97" spans="1:11" s="1" customFormat="1" ht="12.75">
      <c r="A97" s="53"/>
      <c r="B97" s="53"/>
      <c r="F97" s="17"/>
      <c r="H97" s="4"/>
      <c r="I97" s="18"/>
      <c r="J97" s="13"/>
      <c r="K97" s="12"/>
    </row>
  </sheetData>
  <sheetProtection/>
  <mergeCells count="2">
    <mergeCell ref="A1:E1"/>
    <mergeCell ref="K2:L2"/>
  </mergeCells>
  <printOptions/>
  <pageMargins left="0.25" right="0.25" top="0.25" bottom="0.26" header="0.3" footer="0.3"/>
  <pageSetup fitToHeight="4" fitToWidth="1" orientation="landscape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Q118"/>
  <sheetViews>
    <sheetView tabSelected="1" workbookViewId="0" topLeftCell="A1">
      <pane ySplit="3" topLeftCell="BM81" activePane="bottomLeft" state="frozen"/>
      <selection pane="topLeft" activeCell="A1" sqref="A1"/>
      <selection pane="bottomLeft" activeCell="F94" sqref="F94"/>
    </sheetView>
  </sheetViews>
  <sheetFormatPr defaultColWidth="8.375" defaultRowHeight="12.75"/>
  <cols>
    <col min="1" max="16384" width="8.375" style="10" customWidth="1"/>
  </cols>
  <sheetData>
    <row r="1" spans="1:12" ht="12.75">
      <c r="A1" s="43" t="s">
        <v>62</v>
      </c>
      <c r="B1" s="32"/>
      <c r="C1" s="32"/>
      <c r="D1" s="32"/>
      <c r="E1" s="32"/>
      <c r="J1" s="32"/>
      <c r="K1" s="32"/>
      <c r="L1" s="32"/>
    </row>
    <row r="2" spans="1:12" ht="13.5" thickBot="1">
      <c r="A2" s="12"/>
      <c r="B2" s="12"/>
      <c r="C2" s="4"/>
      <c r="D2" s="4"/>
      <c r="E2" s="40"/>
      <c r="F2" s="1"/>
      <c r="G2" s="1"/>
      <c r="H2" s="1"/>
      <c r="I2" s="1"/>
      <c r="J2" s="1"/>
      <c r="K2" s="147" t="s">
        <v>34</v>
      </c>
      <c r="L2" s="147"/>
    </row>
    <row r="3" spans="1:12" ht="39">
      <c r="A3" s="38" t="s">
        <v>35</v>
      </c>
      <c r="B3" s="37" t="s">
        <v>186</v>
      </c>
      <c r="C3" s="38" t="s">
        <v>197</v>
      </c>
      <c r="D3" s="38" t="s">
        <v>77</v>
      </c>
      <c r="E3" s="36" t="s">
        <v>198</v>
      </c>
      <c r="F3" s="37" t="s">
        <v>212</v>
      </c>
      <c r="G3" s="33" t="s">
        <v>213</v>
      </c>
      <c r="H3" s="34" t="s">
        <v>214</v>
      </c>
      <c r="I3" s="34" t="s">
        <v>215</v>
      </c>
      <c r="J3" s="35" t="s">
        <v>199</v>
      </c>
      <c r="K3" s="36" t="s">
        <v>241</v>
      </c>
      <c r="L3" s="37" t="s">
        <v>242</v>
      </c>
    </row>
    <row r="4" spans="1:11" s="1" customFormat="1" ht="12.75">
      <c r="A4" s="27" t="s">
        <v>78</v>
      </c>
      <c r="B4" s="27" t="s">
        <v>78</v>
      </c>
      <c r="C4" s="27" t="s">
        <v>78</v>
      </c>
      <c r="D4" s="27" t="s">
        <v>78</v>
      </c>
      <c r="E4" s="27" t="s">
        <v>78</v>
      </c>
      <c r="F4" s="12">
        <v>0</v>
      </c>
      <c r="G4" s="12">
        <v>1.3</v>
      </c>
      <c r="H4" s="4">
        <v>0</v>
      </c>
      <c r="I4" s="4">
        <v>1991.871</v>
      </c>
      <c r="J4" s="13">
        <v>32094</v>
      </c>
      <c r="K4" s="12"/>
    </row>
    <row r="5" spans="1:11" s="1" customFormat="1" ht="12.75">
      <c r="A5" s="27" t="s">
        <v>78</v>
      </c>
      <c r="B5" s="27" t="s">
        <v>78</v>
      </c>
      <c r="C5" s="27" t="s">
        <v>78</v>
      </c>
      <c r="D5" s="27" t="s">
        <v>78</v>
      </c>
      <c r="E5" s="27" t="s">
        <v>78</v>
      </c>
      <c r="F5" s="12">
        <v>3.5</v>
      </c>
      <c r="G5" s="12">
        <v>1.3</v>
      </c>
      <c r="H5" s="4">
        <v>0.43</v>
      </c>
      <c r="I5" s="4">
        <v>1992.301</v>
      </c>
      <c r="J5" s="13">
        <v>32251</v>
      </c>
      <c r="K5" s="12"/>
    </row>
    <row r="6" spans="1:11" s="1" customFormat="1" ht="12.75">
      <c r="A6" s="27" t="s">
        <v>78</v>
      </c>
      <c r="B6" s="27" t="s">
        <v>78</v>
      </c>
      <c r="C6" s="27" t="s">
        <v>78</v>
      </c>
      <c r="D6" s="27" t="s">
        <v>78</v>
      </c>
      <c r="E6" s="27" t="s">
        <v>78</v>
      </c>
      <c r="F6" s="12">
        <v>6.3</v>
      </c>
      <c r="G6" s="12">
        <v>1.4</v>
      </c>
      <c r="H6" s="4">
        <v>0.58</v>
      </c>
      <c r="I6" s="4">
        <v>1992.451</v>
      </c>
      <c r="J6" s="13">
        <v>32306</v>
      </c>
      <c r="K6" s="12"/>
    </row>
    <row r="7" spans="1:11" s="1" customFormat="1" ht="12.75">
      <c r="A7" s="27" t="s">
        <v>78</v>
      </c>
      <c r="B7" s="27" t="s">
        <v>78</v>
      </c>
      <c r="C7" s="27" t="s">
        <v>78</v>
      </c>
      <c r="D7" s="27" t="s">
        <v>78</v>
      </c>
      <c r="E7" s="27" t="s">
        <v>78</v>
      </c>
      <c r="F7" s="12">
        <v>3.8</v>
      </c>
      <c r="G7" s="12">
        <v>1.1</v>
      </c>
      <c r="H7" s="4">
        <v>0.793</v>
      </c>
      <c r="I7" s="4">
        <v>1992.664</v>
      </c>
      <c r="J7" s="13">
        <v>32384</v>
      </c>
      <c r="K7" s="12"/>
    </row>
    <row r="8" spans="1:11" s="1" customFormat="1" ht="12.75">
      <c r="A8" s="27" t="s">
        <v>78</v>
      </c>
      <c r="B8" s="27" t="s">
        <v>78</v>
      </c>
      <c r="C8" s="27" t="s">
        <v>78</v>
      </c>
      <c r="D8" s="27" t="s">
        <v>78</v>
      </c>
      <c r="E8" s="27" t="s">
        <v>78</v>
      </c>
      <c r="F8" s="12">
        <v>6</v>
      </c>
      <c r="G8" s="12">
        <v>2.2</v>
      </c>
      <c r="H8" s="4">
        <v>0.976</v>
      </c>
      <c r="I8" s="4">
        <v>1992.847</v>
      </c>
      <c r="J8" s="13">
        <v>32451</v>
      </c>
      <c r="K8" s="12">
        <v>6.1</v>
      </c>
    </row>
    <row r="9" spans="1:11" s="1" customFormat="1" ht="12.75">
      <c r="A9" s="27" t="s">
        <v>78</v>
      </c>
      <c r="B9" s="27" t="s">
        <v>78</v>
      </c>
      <c r="C9" s="27" t="s">
        <v>78</v>
      </c>
      <c r="D9" s="27" t="s">
        <v>78</v>
      </c>
      <c r="E9" s="27" t="s">
        <v>78</v>
      </c>
      <c r="F9" s="12">
        <v>7.7</v>
      </c>
      <c r="G9" s="12">
        <v>3.1</v>
      </c>
      <c r="H9" s="4">
        <v>1.184</v>
      </c>
      <c r="I9" s="4">
        <v>1993.055</v>
      </c>
      <c r="J9" s="13">
        <v>32527</v>
      </c>
      <c r="K9" s="12">
        <v>6.5</v>
      </c>
    </row>
    <row r="10" spans="1:11" s="1" customFormat="1" ht="12.75">
      <c r="A10" s="27" t="s">
        <v>78</v>
      </c>
      <c r="B10" s="27" t="s">
        <v>78</v>
      </c>
      <c r="C10" s="27" t="s">
        <v>78</v>
      </c>
      <c r="D10" s="27" t="s">
        <v>78</v>
      </c>
      <c r="E10" s="27" t="s">
        <v>78</v>
      </c>
      <c r="F10" s="12">
        <v>7.9</v>
      </c>
      <c r="G10" s="12">
        <v>2</v>
      </c>
      <c r="H10" s="4">
        <v>1.518</v>
      </c>
      <c r="I10" s="4">
        <v>1993.389</v>
      </c>
      <c r="J10" s="13">
        <v>32649</v>
      </c>
      <c r="K10" s="12">
        <v>5.2</v>
      </c>
    </row>
    <row r="11" spans="1:11" s="1" customFormat="1" ht="12.75">
      <c r="A11" s="27" t="s">
        <v>78</v>
      </c>
      <c r="B11" s="27" t="s">
        <v>78</v>
      </c>
      <c r="C11" s="27" t="s">
        <v>78</v>
      </c>
      <c r="D11" s="27" t="s">
        <v>78</v>
      </c>
      <c r="E11" s="27" t="s">
        <v>78</v>
      </c>
      <c r="F11" s="12">
        <v>8.1</v>
      </c>
      <c r="G11" s="12">
        <v>2.7</v>
      </c>
      <c r="H11" s="4">
        <v>1.748</v>
      </c>
      <c r="I11" s="4">
        <v>1993.619</v>
      </c>
      <c r="J11" s="13">
        <v>32733</v>
      </c>
      <c r="K11" s="12">
        <v>4.6</v>
      </c>
    </row>
    <row r="12" spans="1:11" s="1" customFormat="1" ht="12.75">
      <c r="A12" s="27" t="s">
        <v>78</v>
      </c>
      <c r="B12" s="27" t="s">
        <v>78</v>
      </c>
      <c r="C12" s="27" t="s">
        <v>78</v>
      </c>
      <c r="D12" s="27" t="s">
        <v>78</v>
      </c>
      <c r="E12" s="27" t="s">
        <v>78</v>
      </c>
      <c r="F12" s="12">
        <v>7.8</v>
      </c>
      <c r="G12" s="12">
        <v>3</v>
      </c>
      <c r="H12" s="4">
        <v>1.94</v>
      </c>
      <c r="I12" s="4">
        <v>1993.811</v>
      </c>
      <c r="J12" s="13">
        <v>32803</v>
      </c>
      <c r="K12" s="12">
        <v>4</v>
      </c>
    </row>
    <row r="13" spans="1:11" s="1" customFormat="1" ht="12.75">
      <c r="A13" s="27" t="s">
        <v>78</v>
      </c>
      <c r="B13" s="27" t="s">
        <v>78</v>
      </c>
      <c r="C13" s="27" t="s">
        <v>78</v>
      </c>
      <c r="D13" s="27" t="s">
        <v>78</v>
      </c>
      <c r="E13" s="27" t="s">
        <v>78</v>
      </c>
      <c r="F13" s="12">
        <v>11.3</v>
      </c>
      <c r="G13" s="12">
        <v>1.1</v>
      </c>
      <c r="H13" s="4">
        <v>2.151</v>
      </c>
      <c r="I13" s="4">
        <v>1994.022</v>
      </c>
      <c r="J13" s="13">
        <v>32880</v>
      </c>
      <c r="K13" s="12">
        <v>5.3</v>
      </c>
    </row>
    <row r="14" spans="1:11" s="1" customFormat="1" ht="12.75">
      <c r="A14" s="27" t="s">
        <v>78</v>
      </c>
      <c r="B14" s="27" t="s">
        <v>78</v>
      </c>
      <c r="C14" s="27" t="s">
        <v>78</v>
      </c>
      <c r="D14" s="27" t="s">
        <v>78</v>
      </c>
      <c r="E14" s="27" t="s">
        <v>78</v>
      </c>
      <c r="F14" s="12">
        <v>16.7</v>
      </c>
      <c r="G14" s="12">
        <v>2.1</v>
      </c>
      <c r="H14" s="4">
        <v>2.343</v>
      </c>
      <c r="I14" s="4">
        <v>1994.214</v>
      </c>
      <c r="J14" s="13">
        <v>32950</v>
      </c>
      <c r="K14" s="12">
        <v>7.1</v>
      </c>
    </row>
    <row r="15" spans="1:11" s="1" customFormat="1" ht="12.75">
      <c r="A15" s="27" t="s">
        <v>78</v>
      </c>
      <c r="B15" s="27" t="s">
        <v>78</v>
      </c>
      <c r="C15" s="27" t="s">
        <v>78</v>
      </c>
      <c r="D15" s="27" t="s">
        <v>78</v>
      </c>
      <c r="E15" s="27" t="s">
        <v>78</v>
      </c>
      <c r="F15" s="12">
        <v>18.8</v>
      </c>
      <c r="G15" s="12">
        <v>1.7</v>
      </c>
      <c r="H15" s="4">
        <v>2.48</v>
      </c>
      <c r="I15" s="4">
        <v>1994.351</v>
      </c>
      <c r="J15" s="13">
        <v>33000</v>
      </c>
      <c r="K15" s="12">
        <v>7.6</v>
      </c>
    </row>
    <row r="16" spans="1:11" s="1" customFormat="1" ht="12.75">
      <c r="A16" s="27" t="s">
        <v>78</v>
      </c>
      <c r="B16" s="27" t="s">
        <v>78</v>
      </c>
      <c r="C16" s="27" t="s">
        <v>78</v>
      </c>
      <c r="D16" s="27" t="s">
        <v>78</v>
      </c>
      <c r="E16" s="27" t="s">
        <v>78</v>
      </c>
      <c r="F16" s="12">
        <v>19.8</v>
      </c>
      <c r="G16" s="12">
        <v>0.8</v>
      </c>
      <c r="H16" s="4">
        <v>2.65</v>
      </c>
      <c r="I16" s="4">
        <v>1994.521</v>
      </c>
      <c r="J16" s="13">
        <v>33062</v>
      </c>
      <c r="K16" s="12">
        <v>7.5</v>
      </c>
    </row>
    <row r="17" spans="1:11" s="1" customFormat="1" ht="12.75">
      <c r="A17" s="27" t="s">
        <v>78</v>
      </c>
      <c r="B17" s="27" t="s">
        <v>78</v>
      </c>
      <c r="C17" s="27" t="s">
        <v>78</v>
      </c>
      <c r="D17" s="27" t="s">
        <v>78</v>
      </c>
      <c r="E17" s="27" t="s">
        <v>78</v>
      </c>
      <c r="F17" s="12">
        <v>20.8</v>
      </c>
      <c r="G17" s="12">
        <v>1.5</v>
      </c>
      <c r="H17" s="4">
        <v>2.822</v>
      </c>
      <c r="I17" s="4">
        <v>1994.693</v>
      </c>
      <c r="J17" s="13">
        <v>33125</v>
      </c>
      <c r="K17" s="12">
        <v>7.4</v>
      </c>
    </row>
    <row r="18" spans="1:11" s="1" customFormat="1" ht="12.75">
      <c r="A18" s="27" t="s">
        <v>78</v>
      </c>
      <c r="B18" s="27" t="s">
        <v>78</v>
      </c>
      <c r="C18" s="27" t="s">
        <v>78</v>
      </c>
      <c r="D18" s="27" t="s">
        <v>78</v>
      </c>
      <c r="E18" s="27" t="s">
        <v>78</v>
      </c>
      <c r="F18" s="12">
        <v>24.3</v>
      </c>
      <c r="G18" s="12">
        <v>1.3</v>
      </c>
      <c r="H18" s="4">
        <v>3.014</v>
      </c>
      <c r="I18" s="4">
        <v>1994.885</v>
      </c>
      <c r="J18" s="13">
        <v>33195</v>
      </c>
      <c r="K18" s="12">
        <v>8.1</v>
      </c>
    </row>
    <row r="19" spans="1:11" s="1" customFormat="1" ht="12.75">
      <c r="A19" s="27" t="s">
        <v>78</v>
      </c>
      <c r="B19" s="27" t="s">
        <v>78</v>
      </c>
      <c r="C19" s="27" t="s">
        <v>78</v>
      </c>
      <c r="D19" s="27" t="s">
        <v>78</v>
      </c>
      <c r="E19" s="27" t="s">
        <v>78</v>
      </c>
      <c r="F19" s="12">
        <v>26.5</v>
      </c>
      <c r="G19" s="12">
        <v>1</v>
      </c>
      <c r="H19" s="4">
        <v>3.187</v>
      </c>
      <c r="I19" s="4">
        <v>1995.058</v>
      </c>
      <c r="J19" s="13">
        <v>33258</v>
      </c>
      <c r="K19" s="12">
        <v>8.3</v>
      </c>
    </row>
    <row r="20" spans="1:11" s="1" customFormat="1" ht="12.75">
      <c r="A20" s="27" t="s">
        <v>78</v>
      </c>
      <c r="B20" s="27" t="s">
        <v>78</v>
      </c>
      <c r="C20" s="27" t="s">
        <v>78</v>
      </c>
      <c r="D20" s="27" t="s">
        <v>78</v>
      </c>
      <c r="E20" s="27" t="s">
        <v>78</v>
      </c>
      <c r="F20" s="12">
        <v>27.6</v>
      </c>
      <c r="G20" s="12">
        <v>1.6</v>
      </c>
      <c r="H20" s="4">
        <v>3.359</v>
      </c>
      <c r="I20" s="4">
        <v>1995.23</v>
      </c>
      <c r="J20" s="13">
        <v>33321</v>
      </c>
      <c r="K20" s="12">
        <v>8.2</v>
      </c>
    </row>
    <row r="21" spans="1:11" s="1" customFormat="1" ht="12.75">
      <c r="A21" s="27" t="s">
        <v>78</v>
      </c>
      <c r="B21" s="27" t="s">
        <v>78</v>
      </c>
      <c r="C21" s="27" t="s">
        <v>78</v>
      </c>
      <c r="D21" s="27" t="s">
        <v>78</v>
      </c>
      <c r="E21" s="27" t="s">
        <v>78</v>
      </c>
      <c r="F21" s="12">
        <v>25.4</v>
      </c>
      <c r="G21" s="12">
        <v>1.1</v>
      </c>
      <c r="H21" s="4">
        <v>3.57</v>
      </c>
      <c r="I21" s="4">
        <v>1995.441</v>
      </c>
      <c r="J21" s="13">
        <v>33398</v>
      </c>
      <c r="K21" s="12">
        <v>7.1</v>
      </c>
    </row>
    <row r="22" spans="1:11" s="1" customFormat="1" ht="12.75">
      <c r="A22" s="27" t="s">
        <v>78</v>
      </c>
      <c r="B22" s="27" t="s">
        <v>78</v>
      </c>
      <c r="C22" s="27" t="s">
        <v>78</v>
      </c>
      <c r="D22" s="27" t="s">
        <v>78</v>
      </c>
      <c r="E22" s="27" t="s">
        <v>78</v>
      </c>
      <c r="F22" s="12">
        <v>26.5</v>
      </c>
      <c r="G22" s="12">
        <v>2.4</v>
      </c>
      <c r="H22" s="4">
        <v>3.743</v>
      </c>
      <c r="I22" s="4">
        <v>1995.614</v>
      </c>
      <c r="J22" s="13">
        <v>33461</v>
      </c>
      <c r="K22" s="12">
        <v>7.1</v>
      </c>
    </row>
    <row r="23" spans="1:11" s="1" customFormat="1" ht="12.75">
      <c r="A23" s="27" t="s">
        <v>78</v>
      </c>
      <c r="B23" s="27" t="s">
        <v>78</v>
      </c>
      <c r="C23" s="27" t="s">
        <v>78</v>
      </c>
      <c r="D23" s="27" t="s">
        <v>78</v>
      </c>
      <c r="E23" s="27" t="s">
        <v>78</v>
      </c>
      <c r="F23" s="12">
        <v>25.4</v>
      </c>
      <c r="G23" s="12">
        <v>1</v>
      </c>
      <c r="H23" s="4">
        <v>3.956</v>
      </c>
      <c r="I23" s="4">
        <v>1995.827</v>
      </c>
      <c r="J23" s="13">
        <v>33539</v>
      </c>
      <c r="K23" s="12">
        <v>6.4</v>
      </c>
    </row>
    <row r="24" spans="1:11" s="1" customFormat="1" ht="12.75">
      <c r="A24" s="27" t="s">
        <v>78</v>
      </c>
      <c r="B24" s="27" t="s">
        <v>78</v>
      </c>
      <c r="C24" s="27" t="s">
        <v>78</v>
      </c>
      <c r="D24" s="27" t="s">
        <v>78</v>
      </c>
      <c r="E24" s="27" t="s">
        <v>78</v>
      </c>
      <c r="F24" s="12">
        <v>29.4</v>
      </c>
      <c r="G24" s="12">
        <v>2.6</v>
      </c>
      <c r="H24" s="4">
        <v>4.184</v>
      </c>
      <c r="I24" s="4">
        <v>1996.055</v>
      </c>
      <c r="J24" s="13">
        <v>33622</v>
      </c>
      <c r="K24" s="12">
        <v>7</v>
      </c>
    </row>
    <row r="25" spans="1:11" s="1" customFormat="1" ht="12.75">
      <c r="A25" s="27" t="s">
        <v>78</v>
      </c>
      <c r="B25" s="27" t="s">
        <v>78</v>
      </c>
      <c r="C25" s="27" t="s">
        <v>78</v>
      </c>
      <c r="D25" s="27" t="s">
        <v>78</v>
      </c>
      <c r="E25" s="27" t="s">
        <v>78</v>
      </c>
      <c r="F25" s="12">
        <v>30</v>
      </c>
      <c r="G25" s="12">
        <v>4.4</v>
      </c>
      <c r="H25" s="4">
        <v>4.375</v>
      </c>
      <c r="I25" s="4">
        <v>1996.246</v>
      </c>
      <c r="J25" s="13">
        <v>33692</v>
      </c>
      <c r="K25" s="12">
        <v>6.9</v>
      </c>
    </row>
    <row r="26" spans="1:11" s="1" customFormat="1" ht="12.75">
      <c r="A26" s="27" t="s">
        <v>78</v>
      </c>
      <c r="B26" s="27" t="s">
        <v>78</v>
      </c>
      <c r="C26" s="27" t="s">
        <v>78</v>
      </c>
      <c r="D26" s="27" t="s">
        <v>78</v>
      </c>
      <c r="E26" s="27" t="s">
        <v>78</v>
      </c>
      <c r="F26" s="12">
        <v>30.2</v>
      </c>
      <c r="G26" s="12">
        <v>4.1</v>
      </c>
      <c r="H26" s="4">
        <v>4.585</v>
      </c>
      <c r="I26" s="4">
        <v>1996.456</v>
      </c>
      <c r="J26" s="13">
        <v>33769</v>
      </c>
      <c r="K26" s="12">
        <v>6.6</v>
      </c>
    </row>
    <row r="27" spans="1:11" s="1" customFormat="1" ht="12.75">
      <c r="A27" s="27" t="s">
        <v>78</v>
      </c>
      <c r="B27" s="27" t="s">
        <v>78</v>
      </c>
      <c r="C27" s="27" t="s">
        <v>78</v>
      </c>
      <c r="D27" s="27" t="s">
        <v>78</v>
      </c>
      <c r="E27" s="27" t="s">
        <v>78</v>
      </c>
      <c r="F27" s="12">
        <v>29.2</v>
      </c>
      <c r="G27" s="12">
        <v>1</v>
      </c>
      <c r="H27" s="4">
        <v>4.796</v>
      </c>
      <c r="I27" s="4">
        <v>1996.667</v>
      </c>
      <c r="J27" s="13">
        <v>33846</v>
      </c>
      <c r="K27" s="12">
        <v>6.1</v>
      </c>
    </row>
    <row r="28" spans="1:11" s="1" customFormat="1" ht="12.75">
      <c r="A28" s="27" t="s">
        <v>78</v>
      </c>
      <c r="B28" s="27" t="s">
        <v>78</v>
      </c>
      <c r="C28" s="27" t="s">
        <v>78</v>
      </c>
      <c r="D28" s="27" t="s">
        <v>78</v>
      </c>
      <c r="E28" s="27" t="s">
        <v>78</v>
      </c>
      <c r="F28" s="12">
        <v>32</v>
      </c>
      <c r="G28" s="12">
        <v>2.1</v>
      </c>
      <c r="H28" s="4">
        <v>4.971</v>
      </c>
      <c r="I28" s="4">
        <v>1996.842</v>
      </c>
      <c r="J28" s="13">
        <v>33910</v>
      </c>
      <c r="K28" s="12">
        <v>6.4</v>
      </c>
    </row>
    <row r="29" spans="1:11" s="1" customFormat="1" ht="12.75">
      <c r="A29" s="27" t="s">
        <v>78</v>
      </c>
      <c r="B29" s="27" t="s">
        <v>78</v>
      </c>
      <c r="C29" s="27" t="s">
        <v>78</v>
      </c>
      <c r="D29" s="27" t="s">
        <v>78</v>
      </c>
      <c r="E29" s="27" t="s">
        <v>78</v>
      </c>
      <c r="F29" s="12">
        <v>40.2</v>
      </c>
      <c r="G29" s="12">
        <v>1.4</v>
      </c>
      <c r="H29" s="4">
        <v>5.217</v>
      </c>
      <c r="I29" s="4">
        <v>1997.088</v>
      </c>
      <c r="J29" s="13">
        <v>34000</v>
      </c>
      <c r="K29" s="12">
        <v>7.7</v>
      </c>
    </row>
    <row r="30" spans="1:11" s="1" customFormat="1" ht="12.75">
      <c r="A30" s="27" t="s">
        <v>78</v>
      </c>
      <c r="B30" s="27" t="s">
        <v>78</v>
      </c>
      <c r="C30" s="27" t="s">
        <v>78</v>
      </c>
      <c r="D30" s="27" t="s">
        <v>78</v>
      </c>
      <c r="E30" s="27" t="s">
        <v>78</v>
      </c>
      <c r="F30" s="12">
        <v>37.9</v>
      </c>
      <c r="G30" s="12">
        <v>0.7</v>
      </c>
      <c r="H30" s="4">
        <v>5.389</v>
      </c>
      <c r="I30" s="4">
        <v>1997.26</v>
      </c>
      <c r="J30" s="13">
        <v>34063</v>
      </c>
      <c r="K30" s="12">
        <v>7</v>
      </c>
    </row>
    <row r="31" spans="1:11" s="1" customFormat="1" ht="12.75">
      <c r="A31" s="27" t="s">
        <v>78</v>
      </c>
      <c r="B31" s="27" t="s">
        <v>78</v>
      </c>
      <c r="C31" s="27" t="s">
        <v>78</v>
      </c>
      <c r="D31" s="27" t="s">
        <v>78</v>
      </c>
      <c r="E31" s="27" t="s">
        <v>78</v>
      </c>
      <c r="F31" s="12">
        <v>39.9</v>
      </c>
      <c r="G31" s="12">
        <v>1.2</v>
      </c>
      <c r="H31" s="4">
        <v>5.581</v>
      </c>
      <c r="I31" s="4">
        <v>1997.452</v>
      </c>
      <c r="J31" s="13">
        <v>34133</v>
      </c>
      <c r="K31" s="12">
        <v>7.1</v>
      </c>
    </row>
    <row r="32" spans="1:11" s="1" customFormat="1" ht="12.75">
      <c r="A32" s="27" t="s">
        <v>78</v>
      </c>
      <c r="B32" s="27" t="s">
        <v>78</v>
      </c>
      <c r="C32" s="27" t="s">
        <v>78</v>
      </c>
      <c r="D32" s="27" t="s">
        <v>78</v>
      </c>
      <c r="E32" s="27" t="s">
        <v>78</v>
      </c>
      <c r="F32" s="12">
        <v>37.6</v>
      </c>
      <c r="G32" s="12">
        <v>0.4</v>
      </c>
      <c r="H32" s="4">
        <v>5.734</v>
      </c>
      <c r="I32" s="4">
        <v>1997.605</v>
      </c>
      <c r="J32" s="13">
        <v>34189</v>
      </c>
      <c r="K32" s="12">
        <v>6.6</v>
      </c>
    </row>
    <row r="33" spans="1:11" s="1" customFormat="1" ht="12.75">
      <c r="A33" s="27" t="s">
        <v>78</v>
      </c>
      <c r="B33" s="27" t="s">
        <v>78</v>
      </c>
      <c r="C33" s="27" t="s">
        <v>78</v>
      </c>
      <c r="D33" s="27" t="s">
        <v>78</v>
      </c>
      <c r="E33" s="27" t="s">
        <v>78</v>
      </c>
      <c r="F33" s="12">
        <v>39.8</v>
      </c>
      <c r="G33" s="12">
        <v>1.2</v>
      </c>
      <c r="H33" s="4">
        <v>5.945</v>
      </c>
      <c r="I33" s="4">
        <v>1997.816</v>
      </c>
      <c r="J33" s="13">
        <v>34266</v>
      </c>
      <c r="K33" s="12">
        <v>6.7</v>
      </c>
    </row>
    <row r="34" spans="1:11" s="1" customFormat="1" ht="12.75">
      <c r="A34" s="27" t="s">
        <v>78</v>
      </c>
      <c r="B34" s="27" t="s">
        <v>78</v>
      </c>
      <c r="C34" s="27" t="s">
        <v>78</v>
      </c>
      <c r="D34" s="27" t="s">
        <v>78</v>
      </c>
      <c r="E34" s="27" t="s">
        <v>78</v>
      </c>
      <c r="F34" s="12">
        <v>44.2</v>
      </c>
      <c r="G34" s="12">
        <v>2.1</v>
      </c>
      <c r="H34" s="4">
        <v>6.099</v>
      </c>
      <c r="I34" s="4">
        <v>1997.97</v>
      </c>
      <c r="J34" s="13">
        <v>34322</v>
      </c>
      <c r="K34" s="12">
        <v>7.2</v>
      </c>
    </row>
    <row r="35" spans="1:11" s="1" customFormat="1" ht="12.75">
      <c r="A35" s="27" t="s">
        <v>78</v>
      </c>
      <c r="B35" s="27" t="s">
        <v>78</v>
      </c>
      <c r="C35" s="27" t="s">
        <v>78</v>
      </c>
      <c r="D35" s="27" t="s">
        <v>78</v>
      </c>
      <c r="E35" s="27" t="s">
        <v>78</v>
      </c>
      <c r="F35" s="12">
        <v>45.5</v>
      </c>
      <c r="G35" s="12">
        <v>0.9</v>
      </c>
      <c r="H35" s="4">
        <v>6.31</v>
      </c>
      <c r="I35" s="4">
        <v>1998.181</v>
      </c>
      <c r="J35" s="13">
        <v>34399</v>
      </c>
      <c r="K35" s="12">
        <v>7.2</v>
      </c>
    </row>
    <row r="36" spans="1:11" s="1" customFormat="1" ht="12.75">
      <c r="A36" s="27" t="s">
        <v>78</v>
      </c>
      <c r="B36" s="27" t="s">
        <v>78</v>
      </c>
      <c r="C36" s="27" t="s">
        <v>78</v>
      </c>
      <c r="D36" s="27" t="s">
        <v>78</v>
      </c>
      <c r="E36" s="27" t="s">
        <v>78</v>
      </c>
      <c r="F36" s="12">
        <v>45.6</v>
      </c>
      <c r="G36" s="12">
        <v>1.1</v>
      </c>
      <c r="H36" s="4">
        <v>6.482</v>
      </c>
      <c r="I36" s="4">
        <v>1998.353</v>
      </c>
      <c r="J36" s="13">
        <v>34462</v>
      </c>
      <c r="K36" s="12">
        <v>7</v>
      </c>
    </row>
    <row r="37" spans="1:11" s="1" customFormat="1" ht="12.75">
      <c r="A37" s="27" t="s">
        <v>78</v>
      </c>
      <c r="B37" s="27" t="s">
        <v>78</v>
      </c>
      <c r="C37" s="27" t="s">
        <v>78</v>
      </c>
      <c r="D37" s="27" t="s">
        <v>78</v>
      </c>
      <c r="E37" s="27" t="s">
        <v>78</v>
      </c>
      <c r="F37" s="12">
        <v>43.5</v>
      </c>
      <c r="G37" s="12">
        <v>0.4</v>
      </c>
      <c r="H37" s="4">
        <v>6.655</v>
      </c>
      <c r="I37" s="4">
        <v>1998.526</v>
      </c>
      <c r="J37" s="13">
        <v>34525</v>
      </c>
      <c r="K37" s="12">
        <v>6.5</v>
      </c>
    </row>
    <row r="38" spans="1:11" s="1" customFormat="1" ht="12.75">
      <c r="A38" s="27" t="s">
        <v>78</v>
      </c>
      <c r="B38" s="27" t="s">
        <v>78</v>
      </c>
      <c r="C38" s="27" t="s">
        <v>78</v>
      </c>
      <c r="D38" s="27" t="s">
        <v>78</v>
      </c>
      <c r="E38" s="27" t="s">
        <v>78</v>
      </c>
      <c r="F38" s="12">
        <v>44.2</v>
      </c>
      <c r="G38" s="12">
        <v>1.2</v>
      </c>
      <c r="H38" s="4">
        <v>6.847</v>
      </c>
      <c r="I38" s="4">
        <v>1998.718</v>
      </c>
      <c r="J38" s="13">
        <v>34595</v>
      </c>
      <c r="K38" s="12">
        <v>6.5</v>
      </c>
    </row>
    <row r="39" spans="1:11" s="1" customFormat="1" ht="12.75">
      <c r="A39" s="27" t="s">
        <v>78</v>
      </c>
      <c r="B39" s="27" t="s">
        <v>78</v>
      </c>
      <c r="C39" s="27" t="s">
        <v>78</v>
      </c>
      <c r="D39" s="27" t="s">
        <v>78</v>
      </c>
      <c r="E39" s="27" t="s">
        <v>78</v>
      </c>
      <c r="F39" s="12">
        <v>46.1</v>
      </c>
      <c r="G39" s="12">
        <v>0.9</v>
      </c>
      <c r="H39" s="4">
        <v>7.022</v>
      </c>
      <c r="I39" s="4">
        <v>1998.893</v>
      </c>
      <c r="J39" s="13">
        <v>34659</v>
      </c>
      <c r="K39" s="12">
        <v>6.6</v>
      </c>
    </row>
    <row r="40" spans="1:11" s="1" customFormat="1" ht="12.75">
      <c r="A40" s="27" t="s">
        <v>78</v>
      </c>
      <c r="B40" s="27" t="s">
        <v>78</v>
      </c>
      <c r="C40" s="27" t="s">
        <v>78</v>
      </c>
      <c r="D40" s="27" t="s">
        <v>78</v>
      </c>
      <c r="E40" s="27" t="s">
        <v>78</v>
      </c>
      <c r="F40" s="12">
        <v>49.2</v>
      </c>
      <c r="G40" s="12">
        <v>2</v>
      </c>
      <c r="H40" s="4">
        <v>7.195</v>
      </c>
      <c r="I40" s="4">
        <v>1999.066</v>
      </c>
      <c r="J40" s="13">
        <v>34722</v>
      </c>
      <c r="K40" s="12">
        <v>6.8</v>
      </c>
    </row>
    <row r="41" spans="1:11" s="1" customFormat="1" ht="12.75">
      <c r="A41" s="27" t="s">
        <v>78</v>
      </c>
      <c r="B41" s="27" t="s">
        <v>78</v>
      </c>
      <c r="C41" s="27" t="s">
        <v>78</v>
      </c>
      <c r="D41" s="27" t="s">
        <v>78</v>
      </c>
      <c r="E41" s="27" t="s">
        <v>78</v>
      </c>
      <c r="F41" s="12">
        <v>50.9</v>
      </c>
      <c r="G41" s="12">
        <v>1</v>
      </c>
      <c r="H41" s="4">
        <v>7.345</v>
      </c>
      <c r="I41" s="4">
        <v>1999.216</v>
      </c>
      <c r="J41" s="13">
        <v>34777</v>
      </c>
      <c r="K41" s="12">
        <v>6.9</v>
      </c>
    </row>
    <row r="42" spans="1:11" s="1" customFormat="1" ht="12.75">
      <c r="A42" s="27" t="s">
        <v>78</v>
      </c>
      <c r="B42" s="27" t="s">
        <v>78</v>
      </c>
      <c r="C42" s="27" t="s">
        <v>78</v>
      </c>
      <c r="D42" s="27" t="s">
        <v>78</v>
      </c>
      <c r="E42" s="27" t="s">
        <v>78</v>
      </c>
      <c r="F42" s="12">
        <v>50.9</v>
      </c>
      <c r="G42" s="12">
        <v>1</v>
      </c>
      <c r="H42" s="4">
        <v>7.499</v>
      </c>
      <c r="I42" s="4">
        <v>1999.37</v>
      </c>
      <c r="J42" s="13">
        <v>34833</v>
      </c>
      <c r="K42" s="12">
        <v>6.8</v>
      </c>
    </row>
    <row r="43" spans="1:11" s="1" customFormat="1" ht="12.75">
      <c r="A43" s="27" t="s">
        <v>78</v>
      </c>
      <c r="B43" s="27" t="s">
        <v>78</v>
      </c>
      <c r="C43" s="27" t="s">
        <v>78</v>
      </c>
      <c r="D43" s="27" t="s">
        <v>78</v>
      </c>
      <c r="E43" s="27" t="s">
        <v>78</v>
      </c>
      <c r="F43" s="12">
        <v>48.7</v>
      </c>
      <c r="G43" s="12">
        <v>3.3</v>
      </c>
      <c r="H43" s="4">
        <v>7.693</v>
      </c>
      <c r="I43" s="4">
        <v>1999.564</v>
      </c>
      <c r="J43" s="13">
        <v>34904</v>
      </c>
      <c r="K43" s="12">
        <v>6.3</v>
      </c>
    </row>
    <row r="44" spans="1:11" s="1" customFormat="1" ht="12.75">
      <c r="A44" s="27" t="s">
        <v>78</v>
      </c>
      <c r="B44" s="27" t="s">
        <v>78</v>
      </c>
      <c r="C44" s="27" t="s">
        <v>78</v>
      </c>
      <c r="D44" s="27" t="s">
        <v>78</v>
      </c>
      <c r="E44" s="27" t="s">
        <v>78</v>
      </c>
      <c r="F44" s="12">
        <v>48.8</v>
      </c>
      <c r="G44" s="12">
        <v>3.4</v>
      </c>
      <c r="H44" s="4">
        <v>7.904</v>
      </c>
      <c r="I44" s="4">
        <v>1999.775</v>
      </c>
      <c r="J44" s="13">
        <v>34981</v>
      </c>
      <c r="K44" s="12">
        <v>6.2</v>
      </c>
    </row>
    <row r="45" spans="1:11" s="1" customFormat="1" ht="12.75">
      <c r="A45" s="27" t="s">
        <v>78</v>
      </c>
      <c r="B45" s="27" t="s">
        <v>78</v>
      </c>
      <c r="C45" s="27" t="s">
        <v>78</v>
      </c>
      <c r="D45" s="27" t="s">
        <v>78</v>
      </c>
      <c r="E45" s="27" t="s">
        <v>78</v>
      </c>
      <c r="F45" s="12">
        <v>50.9</v>
      </c>
      <c r="G45" s="12">
        <v>1.4</v>
      </c>
      <c r="H45" s="4">
        <v>8.074</v>
      </c>
      <c r="I45" s="4">
        <v>1999.945</v>
      </c>
      <c r="J45" s="13">
        <v>35043</v>
      </c>
      <c r="K45" s="12">
        <v>6.3</v>
      </c>
    </row>
    <row r="46" spans="1:11" s="1" customFormat="1" ht="12.75">
      <c r="A46" s="27" t="s">
        <v>78</v>
      </c>
      <c r="B46" s="27" t="s">
        <v>78</v>
      </c>
      <c r="C46" s="27" t="s">
        <v>78</v>
      </c>
      <c r="D46" s="27" t="s">
        <v>78</v>
      </c>
      <c r="E46" s="27" t="s">
        <v>78</v>
      </c>
      <c r="F46" s="12">
        <v>53.5</v>
      </c>
      <c r="G46" s="12">
        <v>2.7</v>
      </c>
      <c r="H46" s="4">
        <v>8.323</v>
      </c>
      <c r="I46" s="4">
        <v>2000.194</v>
      </c>
      <c r="J46" s="13">
        <v>35134</v>
      </c>
      <c r="K46" s="12">
        <v>6.4</v>
      </c>
    </row>
    <row r="47" spans="1:11" s="1" customFormat="1" ht="12.75">
      <c r="A47" s="27" t="s">
        <v>78</v>
      </c>
      <c r="B47" s="27" t="s">
        <v>78</v>
      </c>
      <c r="C47" s="27" t="s">
        <v>78</v>
      </c>
      <c r="D47" s="27" t="s">
        <v>78</v>
      </c>
      <c r="E47" s="27" t="s">
        <v>78</v>
      </c>
      <c r="F47" s="12">
        <v>54</v>
      </c>
      <c r="G47" s="12">
        <v>2.8</v>
      </c>
      <c r="H47" s="4">
        <v>8.495</v>
      </c>
      <c r="I47" s="4">
        <v>2000.366</v>
      </c>
      <c r="J47" s="13">
        <v>35197</v>
      </c>
      <c r="K47" s="12">
        <v>6.4</v>
      </c>
    </row>
    <row r="48" spans="1:11" s="1" customFormat="1" ht="12.75">
      <c r="A48" s="27" t="s">
        <v>78</v>
      </c>
      <c r="B48" s="27" t="s">
        <v>78</v>
      </c>
      <c r="C48" s="27" t="s">
        <v>78</v>
      </c>
      <c r="D48" s="27" t="s">
        <v>78</v>
      </c>
      <c r="E48" s="27" t="s">
        <v>78</v>
      </c>
      <c r="F48" s="12">
        <v>56.5</v>
      </c>
      <c r="G48" s="12">
        <v>1.4</v>
      </c>
      <c r="H48" s="4">
        <v>8.88</v>
      </c>
      <c r="I48" s="4">
        <v>2000.751</v>
      </c>
      <c r="J48" s="13">
        <v>35338</v>
      </c>
      <c r="K48" s="12">
        <v>6.4</v>
      </c>
    </row>
    <row r="49" spans="1:11" s="1" customFormat="1" ht="12.75">
      <c r="A49" s="27" t="s">
        <v>78</v>
      </c>
      <c r="B49" s="27" t="s">
        <v>78</v>
      </c>
      <c r="C49" s="27" t="s">
        <v>78</v>
      </c>
      <c r="D49" s="27" t="s">
        <v>78</v>
      </c>
      <c r="E49" s="27" t="s">
        <v>78</v>
      </c>
      <c r="F49" s="12">
        <v>57.8</v>
      </c>
      <c r="G49" s="12">
        <v>3</v>
      </c>
      <c r="H49" s="4">
        <v>9.05</v>
      </c>
      <c r="I49" s="4">
        <v>2000.921</v>
      </c>
      <c r="J49" s="13">
        <v>35400</v>
      </c>
      <c r="K49" s="12">
        <v>6.4</v>
      </c>
    </row>
    <row r="50" spans="1:11" s="1" customFormat="1" ht="12.75">
      <c r="A50" s="27" t="s">
        <v>78</v>
      </c>
      <c r="B50" s="27" t="s">
        <v>78</v>
      </c>
      <c r="C50" s="27" t="s">
        <v>78</v>
      </c>
      <c r="D50" s="27" t="s">
        <v>78</v>
      </c>
      <c r="E50" s="27" t="s">
        <v>78</v>
      </c>
      <c r="F50" s="12">
        <v>61.2</v>
      </c>
      <c r="G50" s="12">
        <v>2.2</v>
      </c>
      <c r="H50" s="4">
        <v>9.28</v>
      </c>
      <c r="I50" s="4">
        <v>2001.151</v>
      </c>
      <c r="J50" s="13">
        <v>35484</v>
      </c>
      <c r="K50" s="12">
        <v>6.6</v>
      </c>
    </row>
    <row r="51" spans="1:11" s="1" customFormat="1" ht="12.75">
      <c r="A51" s="27" t="s">
        <v>78</v>
      </c>
      <c r="B51" s="27" t="s">
        <v>78</v>
      </c>
      <c r="C51" s="27" t="s">
        <v>78</v>
      </c>
      <c r="D51" s="27" t="s">
        <v>78</v>
      </c>
      <c r="E51" s="27" t="s">
        <v>78</v>
      </c>
      <c r="F51" s="12">
        <v>60.892251798479684</v>
      </c>
      <c r="G51" s="12">
        <v>1.1565714233879152</v>
      </c>
      <c r="H51" s="4">
        <v>9.419399999999996</v>
      </c>
      <c r="I51" s="7">
        <v>2001.2904</v>
      </c>
      <c r="J51" s="6">
        <v>35535</v>
      </c>
      <c r="K51" s="12">
        <f>F51/H51</f>
        <v>6.464557381412798</v>
      </c>
    </row>
    <row r="52" spans="1:11" s="1" customFormat="1" ht="12.75">
      <c r="A52" s="27" t="s">
        <v>78</v>
      </c>
      <c r="B52" s="27" t="s">
        <v>78</v>
      </c>
      <c r="C52" s="27" t="s">
        <v>78</v>
      </c>
      <c r="D52" s="27" t="s">
        <v>78</v>
      </c>
      <c r="E52" s="27" t="s">
        <v>78</v>
      </c>
      <c r="F52" s="12">
        <v>61.11607553953206</v>
      </c>
      <c r="G52" s="12">
        <v>0.29103267843421393</v>
      </c>
      <c r="H52" s="4">
        <v>9.624899999999798</v>
      </c>
      <c r="I52" s="7">
        <v>2001.4959</v>
      </c>
      <c r="J52" s="6">
        <v>35610</v>
      </c>
      <c r="K52" s="12">
        <f aca="true" t="shared" si="0" ref="K52:K79">F52/H52</f>
        <v>6.3497881058019665</v>
      </c>
    </row>
    <row r="53" spans="1:11" s="1" customFormat="1" ht="12.75">
      <c r="A53" s="27" t="s">
        <v>78</v>
      </c>
      <c r="B53" s="27" t="s">
        <v>78</v>
      </c>
      <c r="C53" s="27" t="s">
        <v>78</v>
      </c>
      <c r="D53" s="27" t="s">
        <v>78</v>
      </c>
      <c r="E53" s="27" t="s">
        <v>78</v>
      </c>
      <c r="F53" s="12">
        <v>61.36787410074042</v>
      </c>
      <c r="G53" s="12">
        <v>2.082584491133141</v>
      </c>
      <c r="H53" s="4">
        <v>9.778299999999945</v>
      </c>
      <c r="I53" s="7">
        <v>2001.6493</v>
      </c>
      <c r="J53" s="6">
        <v>35666</v>
      </c>
      <c r="K53" s="12">
        <f t="shared" si="0"/>
        <v>6.275924659781431</v>
      </c>
    </row>
    <row r="54" spans="1:11" s="1" customFormat="1" ht="12.75">
      <c r="A54" s="27" t="s">
        <v>78</v>
      </c>
      <c r="B54" s="27" t="s">
        <v>78</v>
      </c>
      <c r="C54" s="27" t="s">
        <v>78</v>
      </c>
      <c r="D54" s="27" t="s">
        <v>78</v>
      </c>
      <c r="E54" s="27" t="s">
        <v>78</v>
      </c>
      <c r="F54" s="12">
        <v>62.969589928394974</v>
      </c>
      <c r="G54" s="12">
        <v>1.8028907482223382</v>
      </c>
      <c r="H54" s="4">
        <v>9.972800000000007</v>
      </c>
      <c r="I54" s="7">
        <v>2001.8438</v>
      </c>
      <c r="J54" s="6">
        <v>35737</v>
      </c>
      <c r="K54" s="12">
        <f t="shared" si="0"/>
        <v>6.314133435784828</v>
      </c>
    </row>
    <row r="55" spans="1:11" s="1" customFormat="1" ht="12.75">
      <c r="A55" s="27" t="s">
        <v>78</v>
      </c>
      <c r="B55" s="27" t="s">
        <v>78</v>
      </c>
      <c r="C55" s="27" t="s">
        <v>78</v>
      </c>
      <c r="D55" s="27" t="s">
        <v>78</v>
      </c>
      <c r="E55" s="27" t="s">
        <v>78</v>
      </c>
      <c r="F55" s="12">
        <v>63.08151438882343</v>
      </c>
      <c r="G55" s="12">
        <v>1.6101288443243522</v>
      </c>
      <c r="H55" s="4">
        <v>10.142699999999877</v>
      </c>
      <c r="I55" s="7">
        <v>2002.0137</v>
      </c>
      <c r="J55" s="6">
        <v>35799</v>
      </c>
      <c r="K55" s="12">
        <f t="shared" si="0"/>
        <v>6.219400592428465</v>
      </c>
    </row>
    <row r="56" spans="1:11" s="1" customFormat="1" ht="12.75">
      <c r="A56" s="27" t="s">
        <v>78</v>
      </c>
      <c r="B56" s="27" t="s">
        <v>78</v>
      </c>
      <c r="C56" s="27" t="s">
        <v>78</v>
      </c>
      <c r="D56" s="27" t="s">
        <v>78</v>
      </c>
      <c r="E56" s="27" t="s">
        <v>78</v>
      </c>
      <c r="F56" s="12">
        <v>65.24977697917889</v>
      </c>
      <c r="G56" s="12">
        <v>1.7839925223499866</v>
      </c>
      <c r="H56" s="4">
        <v>10.37279999999987</v>
      </c>
      <c r="I56" s="5">
        <v>2002.2438</v>
      </c>
      <c r="J56" s="6">
        <v>35883</v>
      </c>
      <c r="K56" s="12">
        <f t="shared" si="0"/>
        <v>6.2904690131092575</v>
      </c>
    </row>
    <row r="57" spans="1:11" s="1" customFormat="1" ht="12.75">
      <c r="A57" s="27" t="s">
        <v>78</v>
      </c>
      <c r="B57" s="27" t="s">
        <v>78</v>
      </c>
      <c r="C57" s="27" t="s">
        <v>78</v>
      </c>
      <c r="D57" s="27" t="s">
        <v>78</v>
      </c>
      <c r="E57" s="27" t="s">
        <v>78</v>
      </c>
      <c r="F57" s="12">
        <v>70.74037050543961</v>
      </c>
      <c r="G57" s="12">
        <v>2.6239982686070866</v>
      </c>
      <c r="H57" s="4">
        <v>10.548199999999952</v>
      </c>
      <c r="I57" s="5">
        <v>2002.4192</v>
      </c>
      <c r="J57" s="6">
        <v>35947</v>
      </c>
      <c r="K57" s="12">
        <f t="shared" si="0"/>
        <v>6.706392607785209</v>
      </c>
    </row>
    <row r="58" spans="1:11" s="1" customFormat="1" ht="12.75">
      <c r="A58" s="27" t="s">
        <v>78</v>
      </c>
      <c r="B58" s="27" t="s">
        <v>78</v>
      </c>
      <c r="C58" s="27" t="s">
        <v>78</v>
      </c>
      <c r="D58" s="27" t="s">
        <v>78</v>
      </c>
      <c r="E58" s="27" t="s">
        <v>78</v>
      </c>
      <c r="F58" s="12">
        <v>72.59388489426674</v>
      </c>
      <c r="G58" s="12">
        <v>1.8180093289202195</v>
      </c>
      <c r="H58" s="4">
        <v>10.794799999999896</v>
      </c>
      <c r="I58" s="5">
        <v>2002.6658</v>
      </c>
      <c r="J58" s="6">
        <v>36037</v>
      </c>
      <c r="K58" s="12">
        <f t="shared" si="0"/>
        <v>6.724893920616171</v>
      </c>
    </row>
    <row r="59" spans="1:11" s="1" customFormat="1" ht="12.75">
      <c r="A59" s="27" t="s">
        <v>78</v>
      </c>
      <c r="B59" s="27" t="s">
        <v>78</v>
      </c>
      <c r="C59" s="27" t="s">
        <v>78</v>
      </c>
      <c r="D59" s="27" t="s">
        <v>78</v>
      </c>
      <c r="E59" s="27" t="s">
        <v>78</v>
      </c>
      <c r="F59" s="12">
        <v>73.99977698090099</v>
      </c>
      <c r="G59" s="12">
        <v>0.776717083353649</v>
      </c>
      <c r="H59" s="4">
        <v>10.948199999999815</v>
      </c>
      <c r="I59" s="5">
        <v>2002.8192</v>
      </c>
      <c r="J59" s="6">
        <v>36093</v>
      </c>
      <c r="K59" s="12">
        <f t="shared" si="0"/>
        <v>6.75908158244298</v>
      </c>
    </row>
    <row r="60" spans="1:11" s="1" customFormat="1" ht="12.75">
      <c r="A60" s="27" t="s">
        <v>78</v>
      </c>
      <c r="B60" s="27" t="s">
        <v>78</v>
      </c>
      <c r="C60" s="27" t="s">
        <v>78</v>
      </c>
      <c r="D60" s="27" t="s">
        <v>78</v>
      </c>
      <c r="E60" s="27" t="s">
        <v>78</v>
      </c>
      <c r="F60" s="12">
        <v>74.10608633343315</v>
      </c>
      <c r="G60" s="12">
        <v>0.6160821634386606</v>
      </c>
      <c r="H60" s="4">
        <v>11.063199999999824</v>
      </c>
      <c r="I60" s="5">
        <v>2002.9342</v>
      </c>
      <c r="J60" s="6">
        <v>36135</v>
      </c>
      <c r="K60" s="12">
        <f t="shared" si="0"/>
        <v>6.698431406232766</v>
      </c>
    </row>
    <row r="61" spans="1:11" s="1" customFormat="1" ht="12.75">
      <c r="A61" s="27" t="s">
        <v>78</v>
      </c>
      <c r="B61" s="27" t="s">
        <v>78</v>
      </c>
      <c r="C61" s="27" t="s">
        <v>78</v>
      </c>
      <c r="D61" s="27" t="s">
        <v>78</v>
      </c>
      <c r="E61" s="27" t="s">
        <v>78</v>
      </c>
      <c r="F61" s="12">
        <v>75.81131654959188</v>
      </c>
      <c r="G61" s="12">
        <v>0.691675066928067</v>
      </c>
      <c r="H61" s="4">
        <v>11.274199999999837</v>
      </c>
      <c r="I61" s="5">
        <v>2003.1452</v>
      </c>
      <c r="J61" s="6">
        <v>36212</v>
      </c>
      <c r="K61" s="12">
        <f t="shared" si="0"/>
        <v>6.724318936119013</v>
      </c>
    </row>
    <row r="62" spans="1:11" s="1" customFormat="1" ht="12.75">
      <c r="A62" s="27" t="s">
        <v>78</v>
      </c>
      <c r="B62" s="27" t="s">
        <v>78</v>
      </c>
      <c r="C62" s="27" t="s">
        <v>78</v>
      </c>
      <c r="D62" s="27" t="s">
        <v>78</v>
      </c>
      <c r="E62" s="27" t="s">
        <v>78</v>
      </c>
      <c r="F62" s="12">
        <v>77.14025899589011</v>
      </c>
      <c r="G62" s="12">
        <v>0.6312007441365418</v>
      </c>
      <c r="H62" s="4">
        <v>11.465999999999894</v>
      </c>
      <c r="I62" s="4">
        <v>2003.337</v>
      </c>
      <c r="J62" s="6">
        <v>36282</v>
      </c>
      <c r="K62" s="12">
        <f t="shared" si="0"/>
        <v>6.727739315880936</v>
      </c>
    </row>
    <row r="63" spans="1:11" s="1" customFormat="1" ht="12.75">
      <c r="A63" s="27" t="s">
        <v>78</v>
      </c>
      <c r="B63" s="27" t="s">
        <v>78</v>
      </c>
      <c r="C63" s="27" t="s">
        <v>78</v>
      </c>
      <c r="D63" s="27" t="s">
        <v>78</v>
      </c>
      <c r="E63" s="27" t="s">
        <v>78</v>
      </c>
      <c r="F63" s="12">
        <v>77.41303237724642</v>
      </c>
      <c r="G63" s="12">
        <v>0.767267970417473</v>
      </c>
      <c r="H63" s="4">
        <v>11.676899999999932</v>
      </c>
      <c r="I63" s="4">
        <v>2003.5479</v>
      </c>
      <c r="J63" s="6">
        <v>36359</v>
      </c>
      <c r="K63" s="12">
        <f t="shared" si="0"/>
        <v>6.629587679713526</v>
      </c>
    </row>
    <row r="64" spans="1:11" s="1" customFormat="1" ht="12.75">
      <c r="A64" s="27" t="s">
        <v>78</v>
      </c>
      <c r="B64" s="27" t="s">
        <v>78</v>
      </c>
      <c r="C64" s="27" t="s">
        <v>78</v>
      </c>
      <c r="D64" s="27" t="s">
        <v>78</v>
      </c>
      <c r="E64" s="27" t="s">
        <v>78</v>
      </c>
      <c r="F64" s="12">
        <v>77.99357913992759</v>
      </c>
      <c r="G64" s="12">
        <v>1.6932810381626993</v>
      </c>
      <c r="H64" s="4">
        <v>11.830399999999827</v>
      </c>
      <c r="I64" s="4">
        <v>2003.7014</v>
      </c>
      <c r="J64" s="6">
        <v>36415</v>
      </c>
      <c r="K64" s="12">
        <f t="shared" si="0"/>
        <v>6.592640919996681</v>
      </c>
    </row>
    <row r="65" spans="1:11" s="1" customFormat="1" ht="12.75">
      <c r="A65" s="27" t="s">
        <v>78</v>
      </c>
      <c r="B65" s="27" t="s">
        <v>78</v>
      </c>
      <c r="C65" s="27" t="s">
        <v>78</v>
      </c>
      <c r="D65" s="27" t="s">
        <v>78</v>
      </c>
      <c r="E65" s="27" t="s">
        <v>78</v>
      </c>
      <c r="F65" s="12">
        <v>78.61328057891248</v>
      </c>
      <c r="G65" s="12">
        <v>1.0074521849937053</v>
      </c>
      <c r="H65" s="4">
        <v>12.076899999999796</v>
      </c>
      <c r="I65" s="5">
        <v>2003.9479</v>
      </c>
      <c r="J65" s="6">
        <v>36505</v>
      </c>
      <c r="K65" s="12">
        <f t="shared" si="0"/>
        <v>6.509392358876352</v>
      </c>
    </row>
    <row r="66" spans="1:11" s="1" customFormat="1" ht="12.75">
      <c r="A66" s="27" t="s">
        <v>78</v>
      </c>
      <c r="B66" s="27" t="s">
        <v>78</v>
      </c>
      <c r="C66" s="27" t="s">
        <v>78</v>
      </c>
      <c r="D66" s="27" t="s">
        <v>78</v>
      </c>
      <c r="E66" s="27" t="s">
        <v>78</v>
      </c>
      <c r="F66" s="12">
        <v>82.98450360132928</v>
      </c>
      <c r="G66" s="12">
        <v>0.304546949309838</v>
      </c>
      <c r="H66" s="4">
        <v>12.290199999999913</v>
      </c>
      <c r="I66" s="4">
        <v>2004.1612</v>
      </c>
      <c r="J66" s="6">
        <v>36583</v>
      </c>
      <c r="K66" s="12">
        <f t="shared" si="0"/>
        <v>6.752087321714037</v>
      </c>
    </row>
    <row r="67" spans="1:11" s="1" customFormat="1" ht="12.75">
      <c r="A67" s="27" t="s">
        <v>78</v>
      </c>
      <c r="B67" s="27" t="s">
        <v>78</v>
      </c>
      <c r="C67" s="27" t="s">
        <v>78</v>
      </c>
      <c r="D67" s="27" t="s">
        <v>78</v>
      </c>
      <c r="E67" s="27" t="s">
        <v>78</v>
      </c>
      <c r="F67" s="12">
        <v>82.34241727028017</v>
      </c>
      <c r="G67" s="12">
        <v>0.489848812534328</v>
      </c>
      <c r="H67" s="4">
        <v>12.443199999999933</v>
      </c>
      <c r="I67" s="4">
        <v>2004.3142</v>
      </c>
      <c r="J67" s="6">
        <v>36639</v>
      </c>
      <c r="K67" s="12">
        <f t="shared" si="0"/>
        <v>6.617463134103816</v>
      </c>
    </row>
    <row r="68" spans="1:11" s="1" customFormat="1" ht="12.75">
      <c r="A68" s="27" t="s">
        <v>78</v>
      </c>
      <c r="B68" s="27" t="s">
        <v>78</v>
      </c>
      <c r="C68" s="27" t="s">
        <v>78</v>
      </c>
      <c r="D68" s="27" t="s">
        <v>78</v>
      </c>
      <c r="E68" s="27" t="s">
        <v>78</v>
      </c>
      <c r="F68" s="12">
        <v>79.9100431690747</v>
      </c>
      <c r="G68" s="12">
        <v>0.3919682387769031</v>
      </c>
      <c r="H68" s="4">
        <v>12.577099999999973</v>
      </c>
      <c r="I68" s="4">
        <v>2004.4481</v>
      </c>
      <c r="J68" s="6">
        <v>36688</v>
      </c>
      <c r="K68" s="12">
        <f t="shared" si="0"/>
        <v>6.3536143601525685</v>
      </c>
    </row>
    <row r="69" spans="1:11" s="1" customFormat="1" ht="12.75">
      <c r="A69" s="27" t="s">
        <v>78</v>
      </c>
      <c r="B69" s="27" t="s">
        <v>78</v>
      </c>
      <c r="C69" s="27" t="s">
        <v>78</v>
      </c>
      <c r="D69" s="27" t="s">
        <v>78</v>
      </c>
      <c r="E69" s="27" t="s">
        <v>78</v>
      </c>
      <c r="F69" s="12">
        <v>82.67982734229508</v>
      </c>
      <c r="G69" s="12">
        <v>0.5927788834780776</v>
      </c>
      <c r="H69" s="4">
        <v>12.84479999999985</v>
      </c>
      <c r="I69" s="4">
        <v>2004.7158</v>
      </c>
      <c r="J69" s="6">
        <v>36786</v>
      </c>
      <c r="K69" s="12">
        <f t="shared" si="0"/>
        <v>6.4368325970272835</v>
      </c>
    </row>
    <row r="70" spans="1:11" s="1" customFormat="1" ht="12.75">
      <c r="A70" s="27" t="s">
        <v>78</v>
      </c>
      <c r="B70" s="27" t="s">
        <v>78</v>
      </c>
      <c r="C70" s="27" t="s">
        <v>78</v>
      </c>
      <c r="D70" s="27" t="s">
        <v>78</v>
      </c>
      <c r="E70" s="27" t="s">
        <v>78</v>
      </c>
      <c r="F70" s="12">
        <v>82.01885611913208</v>
      </c>
      <c r="G70" s="12">
        <v>2.103962599307016</v>
      </c>
      <c r="H70" s="4">
        <v>13.016999999999825</v>
      </c>
      <c r="I70" s="4">
        <v>2004.888</v>
      </c>
      <c r="J70" s="6">
        <v>36849</v>
      </c>
      <c r="K70" s="12">
        <f t="shared" si="0"/>
        <v>6.300903135832617</v>
      </c>
    </row>
    <row r="71" spans="1:11" s="1" customFormat="1" ht="12.75">
      <c r="A71" s="27" t="s">
        <v>78</v>
      </c>
      <c r="B71" s="27" t="s">
        <v>78</v>
      </c>
      <c r="C71" s="27" t="s">
        <v>78</v>
      </c>
      <c r="D71" s="27" t="s">
        <v>78</v>
      </c>
      <c r="E71" s="27" t="s">
        <v>78</v>
      </c>
      <c r="F71" s="12">
        <v>85.68252518460993</v>
      </c>
      <c r="G71" s="12">
        <v>2.180350859784575</v>
      </c>
      <c r="H71" s="4">
        <v>13.211199999999963</v>
      </c>
      <c r="I71" s="4">
        <v>2005.0822</v>
      </c>
      <c r="J71" s="6">
        <v>36920</v>
      </c>
      <c r="K71" s="12">
        <f t="shared" si="0"/>
        <v>6.485597461593963</v>
      </c>
    </row>
    <row r="72" spans="1:11" s="1" customFormat="1" ht="12.75">
      <c r="A72" s="27" t="s">
        <v>78</v>
      </c>
      <c r="B72" s="27" t="s">
        <v>78</v>
      </c>
      <c r="C72" s="27" t="s">
        <v>78</v>
      </c>
      <c r="D72" s="27" t="s">
        <v>78</v>
      </c>
      <c r="E72" s="27" t="s">
        <v>78</v>
      </c>
      <c r="F72" s="12">
        <v>88.29493525704825</v>
      </c>
      <c r="G72" s="12">
        <v>0.5281415126562548</v>
      </c>
      <c r="H72" s="4">
        <v>13.515299999999797</v>
      </c>
      <c r="I72" s="4">
        <v>2005.3863</v>
      </c>
      <c r="J72" s="6">
        <v>37031</v>
      </c>
      <c r="K72" s="12">
        <f t="shared" si="0"/>
        <v>6.53296155150456</v>
      </c>
    </row>
    <row r="73" spans="1:11" s="1" customFormat="1" ht="12.75">
      <c r="A73" s="27" t="s">
        <v>78</v>
      </c>
      <c r="B73" s="27" t="s">
        <v>78</v>
      </c>
      <c r="C73" s="27" t="s">
        <v>78</v>
      </c>
      <c r="D73" s="27" t="s">
        <v>78</v>
      </c>
      <c r="E73" s="27" t="s">
        <v>78</v>
      </c>
      <c r="F73" s="12">
        <v>84.05842446485538</v>
      </c>
      <c r="G73" s="12">
        <v>0.6852007250860426</v>
      </c>
      <c r="H73" s="4">
        <v>13.6878999999999</v>
      </c>
      <c r="I73" s="4">
        <v>2005.5589</v>
      </c>
      <c r="J73" s="6">
        <v>37094</v>
      </c>
      <c r="K73" s="12">
        <f t="shared" si="0"/>
        <v>6.141075290209309</v>
      </c>
    </row>
    <row r="74" spans="1:11" s="1" customFormat="1" ht="12.75">
      <c r="A74" s="27" t="s">
        <v>78</v>
      </c>
      <c r="B74" s="27" t="s">
        <v>78</v>
      </c>
      <c r="C74" s="27" t="s">
        <v>78</v>
      </c>
      <c r="D74" s="27" t="s">
        <v>78</v>
      </c>
      <c r="E74" s="27" t="s">
        <v>78</v>
      </c>
      <c r="F74" s="12">
        <v>83.68450360148708</v>
      </c>
      <c r="G74" s="12">
        <v>1.0509588920379678</v>
      </c>
      <c r="H74" s="4">
        <v>13.84129999999982</v>
      </c>
      <c r="I74" s="4">
        <v>2005.7123</v>
      </c>
      <c r="J74" s="6">
        <v>37150</v>
      </c>
      <c r="K74" s="12">
        <f t="shared" si="0"/>
        <v>6.046000274648203</v>
      </c>
    </row>
    <row r="75" spans="1:11" s="1" customFormat="1" ht="12.75">
      <c r="A75" s="27" t="s">
        <v>78</v>
      </c>
      <c r="B75" s="27" t="s">
        <v>78</v>
      </c>
      <c r="C75" s="27" t="s">
        <v>78</v>
      </c>
      <c r="D75" s="27" t="s">
        <v>78</v>
      </c>
      <c r="E75" s="27" t="s">
        <v>78</v>
      </c>
      <c r="F75" s="12">
        <v>88.17155396204971</v>
      </c>
      <c r="G75" s="12">
        <v>0.8483236848101245</v>
      </c>
      <c r="H75" s="4">
        <v>14.090599999999995</v>
      </c>
      <c r="I75" s="4">
        <v>2005.9616</v>
      </c>
      <c r="J75" s="6">
        <v>37241</v>
      </c>
      <c r="K75" s="12">
        <f t="shared" si="0"/>
        <v>6.257473348335043</v>
      </c>
    </row>
    <row r="76" spans="1:11" s="1" customFormat="1" ht="12.75">
      <c r="A76" s="27" t="s">
        <v>78</v>
      </c>
      <c r="B76" s="27" t="s">
        <v>78</v>
      </c>
      <c r="C76" s="27" t="s">
        <v>78</v>
      </c>
      <c r="D76" s="27" t="s">
        <v>78</v>
      </c>
      <c r="E76" s="27" t="s">
        <v>78</v>
      </c>
      <c r="F76" s="12">
        <v>88.26975540092026</v>
      </c>
      <c r="G76" s="12">
        <v>1.3513998958705036</v>
      </c>
      <c r="H76" s="4">
        <v>14.320799999999963</v>
      </c>
      <c r="I76" s="4">
        <v>2006.1918</v>
      </c>
      <c r="J76" s="6">
        <v>37325</v>
      </c>
      <c r="K76" s="12">
        <f t="shared" si="0"/>
        <v>6.163744721029586</v>
      </c>
    </row>
    <row r="77" spans="1:11" s="1" customFormat="1" ht="12.75">
      <c r="A77" s="27" t="s">
        <v>78</v>
      </c>
      <c r="B77" s="27" t="s">
        <v>78</v>
      </c>
      <c r="C77" s="27" t="s">
        <v>78</v>
      </c>
      <c r="D77" s="27" t="s">
        <v>78</v>
      </c>
      <c r="E77" s="27" t="s">
        <v>78</v>
      </c>
      <c r="F77" s="12">
        <v>88.0305467677759</v>
      </c>
      <c r="G77" s="12">
        <v>1.3228758110646088</v>
      </c>
      <c r="H77" s="4">
        <v>14.46609999999987</v>
      </c>
      <c r="I77" s="4">
        <v>2006.3371</v>
      </c>
      <c r="J77" s="6">
        <v>37389</v>
      </c>
      <c r="K77" s="12">
        <f t="shared" si="0"/>
        <v>6.085299200736667</v>
      </c>
    </row>
    <row r="78" spans="1:11" s="1" customFormat="1" ht="12.75">
      <c r="A78" s="27" t="s">
        <v>78</v>
      </c>
      <c r="B78" s="27" t="s">
        <v>78</v>
      </c>
      <c r="C78" s="27" t="s">
        <v>78</v>
      </c>
      <c r="D78" s="27" t="s">
        <v>78</v>
      </c>
      <c r="E78" s="27" t="s">
        <v>78</v>
      </c>
      <c r="F78" s="12">
        <v>90.42515108478939</v>
      </c>
      <c r="G78" s="12">
        <v>1.5472072692615877</v>
      </c>
      <c r="H78" s="4">
        <v>14.783799999999928</v>
      </c>
      <c r="I78" s="5">
        <v>2006.6548</v>
      </c>
      <c r="J78" s="6">
        <v>37494</v>
      </c>
      <c r="K78" s="12">
        <f t="shared" si="0"/>
        <v>6.116502596408895</v>
      </c>
    </row>
    <row r="79" spans="1:11" s="1" customFormat="1" ht="12.75">
      <c r="A79" s="27" t="s">
        <v>78</v>
      </c>
      <c r="B79" s="27" t="s">
        <v>78</v>
      </c>
      <c r="C79" s="27" t="s">
        <v>78</v>
      </c>
      <c r="D79" s="27" t="s">
        <v>78</v>
      </c>
      <c r="E79" s="27" t="s">
        <v>78</v>
      </c>
      <c r="F79" s="12">
        <v>90.38738130063318</v>
      </c>
      <c r="G79" s="12">
        <v>0.3719551535365423</v>
      </c>
      <c r="H79" s="4">
        <v>15.068699999999808</v>
      </c>
      <c r="I79" s="4">
        <v>2006.9397</v>
      </c>
      <c r="J79" s="6">
        <v>37598</v>
      </c>
      <c r="K79" s="12">
        <f t="shared" si="0"/>
        <v>5.998352963469598</v>
      </c>
    </row>
    <row r="80" spans="1:11" s="1" customFormat="1" ht="12.75">
      <c r="A80" s="53">
        <v>86.619669</v>
      </c>
      <c r="B80" s="53">
        <v>0.00026695</v>
      </c>
      <c r="C80" s="18">
        <v>125.864</v>
      </c>
      <c r="D80" s="1">
        <v>0.9135</v>
      </c>
      <c r="E80" s="17">
        <v>2.7245843360038435</v>
      </c>
      <c r="F80" s="17">
        <f aca="true" t="shared" si="1" ref="F80:F94">F79+E80</f>
        <v>93.11196563663702</v>
      </c>
      <c r="G80" s="17">
        <v>0.36294110767080917</v>
      </c>
      <c r="H80" s="5">
        <f aca="true" t="shared" si="2" ref="H80:H94">I80-1991.871</f>
        <v>15.317999999999984</v>
      </c>
      <c r="I80" s="5">
        <v>2007.189</v>
      </c>
      <c r="J80" s="22">
        <v>37689</v>
      </c>
      <c r="K80" s="17">
        <f aca="true" t="shared" si="3" ref="K80:K93">F80/H80</f>
        <v>6.078598096137689</v>
      </c>
    </row>
    <row r="81" spans="1:15" s="1" customFormat="1" ht="12.75">
      <c r="A81" s="53">
        <v>86.620192</v>
      </c>
      <c r="B81" s="53">
        <v>0.00067672</v>
      </c>
      <c r="C81" s="18">
        <v>125.864</v>
      </c>
      <c r="D81" s="1">
        <v>0.9135</v>
      </c>
      <c r="E81" s="17">
        <v>1.257685443594226</v>
      </c>
      <c r="F81" s="17">
        <f t="shared" si="1"/>
        <v>94.36965108023125</v>
      </c>
      <c r="G81" s="17">
        <v>0.9200580872185429</v>
      </c>
      <c r="H81" s="5">
        <f t="shared" si="2"/>
        <v>15.624899999999798</v>
      </c>
      <c r="I81" s="5">
        <v>2007.4959</v>
      </c>
      <c r="J81" s="22">
        <v>37801</v>
      </c>
      <c r="K81" s="17">
        <f t="shared" si="3"/>
        <v>6.039696323191347</v>
      </c>
      <c r="M81" s="12"/>
      <c r="N81" s="12"/>
      <c r="O81" s="4"/>
    </row>
    <row r="82" spans="1:15" s="1" customFormat="1" ht="12.75">
      <c r="A82" s="53">
        <v>86.619178</v>
      </c>
      <c r="B82" s="53">
        <v>0.0006746</v>
      </c>
      <c r="C82" s="18">
        <v>125.864</v>
      </c>
      <c r="D82" s="1">
        <v>0.9135</v>
      </c>
      <c r="E82" s="17">
        <v>-2.4384188143340966</v>
      </c>
      <c r="F82" s="17">
        <f t="shared" si="1"/>
        <v>91.93123226589715</v>
      </c>
      <c r="G82" s="17">
        <v>0.9171757678768604</v>
      </c>
      <c r="H82" s="5">
        <f t="shared" si="2"/>
        <v>15.912599999999884</v>
      </c>
      <c r="I82" s="5">
        <v>2007.7836</v>
      </c>
      <c r="J82" s="22">
        <v>37906</v>
      </c>
      <c r="K82" s="17">
        <f t="shared" si="3"/>
        <v>5.7772603010128964</v>
      </c>
      <c r="M82" s="12"/>
      <c r="N82" s="12"/>
      <c r="O82" s="4"/>
    </row>
    <row r="83" spans="1:15" s="1" customFormat="1" ht="12.75">
      <c r="A83" s="53">
        <v>86.620703</v>
      </c>
      <c r="B83" s="53">
        <v>0.0003333</v>
      </c>
      <c r="C83" s="18">
        <v>125.864</v>
      </c>
      <c r="D83" s="1">
        <v>0.9135</v>
      </c>
      <c r="E83" s="17">
        <v>3.667247231123699</v>
      </c>
      <c r="F83" s="17">
        <f t="shared" si="1"/>
        <v>95.59847949702085</v>
      </c>
      <c r="G83" s="17">
        <v>0.4531495455578974</v>
      </c>
      <c r="H83" s="5">
        <f t="shared" si="2"/>
        <v>16.505999999999858</v>
      </c>
      <c r="I83" s="5">
        <v>2008.377</v>
      </c>
      <c r="J83" s="22">
        <v>38123</v>
      </c>
      <c r="K83" s="17">
        <f t="shared" si="3"/>
        <v>5.791741154551174</v>
      </c>
      <c r="M83" s="12"/>
      <c r="N83" s="12"/>
      <c r="O83" s="4"/>
    </row>
    <row r="84" spans="1:15" s="1" customFormat="1" ht="12.75">
      <c r="A84" s="53">
        <v>86.620635</v>
      </c>
      <c r="B84" s="53">
        <v>0.0007728</v>
      </c>
      <c r="C84" s="18">
        <v>125.864</v>
      </c>
      <c r="D84" s="1">
        <v>0.9135</v>
      </c>
      <c r="E84" s="17">
        <v>-0.16352315521664373</v>
      </c>
      <c r="F84" s="17">
        <f t="shared" si="1"/>
        <v>95.43495634180421</v>
      </c>
      <c r="G84" s="17">
        <v>1.0506869751189412</v>
      </c>
      <c r="H84" s="5">
        <f t="shared" si="2"/>
        <v>16.907699999999977</v>
      </c>
      <c r="I84" s="5">
        <v>2008.7787</v>
      </c>
      <c r="J84" s="22">
        <v>38270</v>
      </c>
      <c r="K84" s="17">
        <f t="shared" si="3"/>
        <v>5.644467097346436</v>
      </c>
      <c r="L84" s="1" t="s">
        <v>245</v>
      </c>
      <c r="M84" s="12"/>
      <c r="N84" s="12"/>
      <c r="O84" s="4"/>
    </row>
    <row r="85" spans="1:15" s="1" customFormat="1" ht="12.75">
      <c r="A85" s="1">
        <v>86.62211</v>
      </c>
      <c r="B85" s="1">
        <v>0.00091</v>
      </c>
      <c r="C85" s="18">
        <v>125.864</v>
      </c>
      <c r="D85" s="1">
        <v>0.9135</v>
      </c>
      <c r="E85" s="1">
        <v>3.5</v>
      </c>
      <c r="F85" s="17">
        <f t="shared" si="1"/>
        <v>98.93495634180421</v>
      </c>
      <c r="G85" s="1">
        <v>1.2</v>
      </c>
      <c r="H85" s="5">
        <f t="shared" si="2"/>
        <v>17.539999999999964</v>
      </c>
      <c r="I85" s="4">
        <v>2009.411</v>
      </c>
      <c r="J85" s="13">
        <v>38501</v>
      </c>
      <c r="K85" s="17">
        <f t="shared" si="3"/>
        <v>5.6405334288371956</v>
      </c>
      <c r="M85" s="12"/>
      <c r="N85" s="12"/>
      <c r="O85" s="4"/>
    </row>
    <row r="86" spans="1:15" s="1" customFormat="1" ht="12.75">
      <c r="A86" s="1">
        <v>86.62223</v>
      </c>
      <c r="B86" s="1">
        <v>0.00087</v>
      </c>
      <c r="C86" s="18">
        <v>125.864</v>
      </c>
      <c r="D86" s="1">
        <v>0.9135</v>
      </c>
      <c r="E86" s="1">
        <v>0.3</v>
      </c>
      <c r="F86" s="17">
        <f t="shared" si="1"/>
        <v>99.2349563418042</v>
      </c>
      <c r="G86" s="1">
        <v>1.2</v>
      </c>
      <c r="H86" s="5">
        <f t="shared" si="2"/>
        <v>18.00019999999995</v>
      </c>
      <c r="I86" s="4">
        <v>2009.8712</v>
      </c>
      <c r="J86" s="13">
        <v>38669</v>
      </c>
      <c r="K86" s="17">
        <f t="shared" si="3"/>
        <v>5.5129918746349755</v>
      </c>
      <c r="L86" s="1" t="s">
        <v>149</v>
      </c>
      <c r="M86" s="12"/>
      <c r="N86" s="12"/>
      <c r="O86" s="4"/>
    </row>
    <row r="87" spans="1:11" s="1" customFormat="1" ht="12.75">
      <c r="A87" s="1">
        <v>86.62423</v>
      </c>
      <c r="B87" s="1">
        <v>0.00055</v>
      </c>
      <c r="C87" s="18">
        <v>125.864</v>
      </c>
      <c r="D87" s="1">
        <v>0.9135</v>
      </c>
      <c r="E87" s="1">
        <v>4.8</v>
      </c>
      <c r="F87" s="17">
        <f t="shared" si="1"/>
        <v>104.0349563418042</v>
      </c>
      <c r="G87" s="1">
        <v>0.5</v>
      </c>
      <c r="H87" s="5">
        <f t="shared" si="2"/>
        <v>18.422199999999975</v>
      </c>
      <c r="I87" s="4">
        <v>2010.2932</v>
      </c>
      <c r="J87" s="13">
        <v>38823</v>
      </c>
      <c r="K87" s="17">
        <f t="shared" si="3"/>
        <v>5.647260172064375</v>
      </c>
    </row>
    <row r="88" spans="1:11" s="1" customFormat="1" ht="12.75">
      <c r="A88" s="1">
        <v>86.62458</v>
      </c>
      <c r="B88" s="1">
        <v>0.00071</v>
      </c>
      <c r="C88" s="18">
        <v>125.864</v>
      </c>
      <c r="D88" s="1">
        <v>0.9135</v>
      </c>
      <c r="E88" s="1">
        <v>0.8</v>
      </c>
      <c r="F88" s="17">
        <f t="shared" si="1"/>
        <v>104.8349563418042</v>
      </c>
      <c r="G88" s="1">
        <v>0.6</v>
      </c>
      <c r="H88" s="4">
        <f t="shared" si="2"/>
        <v>18.863200000000006</v>
      </c>
      <c r="I88" s="4">
        <v>2010.7342</v>
      </c>
      <c r="J88" s="13">
        <v>38984</v>
      </c>
      <c r="K88" s="12">
        <f t="shared" si="3"/>
        <v>5.557644320253412</v>
      </c>
    </row>
    <row r="89" spans="1:17" s="1" customFormat="1" ht="12.75">
      <c r="A89" s="1">
        <v>89.99605</v>
      </c>
      <c r="B89" s="1">
        <v>0.00034</v>
      </c>
      <c r="C89" s="18">
        <v>124.869</v>
      </c>
      <c r="D89" s="19">
        <v>0.829</v>
      </c>
      <c r="E89" s="31">
        <v>0.3</v>
      </c>
      <c r="F89" s="17">
        <f t="shared" si="1"/>
        <v>105.1349563418042</v>
      </c>
      <c r="G89" s="18">
        <v>0.3</v>
      </c>
      <c r="H89" s="5">
        <f t="shared" si="2"/>
        <v>19.43859999999995</v>
      </c>
      <c r="I89" s="5">
        <v>2011.3096</v>
      </c>
      <c r="J89" s="22">
        <v>39194</v>
      </c>
      <c r="K89" s="17">
        <f t="shared" si="3"/>
        <v>5.408566272355235</v>
      </c>
      <c r="L89" s="51" t="s">
        <v>91</v>
      </c>
      <c r="M89" s="18"/>
      <c r="N89" s="18"/>
      <c r="O89" s="18"/>
      <c r="P89" s="18"/>
      <c r="Q89" s="18"/>
    </row>
    <row r="90" spans="1:12" s="1" customFormat="1" ht="12.75">
      <c r="A90" s="1">
        <v>89.99649</v>
      </c>
      <c r="B90" s="1">
        <v>0.00154</v>
      </c>
      <c r="C90" s="18">
        <v>124.869</v>
      </c>
      <c r="D90" s="2">
        <v>0.829</v>
      </c>
      <c r="E90" s="1">
        <v>1.2</v>
      </c>
      <c r="F90" s="17">
        <f t="shared" si="1"/>
        <v>106.3349563418042</v>
      </c>
      <c r="G90" s="1">
        <v>1.5</v>
      </c>
      <c r="H90" s="4">
        <f t="shared" si="2"/>
        <v>19.671499999999924</v>
      </c>
      <c r="I90" s="4">
        <v>2011.5425</v>
      </c>
      <c r="J90" s="13">
        <v>39279</v>
      </c>
      <c r="K90" s="12">
        <f t="shared" si="3"/>
        <v>5.405533708248208</v>
      </c>
      <c r="L90" s="1" t="s">
        <v>55</v>
      </c>
    </row>
    <row r="91" spans="1:12" s="1" customFormat="1" ht="12.75">
      <c r="A91" s="1">
        <v>89.99693</v>
      </c>
      <c r="B91" s="1">
        <v>0.00155</v>
      </c>
      <c r="C91" s="18">
        <v>124.869</v>
      </c>
      <c r="D91" s="2">
        <v>0.829</v>
      </c>
      <c r="E91" s="1">
        <v>1.2</v>
      </c>
      <c r="F91" s="17">
        <f t="shared" si="1"/>
        <v>107.5349563418042</v>
      </c>
      <c r="G91" s="1">
        <v>1.5</v>
      </c>
      <c r="H91" s="4">
        <f t="shared" si="2"/>
        <v>20.432999999999993</v>
      </c>
      <c r="I91" s="5">
        <v>2012.304</v>
      </c>
      <c r="J91" s="13">
        <v>39558</v>
      </c>
      <c r="K91" s="12">
        <f t="shared" si="3"/>
        <v>5.26280802338395</v>
      </c>
      <c r="L91" s="1" t="s">
        <v>161</v>
      </c>
    </row>
    <row r="92" spans="1:12" s="1" customFormat="1" ht="12.75">
      <c r="A92" s="1">
        <v>89.99925</v>
      </c>
      <c r="B92" s="1">
        <v>0.00076</v>
      </c>
      <c r="C92" s="18">
        <v>124.869</v>
      </c>
      <c r="D92" s="2">
        <v>0.829</v>
      </c>
      <c r="E92" s="1">
        <v>6.1</v>
      </c>
      <c r="F92" s="17">
        <f t="shared" si="1"/>
        <v>113.6349563418042</v>
      </c>
      <c r="G92" s="1">
        <v>0.8</v>
      </c>
      <c r="H92" s="4">
        <f t="shared" si="2"/>
        <v>21.52599999999984</v>
      </c>
      <c r="I92" s="5">
        <v>2013.397</v>
      </c>
      <c r="J92" s="13">
        <v>39957</v>
      </c>
      <c r="K92" s="12">
        <f t="shared" si="3"/>
        <v>5.2789629444302255</v>
      </c>
      <c r="L92" s="1" t="s">
        <v>291</v>
      </c>
    </row>
    <row r="93" spans="1:12" s="1" customFormat="1" ht="12.75">
      <c r="A93" s="1">
        <v>90.00027</v>
      </c>
      <c r="B93" s="1">
        <v>0.00033</v>
      </c>
      <c r="C93" s="18">
        <v>124.869</v>
      </c>
      <c r="D93" s="2">
        <v>0.829</v>
      </c>
      <c r="E93" s="1">
        <v>2.7</v>
      </c>
      <c r="F93" s="17">
        <f t="shared" si="1"/>
        <v>116.3349563418042</v>
      </c>
      <c r="G93" s="1">
        <v>0.3</v>
      </c>
      <c r="H93" s="4">
        <f t="shared" si="2"/>
        <v>22.350999999999885</v>
      </c>
      <c r="I93" s="5">
        <v>2014.222</v>
      </c>
      <c r="J93" s="13">
        <v>40258</v>
      </c>
      <c r="K93" s="12">
        <f t="shared" si="3"/>
        <v>5.204910578578354</v>
      </c>
      <c r="L93" s="1" t="s">
        <v>326</v>
      </c>
    </row>
    <row r="94" spans="1:12" s="1" customFormat="1" ht="12.75">
      <c r="A94" s="53">
        <v>90.003</v>
      </c>
      <c r="B94" s="1">
        <v>0.00041</v>
      </c>
      <c r="C94" s="18">
        <v>124.869</v>
      </c>
      <c r="D94" s="2">
        <v>0.829</v>
      </c>
      <c r="E94" s="1">
        <v>7.2</v>
      </c>
      <c r="F94" s="17">
        <f t="shared" si="1"/>
        <v>123.5349563418042</v>
      </c>
      <c r="G94" s="1">
        <v>0.4</v>
      </c>
      <c r="H94" s="4">
        <f t="shared" si="2"/>
        <v>23.654999999999973</v>
      </c>
      <c r="I94" s="5">
        <v>2015.526</v>
      </c>
      <c r="J94" s="13">
        <v>40734</v>
      </c>
      <c r="K94" s="12">
        <f>F94/H94</f>
        <v>5.22236129113525</v>
      </c>
      <c r="L94" s="1" t="s">
        <v>438</v>
      </c>
    </row>
    <row r="95" spans="3:11" s="1" customFormat="1" ht="12.75">
      <c r="C95" s="18"/>
      <c r="D95" s="2"/>
      <c r="F95" s="17" t="s">
        <v>234</v>
      </c>
      <c r="H95" s="4" t="s">
        <v>234</v>
      </c>
      <c r="I95" s="5"/>
      <c r="J95" s="13"/>
      <c r="K95" s="12" t="s">
        <v>234</v>
      </c>
    </row>
    <row r="96" spans="3:11" s="1" customFormat="1" ht="12.75">
      <c r="C96" s="18"/>
      <c r="D96" s="2"/>
      <c r="F96" s="17" t="s">
        <v>234</v>
      </c>
      <c r="H96" s="4" t="s">
        <v>234</v>
      </c>
      <c r="I96" s="5"/>
      <c r="J96" s="13"/>
      <c r="K96" s="12" t="s">
        <v>234</v>
      </c>
    </row>
    <row r="97" spans="3:11" s="1" customFormat="1" ht="12.75">
      <c r="C97" s="18"/>
      <c r="D97" s="2"/>
      <c r="F97" s="17" t="s">
        <v>234</v>
      </c>
      <c r="H97" s="4" t="s">
        <v>234</v>
      </c>
      <c r="I97" s="5"/>
      <c r="J97" s="13"/>
      <c r="K97" s="12" t="s">
        <v>234</v>
      </c>
    </row>
    <row r="98" spans="3:11" s="1" customFormat="1" ht="12.75">
      <c r="C98" s="18"/>
      <c r="D98" s="2"/>
      <c r="F98" s="17" t="s">
        <v>234</v>
      </c>
      <c r="H98" s="4" t="s">
        <v>234</v>
      </c>
      <c r="I98" s="5"/>
      <c r="J98" s="13"/>
      <c r="K98" s="12" t="s">
        <v>234</v>
      </c>
    </row>
    <row r="99" spans="3:11" s="1" customFormat="1" ht="12.75">
      <c r="C99" s="18"/>
      <c r="D99" s="2"/>
      <c r="F99" s="17" t="s">
        <v>234</v>
      </c>
      <c r="H99" s="4" t="s">
        <v>234</v>
      </c>
      <c r="I99" s="5"/>
      <c r="J99" s="13"/>
      <c r="K99" s="12" t="s">
        <v>234</v>
      </c>
    </row>
    <row r="100" spans="3:11" s="1" customFormat="1" ht="12.75">
      <c r="C100" s="18"/>
      <c r="D100" s="2"/>
      <c r="F100" s="17" t="s">
        <v>234</v>
      </c>
      <c r="H100" s="4" t="s">
        <v>234</v>
      </c>
      <c r="I100" s="5"/>
      <c r="J100" s="13"/>
      <c r="K100" s="12" t="s">
        <v>234</v>
      </c>
    </row>
    <row r="101" spans="3:11" s="1" customFormat="1" ht="12.75">
      <c r="C101" s="18"/>
      <c r="D101" s="2"/>
      <c r="F101" s="17" t="s">
        <v>234</v>
      </c>
      <c r="H101" s="4" t="s">
        <v>234</v>
      </c>
      <c r="I101" s="5"/>
      <c r="J101" s="13"/>
      <c r="K101" s="12" t="s">
        <v>234</v>
      </c>
    </row>
    <row r="102" spans="3:11" s="1" customFormat="1" ht="12.75">
      <c r="C102" s="18"/>
      <c r="D102" s="2"/>
      <c r="F102" s="17" t="s">
        <v>234</v>
      </c>
      <c r="H102" s="4" t="s">
        <v>234</v>
      </c>
      <c r="I102" s="5"/>
      <c r="J102" s="13"/>
      <c r="K102" s="12" t="s">
        <v>234</v>
      </c>
    </row>
    <row r="103" spans="3:11" s="1" customFormat="1" ht="12.75">
      <c r="C103" s="18"/>
      <c r="D103" s="2"/>
      <c r="F103" s="17" t="s">
        <v>234</v>
      </c>
      <c r="H103" s="4" t="s">
        <v>234</v>
      </c>
      <c r="I103" s="5"/>
      <c r="J103" s="13"/>
      <c r="K103" s="12" t="s">
        <v>234</v>
      </c>
    </row>
    <row r="104" spans="3:11" s="1" customFormat="1" ht="12.75">
      <c r="C104" s="18"/>
      <c r="D104" s="2"/>
      <c r="F104" s="17" t="s">
        <v>234</v>
      </c>
      <c r="H104" s="4" t="s">
        <v>234</v>
      </c>
      <c r="I104" s="5"/>
      <c r="J104" s="13"/>
      <c r="K104" s="12" t="s">
        <v>234</v>
      </c>
    </row>
    <row r="105" spans="3:11" s="1" customFormat="1" ht="12.75">
      <c r="C105" s="18"/>
      <c r="D105" s="2"/>
      <c r="F105" s="17" t="s">
        <v>234</v>
      </c>
      <c r="H105" s="4" t="s">
        <v>234</v>
      </c>
      <c r="I105" s="5"/>
      <c r="J105" s="13"/>
      <c r="K105" s="12" t="s">
        <v>234</v>
      </c>
    </row>
    <row r="106" spans="3:11" s="1" customFormat="1" ht="12.75">
      <c r="C106" s="18"/>
      <c r="F106" s="17" t="s">
        <v>234</v>
      </c>
      <c r="H106" s="4" t="s">
        <v>234</v>
      </c>
      <c r="I106" s="4"/>
      <c r="J106" s="13"/>
      <c r="K106" s="12" t="s">
        <v>234</v>
      </c>
    </row>
    <row r="107" spans="3:11" s="1" customFormat="1" ht="12.75">
      <c r="C107" s="18"/>
      <c r="F107" s="17" t="s">
        <v>234</v>
      </c>
      <c r="H107" s="4" t="s">
        <v>234</v>
      </c>
      <c r="I107" s="4"/>
      <c r="J107" s="13"/>
      <c r="K107" s="12" t="s">
        <v>234</v>
      </c>
    </row>
    <row r="108" spans="3:11" s="1" customFormat="1" ht="12.75">
      <c r="C108" s="18"/>
      <c r="F108" s="17" t="s">
        <v>234</v>
      </c>
      <c r="H108" s="4" t="s">
        <v>234</v>
      </c>
      <c r="I108" s="4"/>
      <c r="J108" s="13"/>
      <c r="K108" s="12" t="s">
        <v>234</v>
      </c>
    </row>
    <row r="109" spans="3:11" s="1" customFormat="1" ht="12.75">
      <c r="C109" s="18"/>
      <c r="F109" s="17" t="s">
        <v>234</v>
      </c>
      <c r="H109" s="4" t="s">
        <v>234</v>
      </c>
      <c r="I109" s="4"/>
      <c r="J109" s="13"/>
      <c r="K109" s="12" t="s">
        <v>234</v>
      </c>
    </row>
    <row r="110" spans="3:11" s="1" customFormat="1" ht="12.75">
      <c r="C110" s="18"/>
      <c r="F110" s="17" t="s">
        <v>234</v>
      </c>
      <c r="H110" s="4" t="s">
        <v>234</v>
      </c>
      <c r="I110" s="4"/>
      <c r="J110" s="13"/>
      <c r="K110" s="12" t="s">
        <v>234</v>
      </c>
    </row>
    <row r="111" spans="3:11" s="1" customFormat="1" ht="12.75">
      <c r="C111" s="18"/>
      <c r="F111" s="17" t="s">
        <v>234</v>
      </c>
      <c r="H111" s="4" t="s">
        <v>234</v>
      </c>
      <c r="I111" s="4"/>
      <c r="J111" s="13"/>
      <c r="K111" s="12" t="s">
        <v>234</v>
      </c>
    </row>
    <row r="112" spans="3:11" s="1" customFormat="1" ht="12.75">
      <c r="C112" s="18"/>
      <c r="F112" s="17" t="s">
        <v>234</v>
      </c>
      <c r="H112" s="4" t="s">
        <v>234</v>
      </c>
      <c r="I112" s="4"/>
      <c r="J112" s="13"/>
      <c r="K112" s="12" t="s">
        <v>234</v>
      </c>
    </row>
    <row r="113" spans="3:11" s="1" customFormat="1" ht="12.75">
      <c r="C113" s="18"/>
      <c r="F113" s="17" t="s">
        <v>234</v>
      </c>
      <c r="H113" s="4" t="s">
        <v>234</v>
      </c>
      <c r="I113" s="4"/>
      <c r="J113" s="13"/>
      <c r="K113" s="12" t="s">
        <v>234</v>
      </c>
    </row>
    <row r="114" spans="3:11" s="1" customFormat="1" ht="12.75">
      <c r="C114" s="18"/>
      <c r="F114" s="17" t="s">
        <v>234</v>
      </c>
      <c r="H114" s="4" t="s">
        <v>234</v>
      </c>
      <c r="I114" s="4"/>
      <c r="J114" s="13"/>
      <c r="K114" s="12" t="s">
        <v>234</v>
      </c>
    </row>
    <row r="115" spans="3:11" s="1" customFormat="1" ht="12.75">
      <c r="C115" s="18"/>
      <c r="F115" s="17" t="s">
        <v>234</v>
      </c>
      <c r="H115" s="4" t="s">
        <v>234</v>
      </c>
      <c r="I115" s="4"/>
      <c r="J115" s="13"/>
      <c r="K115" s="12" t="s">
        <v>234</v>
      </c>
    </row>
    <row r="116" spans="3:11" s="1" customFormat="1" ht="12.75">
      <c r="C116" s="18"/>
      <c r="F116" s="17" t="s">
        <v>234</v>
      </c>
      <c r="H116" s="4" t="s">
        <v>234</v>
      </c>
      <c r="I116" s="4"/>
      <c r="J116" s="13"/>
      <c r="K116" s="12" t="s">
        <v>234</v>
      </c>
    </row>
    <row r="117" spans="3:11" s="1" customFormat="1" ht="12.75">
      <c r="C117" s="18"/>
      <c r="F117" s="17" t="s">
        <v>234</v>
      </c>
      <c r="H117" s="4" t="s">
        <v>234</v>
      </c>
      <c r="I117" s="4"/>
      <c r="J117" s="13"/>
      <c r="K117" s="12" t="s">
        <v>234</v>
      </c>
    </row>
    <row r="118" spans="3:11" s="1" customFormat="1" ht="12.75">
      <c r="C118" s="18"/>
      <c r="F118" s="17" t="s">
        <v>234</v>
      </c>
      <c r="H118" s="4" t="s">
        <v>234</v>
      </c>
      <c r="I118" s="4"/>
      <c r="J118" s="13"/>
      <c r="K118" s="12" t="s">
        <v>234</v>
      </c>
    </row>
  </sheetData>
  <sheetProtection/>
  <mergeCells count="1">
    <mergeCell ref="K2:L2"/>
  </mergeCells>
  <printOptions/>
  <pageMargins left="0.25" right="0.25" top="0.25" bottom="0.26" header="0.3" footer="0.3"/>
  <pageSetup fitToHeight="4" fitToWidth="1" orientation="landscape" scale="83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P22"/>
  <sheetViews>
    <sheetView zoomScale="115" zoomScaleNormal="115" workbookViewId="0" topLeftCell="A3">
      <selection activeCell="O21" sqref="O21"/>
    </sheetView>
  </sheetViews>
  <sheetFormatPr defaultColWidth="10.75390625" defaultRowHeight="12.75"/>
  <cols>
    <col min="1" max="1" width="10.625" style="86" customWidth="1"/>
    <col min="2" max="2" width="6.00390625" style="86" customWidth="1"/>
    <col min="3" max="4" width="6.875" style="86" customWidth="1"/>
    <col min="5" max="7" width="5.875" style="86" customWidth="1"/>
    <col min="8" max="8" width="8.875" style="87" customWidth="1"/>
    <col min="9" max="9" width="4.125" style="87" customWidth="1"/>
    <col min="10" max="10" width="5.75390625" style="87" customWidth="1"/>
    <col min="11" max="12" width="6.00390625" style="87" customWidth="1"/>
    <col min="13" max="13" width="16.125" style="87" customWidth="1"/>
    <col min="14" max="14" width="5.75390625" style="87" customWidth="1"/>
    <col min="15" max="16384" width="10.75390625" style="87" customWidth="1"/>
  </cols>
  <sheetData>
    <row r="1" ht="15">
      <c r="A1" s="85" t="s">
        <v>332</v>
      </c>
    </row>
    <row r="2" spans="1:12" ht="15">
      <c r="A2" s="87" t="s">
        <v>333</v>
      </c>
      <c r="H2" s="86"/>
      <c r="I2" s="88"/>
      <c r="J2" s="86"/>
      <c r="K2" s="86"/>
      <c r="L2" s="86"/>
    </row>
    <row r="3" spans="1:14" ht="69.75">
      <c r="A3" s="89" t="s">
        <v>334</v>
      </c>
      <c r="B3" s="90" t="s">
        <v>335</v>
      </c>
      <c r="C3" s="89" t="s">
        <v>336</v>
      </c>
      <c r="D3" s="89" t="s">
        <v>337</v>
      </c>
      <c r="E3" s="91" t="s">
        <v>338</v>
      </c>
      <c r="F3" s="89" t="s">
        <v>339</v>
      </c>
      <c r="G3" s="89" t="s">
        <v>340</v>
      </c>
      <c r="H3" s="89" t="s">
        <v>237</v>
      </c>
      <c r="I3" s="89" t="s">
        <v>341</v>
      </c>
      <c r="J3" s="89" t="s">
        <v>342</v>
      </c>
      <c r="K3" s="92" t="s">
        <v>343</v>
      </c>
      <c r="L3" s="89" t="s">
        <v>344</v>
      </c>
      <c r="M3" s="93" t="s">
        <v>345</v>
      </c>
      <c r="N3" s="89" t="s">
        <v>346</v>
      </c>
    </row>
    <row r="4" spans="1:14" ht="15">
      <c r="A4" s="94" t="s">
        <v>0</v>
      </c>
      <c r="B4" s="94" t="s">
        <v>0</v>
      </c>
      <c r="C4" s="94" t="s">
        <v>0</v>
      </c>
      <c r="D4" s="94" t="s">
        <v>0</v>
      </c>
      <c r="E4" s="94" t="s">
        <v>0</v>
      </c>
      <c r="F4" s="94" t="s">
        <v>0</v>
      </c>
      <c r="G4" s="94" t="s">
        <v>0</v>
      </c>
      <c r="H4" s="95">
        <v>40413</v>
      </c>
      <c r="I4" s="96">
        <v>3.33</v>
      </c>
      <c r="J4" s="94">
        <v>0</v>
      </c>
      <c r="K4" s="97"/>
      <c r="L4" s="97"/>
      <c r="M4" s="98" t="s">
        <v>347</v>
      </c>
      <c r="N4" s="99" t="s">
        <v>0</v>
      </c>
    </row>
    <row r="5" spans="1:14" ht="15">
      <c r="A5" s="153">
        <v>177.42354</v>
      </c>
      <c r="B5" s="153">
        <v>0.00018</v>
      </c>
      <c r="C5" s="94">
        <v>76.05</v>
      </c>
      <c r="D5" s="94">
        <v>0.8949</v>
      </c>
      <c r="E5" s="94">
        <v>0</v>
      </c>
      <c r="F5" s="94">
        <v>0</v>
      </c>
      <c r="G5" s="96">
        <f>((C5*1000)/D5)*(SIN((B5*PI())/180))/SQRT(7)</f>
        <v>0.10090799174370413</v>
      </c>
      <c r="H5" s="95">
        <v>40418</v>
      </c>
      <c r="I5" s="96">
        <v>9</v>
      </c>
      <c r="J5" s="96">
        <f aca="true" t="shared" si="0" ref="J5:J12">(H5-$H$4)+((I5-$I$4)/24)</f>
        <v>5.23625</v>
      </c>
      <c r="K5" s="97">
        <v>163.7</v>
      </c>
      <c r="L5" s="100">
        <v>31</v>
      </c>
      <c r="M5" s="98" t="s">
        <v>348</v>
      </c>
      <c r="N5" s="99" t="s">
        <v>0</v>
      </c>
    </row>
    <row r="6" spans="1:14" ht="15">
      <c r="A6" s="153">
        <v>177.43297</v>
      </c>
      <c r="B6" s="153">
        <v>0.00028</v>
      </c>
      <c r="C6" s="94">
        <v>76.05</v>
      </c>
      <c r="D6" s="94">
        <v>0.8949</v>
      </c>
      <c r="E6" s="99">
        <f>((C6*1000)*SIN(((A6-A5)*PI())/180))/D6</f>
        <v>13.986651976890478</v>
      </c>
      <c r="F6" s="99">
        <f>((C6*1000)*SIN(((A6-$A$5)*PI())/180))/D6</f>
        <v>13.986651976890478</v>
      </c>
      <c r="G6" s="96">
        <f>((C6*1000)/D6)*(SIN((B6*PI())/180))/SQRT(7)</f>
        <v>0.15696798715650645</v>
      </c>
      <c r="H6" s="95">
        <v>40421</v>
      </c>
      <c r="I6" s="101">
        <v>9</v>
      </c>
      <c r="J6" s="101">
        <f t="shared" si="0"/>
        <v>8.23625</v>
      </c>
      <c r="K6" s="102">
        <f>$K$5+F6</f>
        <v>177.68665197689046</v>
      </c>
      <c r="L6" s="103">
        <v>0.16</v>
      </c>
      <c r="M6" s="104"/>
      <c r="N6" s="105">
        <f>(F6-F5)/(J6-J5)</f>
        <v>4.662217325630159</v>
      </c>
    </row>
    <row r="7" spans="1:14" ht="15">
      <c r="A7" s="153">
        <v>177.4419</v>
      </c>
      <c r="B7" s="153">
        <v>0.00065</v>
      </c>
      <c r="C7" s="94">
        <v>76.05</v>
      </c>
      <c r="D7" s="94">
        <v>0.8949</v>
      </c>
      <c r="E7" s="99">
        <f>((C7*1000)*SIN(((A7-A6)*PI())/180))/D7</f>
        <v>13.245047954572462</v>
      </c>
      <c r="F7" s="99">
        <f>((C7*1000)*SIN(((A7-$A$5)*PI())/180))/D7</f>
        <v>27.231699582191844</v>
      </c>
      <c r="G7" s="96">
        <f>((C7*1000)/D7)*(SIN((B7*PI())/180))/SQRT(7)</f>
        <v>0.36438997017838126</v>
      </c>
      <c r="H7" s="95">
        <v>40425</v>
      </c>
      <c r="I7" s="101">
        <v>8.17</v>
      </c>
      <c r="J7" s="101">
        <f t="shared" si="0"/>
        <v>12.201666666666666</v>
      </c>
      <c r="K7" s="102">
        <f>$K$5+F7</f>
        <v>190.93169958219184</v>
      </c>
      <c r="L7" s="103">
        <v>0.36</v>
      </c>
      <c r="N7" s="105">
        <f>(F7-F6)/(J7-J6)</f>
        <v>3.3401401967766398</v>
      </c>
    </row>
    <row r="8" spans="1:14" ht="15">
      <c r="A8" s="153">
        <v>177.46003</v>
      </c>
      <c r="B8" s="153">
        <v>0.00052</v>
      </c>
      <c r="C8" s="94">
        <v>76.05</v>
      </c>
      <c r="D8" s="94">
        <v>0.8949</v>
      </c>
      <c r="E8" s="99">
        <f>((C8*1000)*SIN(((A8-A7)*PI())/180))/D8</f>
        <v>26.89056174482928</v>
      </c>
      <c r="F8" s="99">
        <f>((C8*1000)*SIN(((A8-$A$5)*PI())/180))/D8</f>
        <v>54.122258583103</v>
      </c>
      <c r="G8" s="96">
        <f>((C8*1000)/D8)*(SIN((B8*PI())/180))/SQRT(7)</f>
        <v>0.29151197614495616</v>
      </c>
      <c r="H8" s="95">
        <v>40439</v>
      </c>
      <c r="I8" s="101">
        <v>8.7</v>
      </c>
      <c r="J8" s="101">
        <f t="shared" si="0"/>
        <v>26.22375</v>
      </c>
      <c r="K8" s="102">
        <f>$K$5+F8</f>
        <v>217.82225858310298</v>
      </c>
      <c r="L8" s="103">
        <f>G8</f>
        <v>0.29151197614495616</v>
      </c>
      <c r="N8" s="105">
        <f>(F8-F7)/(J8-J7)</f>
        <v>1.9177292247997733</v>
      </c>
    </row>
    <row r="9" spans="1:14" ht="15">
      <c r="A9" s="153">
        <v>177.47836</v>
      </c>
      <c r="B9" s="153">
        <v>0.00106</v>
      </c>
      <c r="C9" s="94">
        <v>76.05</v>
      </c>
      <c r="D9" s="94">
        <v>0.8949</v>
      </c>
      <c r="E9" s="99">
        <f>((C9*1000)*SIN(((A9-A8)*PI())/180))/D9</f>
        <v>27.18720334259179</v>
      </c>
      <c r="F9" s="99">
        <f>((C9*1000)*SIN(((A9-$A$5)*PI())/180))/D9</f>
        <v>81.30945364241842</v>
      </c>
      <c r="G9" s="96">
        <v>0.6</v>
      </c>
      <c r="H9" s="107">
        <v>40473</v>
      </c>
      <c r="I9" s="108">
        <v>8.5</v>
      </c>
      <c r="J9" s="109">
        <f t="shared" si="0"/>
        <v>60.21541666666667</v>
      </c>
      <c r="K9" s="110">
        <f>$K$5+F9</f>
        <v>245.0094536424184</v>
      </c>
      <c r="L9" s="111">
        <f>G9</f>
        <v>0.6</v>
      </c>
      <c r="N9" s="105">
        <f>(F9-F8)/(J9-J8)</f>
        <v>0.7998194182686564</v>
      </c>
    </row>
    <row r="10" spans="1:14" ht="42" customHeight="1">
      <c r="A10" s="154" t="s">
        <v>0</v>
      </c>
      <c r="B10" s="154" t="s">
        <v>0</v>
      </c>
      <c r="C10" s="112" t="s">
        <v>0</v>
      </c>
      <c r="D10" s="112" t="s">
        <v>0</v>
      </c>
      <c r="E10" s="112" t="s">
        <v>0</v>
      </c>
      <c r="F10" s="112" t="s">
        <v>0</v>
      </c>
      <c r="G10" s="112" t="s">
        <v>0</v>
      </c>
      <c r="H10" s="113">
        <v>40488</v>
      </c>
      <c r="I10" s="114">
        <v>15</v>
      </c>
      <c r="J10" s="115">
        <f t="shared" si="0"/>
        <v>75.48625</v>
      </c>
      <c r="K10" s="142" t="s">
        <v>403</v>
      </c>
      <c r="L10" s="116">
        <v>31</v>
      </c>
      <c r="M10" s="117" t="s">
        <v>349</v>
      </c>
      <c r="N10" s="105"/>
    </row>
    <row r="11" spans="1:14" ht="15">
      <c r="A11" s="153">
        <v>177.4874</v>
      </c>
      <c r="B11" s="153">
        <v>0.00026</v>
      </c>
      <c r="C11" s="94">
        <v>76.05</v>
      </c>
      <c r="D11" s="94">
        <v>0.8949</v>
      </c>
      <c r="E11" s="99">
        <f>((C11*1000)*SIN(((A11-A9)*PI())/180))/D11</f>
        <v>13.408200839575155</v>
      </c>
      <c r="F11" s="99">
        <f>((C11*1000)*SIN(((A11-$A$5)*PI())/180))/D11</f>
        <v>94.71764733269961</v>
      </c>
      <c r="G11" s="96">
        <f>((C11*1000)/D11)*(SIN((B11*PI())/180))/SQRT(7)</f>
        <v>0.14575598807397877</v>
      </c>
      <c r="H11" s="107">
        <v>40502</v>
      </c>
      <c r="I11" s="108">
        <v>14.75</v>
      </c>
      <c r="J11" s="109">
        <f t="shared" si="0"/>
        <v>89.47583333333333</v>
      </c>
      <c r="K11" s="110">
        <f>$K$5+F11</f>
        <v>258.41764733269963</v>
      </c>
      <c r="L11" s="111">
        <f>G11</f>
        <v>0.14575598807397877</v>
      </c>
      <c r="M11" s="98"/>
      <c r="N11" s="105">
        <f>(F11-F9)/(J11-J9)</f>
        <v>0.4582365946126718</v>
      </c>
    </row>
    <row r="12" spans="1:14" ht="15">
      <c r="A12" s="106">
        <v>177.49285</v>
      </c>
      <c r="B12" s="106">
        <v>0.00124</v>
      </c>
      <c r="C12" s="94">
        <v>76.05</v>
      </c>
      <c r="D12" s="94">
        <v>0.8949</v>
      </c>
      <c r="E12" s="99">
        <f>((C12*1000)*SIN(((A12-A11)*PI())/180))/D12</f>
        <v>8.083483934583208</v>
      </c>
      <c r="F12" s="99">
        <f>((C12*1000)*SIN(((A12-$A$5)*PI())/180))/D12</f>
        <v>102.80112581789041</v>
      </c>
      <c r="G12" s="96">
        <f>((C12*1000)/D12)*(SIN((B12*PI())/180))/SQRT(7)</f>
        <v>0.6951439430701732</v>
      </c>
      <c r="H12" s="107">
        <v>40573</v>
      </c>
      <c r="I12" s="108">
        <v>9.67</v>
      </c>
      <c r="J12" s="109">
        <f t="shared" si="0"/>
        <v>160.26416666666665</v>
      </c>
      <c r="K12" s="110">
        <f>$K$5+F12</f>
        <v>266.5011258178904</v>
      </c>
      <c r="L12" s="111">
        <f>G12</f>
        <v>0.6951439430701732</v>
      </c>
      <c r="M12" s="98"/>
      <c r="N12" s="101">
        <f>(F12-F11)/(J12-J11)</f>
        <v>0.11419224192109052</v>
      </c>
    </row>
    <row r="13" spans="1:14" ht="15">
      <c r="A13" s="106">
        <v>177.49663</v>
      </c>
      <c r="B13" s="106">
        <v>0.00033</v>
      </c>
      <c r="C13" s="94">
        <v>76.05</v>
      </c>
      <c r="D13" s="94">
        <v>0.8949</v>
      </c>
      <c r="E13" s="99">
        <v>5.606526476460024</v>
      </c>
      <c r="F13" s="99">
        <v>108.43731210562979</v>
      </c>
      <c r="G13" s="96">
        <v>0.18499798486273902</v>
      </c>
      <c r="H13" s="107">
        <v>40633</v>
      </c>
      <c r="I13" s="108">
        <v>9.5</v>
      </c>
      <c r="J13" s="109">
        <v>220.25708333333333</v>
      </c>
      <c r="K13" s="110">
        <v>272.1373121056298</v>
      </c>
      <c r="L13" s="111">
        <v>0.18499798486273902</v>
      </c>
      <c r="M13" s="98"/>
      <c r="N13" s="101">
        <v>0.09345306845671662</v>
      </c>
    </row>
    <row r="14" spans="1:14" ht="15">
      <c r="A14" s="106">
        <v>177.50288</v>
      </c>
      <c r="B14" s="106">
        <v>0.00045</v>
      </c>
      <c r="C14" s="94">
        <v>76.05</v>
      </c>
      <c r="D14" s="94">
        <v>0.8949</v>
      </c>
      <c r="E14" s="99">
        <v>9.27005037928925</v>
      </c>
      <c r="F14" s="99">
        <v>117.70735429300825</v>
      </c>
      <c r="G14" s="96">
        <v>0.2522699793570816</v>
      </c>
      <c r="H14" s="107">
        <v>40703</v>
      </c>
      <c r="I14" s="108">
        <v>11.5</v>
      </c>
      <c r="J14" s="109">
        <v>290.34041666666667</v>
      </c>
      <c r="K14" s="110">
        <v>281.4073542930082</v>
      </c>
      <c r="L14" s="111">
        <v>0.2522699793570816</v>
      </c>
      <c r="M14" s="98"/>
      <c r="N14" s="101">
        <v>0.13227170778661304</v>
      </c>
    </row>
    <row r="15" spans="1:14" ht="15">
      <c r="A15" s="106">
        <v>177.50445</v>
      </c>
      <c r="B15" s="106">
        <v>0.00046</v>
      </c>
      <c r="C15" s="94">
        <v>76.05</v>
      </c>
      <c r="D15" s="94">
        <v>0.8949</v>
      </c>
      <c r="E15" s="99">
        <v>2.3286366595866332</v>
      </c>
      <c r="F15" s="99">
        <v>120.03598867467947</v>
      </c>
      <c r="G15" s="96">
        <v>0.25787597889823105</v>
      </c>
      <c r="H15" s="107">
        <v>40778</v>
      </c>
      <c r="I15" s="108">
        <v>13.16</v>
      </c>
      <c r="J15" s="109">
        <v>365.40958333333333</v>
      </c>
      <c r="K15" s="110">
        <v>283.73598867467945</v>
      </c>
      <c r="L15" s="111">
        <v>0.25787597889823105</v>
      </c>
      <c r="M15" s="98"/>
      <c r="N15" s="101">
        <v>0.031019851226152174</v>
      </c>
    </row>
    <row r="16" spans="1:16" ht="51.75">
      <c r="A16" s="202">
        <v>178.28038</v>
      </c>
      <c r="B16" s="202">
        <v>0.00088</v>
      </c>
      <c r="C16" s="112">
        <v>76</v>
      </c>
      <c r="D16" s="112">
        <v>0.895</v>
      </c>
      <c r="E16" s="203" t="s">
        <v>410</v>
      </c>
      <c r="F16" s="203">
        <v>122</v>
      </c>
      <c r="G16" s="204">
        <v>0.49</v>
      </c>
      <c r="H16" s="113">
        <v>40966</v>
      </c>
      <c r="I16" s="114">
        <v>8.67</v>
      </c>
      <c r="J16" s="115">
        <f>(H16-$H$4)+((I16-$I$4)/24)</f>
        <v>553.2225</v>
      </c>
      <c r="K16" s="205">
        <f>$K$5+F16</f>
        <v>285.7</v>
      </c>
      <c r="L16" s="206">
        <f>G16</f>
        <v>0.49</v>
      </c>
      <c r="M16" s="151" t="s">
        <v>411</v>
      </c>
      <c r="N16" s="150"/>
      <c r="O16" s="150"/>
      <c r="P16" s="152"/>
    </row>
    <row r="17" spans="1:2" ht="15">
      <c r="A17" s="106"/>
      <c r="B17" s="106"/>
    </row>
    <row r="18" spans="1:2" ht="15">
      <c r="A18" s="106"/>
      <c r="B18" s="106"/>
    </row>
    <row r="19" spans="1:2" ht="15">
      <c r="A19" s="106"/>
      <c r="B19" s="106"/>
    </row>
    <row r="20" spans="1:2" ht="15">
      <c r="A20" s="106"/>
      <c r="B20" s="106"/>
    </row>
    <row r="21" spans="1:2" ht="15">
      <c r="A21" s="106"/>
      <c r="B21" s="106"/>
    </row>
    <row r="22" spans="1:2" ht="15">
      <c r="A22" s="106"/>
      <c r="B22" s="106"/>
    </row>
  </sheetData>
  <sheetProtection/>
  <printOptions/>
  <pageMargins left="0.75" right="0.75" top="1" bottom="1" header="0.5" footer="0.5"/>
  <pageSetup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N28"/>
  <sheetViews>
    <sheetView zoomScale="125" zoomScaleNormal="125" workbookViewId="0" topLeftCell="A1">
      <selection activeCell="C7" sqref="C7"/>
    </sheetView>
  </sheetViews>
  <sheetFormatPr defaultColWidth="10.75390625" defaultRowHeight="12.75"/>
  <cols>
    <col min="1" max="1" width="7.00390625" style="87" customWidth="1"/>
    <col min="2" max="2" width="7.125" style="88" customWidth="1"/>
    <col min="3" max="3" width="6.875" style="86" customWidth="1"/>
    <col min="4" max="4" width="5.375" style="86" customWidth="1"/>
    <col min="5" max="5" width="5.00390625" style="86" customWidth="1"/>
    <col min="6" max="6" width="5.875" style="86" customWidth="1"/>
    <col min="7" max="7" width="4.625" style="87" customWidth="1"/>
    <col min="8" max="8" width="8.75390625" style="86" customWidth="1"/>
    <col min="9" max="9" width="5.00390625" style="86" customWidth="1"/>
    <col min="10" max="10" width="7.25390625" style="86" customWidth="1"/>
    <col min="11" max="11" width="5.625" style="87" customWidth="1"/>
    <col min="12" max="12" width="4.125" style="87" customWidth="1"/>
    <col min="13" max="13" width="20.875" style="87" customWidth="1"/>
    <col min="14" max="14" width="6.75390625" style="87" customWidth="1"/>
    <col min="15" max="16384" width="10.75390625" style="87" customWidth="1"/>
  </cols>
  <sheetData>
    <row r="1" ht="15">
      <c r="A1" s="87" t="s">
        <v>350</v>
      </c>
    </row>
    <row r="2" spans="2:9" ht="15">
      <c r="B2" s="87"/>
      <c r="C2" s="87"/>
      <c r="D2" s="87"/>
      <c r="E2" s="87"/>
      <c r="F2" s="87"/>
      <c r="I2" s="88"/>
    </row>
    <row r="3" spans="1:14" s="118" customFormat="1" ht="69.75">
      <c r="A3" s="89" t="s">
        <v>334</v>
      </c>
      <c r="B3" s="90" t="s">
        <v>335</v>
      </c>
      <c r="C3" s="89" t="s">
        <v>336</v>
      </c>
      <c r="D3" s="89" t="s">
        <v>337</v>
      </c>
      <c r="E3" s="91" t="s">
        <v>338</v>
      </c>
      <c r="F3" s="89" t="s">
        <v>339</v>
      </c>
      <c r="G3" s="89" t="s">
        <v>340</v>
      </c>
      <c r="H3" s="89" t="s">
        <v>237</v>
      </c>
      <c r="I3" s="155" t="s">
        <v>414</v>
      </c>
      <c r="J3" s="90" t="s">
        <v>359</v>
      </c>
      <c r="K3" s="90" t="s">
        <v>415</v>
      </c>
      <c r="L3" s="90"/>
      <c r="M3" s="93" t="s">
        <v>345</v>
      </c>
      <c r="N3" s="91" t="s">
        <v>351</v>
      </c>
    </row>
    <row r="4" spans="1:14" ht="15">
      <c r="A4" s="156" t="s">
        <v>0</v>
      </c>
      <c r="B4" s="156" t="s">
        <v>0</v>
      </c>
      <c r="C4" s="156" t="s">
        <v>0</v>
      </c>
      <c r="D4" s="156" t="s">
        <v>0</v>
      </c>
      <c r="E4" s="156" t="s">
        <v>0</v>
      </c>
      <c r="F4" s="156" t="s">
        <v>0</v>
      </c>
      <c r="G4" s="156" t="s">
        <v>0</v>
      </c>
      <c r="H4" s="157">
        <v>40413</v>
      </c>
      <c r="I4" s="101">
        <v>3.33</v>
      </c>
      <c r="J4" s="156">
        <v>2.3E-05</v>
      </c>
      <c r="K4" s="158"/>
      <c r="L4" s="158"/>
      <c r="M4" s="159" t="s">
        <v>352</v>
      </c>
      <c r="N4" s="105" t="s">
        <v>0</v>
      </c>
    </row>
    <row r="5" spans="1:14" ht="15">
      <c r="A5" s="153">
        <v>86.22314</v>
      </c>
      <c r="B5" s="153">
        <v>0.00027</v>
      </c>
      <c r="C5" s="101">
        <v>138.95</v>
      </c>
      <c r="D5" s="156">
        <v>0.9748</v>
      </c>
      <c r="E5" s="156">
        <v>0</v>
      </c>
      <c r="F5" s="156">
        <v>0</v>
      </c>
      <c r="G5" s="101">
        <f aca="true" t="shared" si="0" ref="G5:G18">((C5*1000)/D5)*(SIN((B5*PI())/180))/SQRT(7)</f>
        <v>0.2538838890670923</v>
      </c>
      <c r="H5" s="157">
        <v>40414</v>
      </c>
      <c r="I5" s="101">
        <v>16.5</v>
      </c>
      <c r="J5" s="101">
        <f aca="true" t="shared" si="1" ref="J5:J14">(H5-$H$4)+((I5-$I$4)/24)</f>
        <v>1.54875</v>
      </c>
      <c r="K5" s="105">
        <f>242</f>
        <v>242</v>
      </c>
      <c r="L5" s="160">
        <v>14</v>
      </c>
      <c r="M5" s="159" t="s">
        <v>353</v>
      </c>
      <c r="N5" s="105" t="s">
        <v>0</v>
      </c>
    </row>
    <row r="6" spans="1:14" ht="15">
      <c r="A6" s="153">
        <v>86.2179</v>
      </c>
      <c r="B6" s="153">
        <v>0.000438</v>
      </c>
      <c r="C6" s="101">
        <v>138.95</v>
      </c>
      <c r="D6" s="156">
        <v>0.9748</v>
      </c>
      <c r="E6" s="105">
        <f aca="true" t="shared" si="2" ref="E6:E14">-((C6*1000)*SIN(((A6-A5)*PI())/180))/D6</f>
        <v>13.036220106147308</v>
      </c>
      <c r="F6" s="105">
        <f aca="true" t="shared" si="3" ref="F6:F17">-((C6*1000)*SIN(((A6-$A$5)*PI())/180))/D6</f>
        <v>13.036220106147308</v>
      </c>
      <c r="G6" s="101">
        <f t="shared" si="0"/>
        <v>0.4118560867063516</v>
      </c>
      <c r="H6" s="157">
        <v>40415</v>
      </c>
      <c r="I6" s="101">
        <v>12</v>
      </c>
      <c r="J6" s="101">
        <f t="shared" si="1"/>
        <v>2.36125</v>
      </c>
      <c r="K6" s="105">
        <f>$K$5+F6</f>
        <v>255.0362201061473</v>
      </c>
      <c r="L6" s="101">
        <v>0.41079791741556954</v>
      </c>
      <c r="M6" s="159"/>
      <c r="N6" s="105">
        <f aca="true" t="shared" si="4" ref="N6:N14">(F6-F5)/(J6-J5)</f>
        <v>16.044578592181303</v>
      </c>
    </row>
    <row r="7" spans="1:14" ht="15">
      <c r="A7" s="153"/>
      <c r="B7" s="153"/>
      <c r="C7" s="101"/>
      <c r="D7" s="156"/>
      <c r="E7" s="105"/>
      <c r="F7" s="105"/>
      <c r="G7" s="101"/>
      <c r="H7" s="161">
        <v>40415</v>
      </c>
      <c r="I7" s="162">
        <v>16.5</v>
      </c>
      <c r="J7" s="162">
        <f t="shared" si="1"/>
        <v>2.54875</v>
      </c>
      <c r="K7" s="163" t="s">
        <v>354</v>
      </c>
      <c r="L7" s="164">
        <v>14</v>
      </c>
      <c r="M7" s="165" t="s">
        <v>355</v>
      </c>
      <c r="N7" s="105"/>
    </row>
    <row r="8" spans="1:14" ht="15">
      <c r="A8" s="153">
        <v>86.21017</v>
      </c>
      <c r="B8" s="153">
        <v>0.00029</v>
      </c>
      <c r="C8" s="101">
        <v>138.95</v>
      </c>
      <c r="D8" s="156">
        <v>0.9748</v>
      </c>
      <c r="E8" s="105">
        <f>-((C8*1000)*SIN(((A8-A6)*PI())/180))/D8</f>
        <v>19.23091245328622</v>
      </c>
      <c r="F8" s="105">
        <f t="shared" si="3"/>
        <v>32.26713236036807</v>
      </c>
      <c r="G8" s="101">
        <f t="shared" si="0"/>
        <v>0.27269010307190705</v>
      </c>
      <c r="H8" s="157">
        <v>40417</v>
      </c>
      <c r="I8" s="101">
        <v>9</v>
      </c>
      <c r="J8" s="101">
        <f t="shared" si="1"/>
        <v>4.23625</v>
      </c>
      <c r="K8" s="105">
        <f>$K$5+F8</f>
        <v>274.26713236036807</v>
      </c>
      <c r="L8" s="101">
        <v>0.2626105408151186</v>
      </c>
      <c r="M8" s="159"/>
      <c r="N8" s="105">
        <f>(F8-F6)/(J8-J6)</f>
        <v>10.256486535584408</v>
      </c>
    </row>
    <row r="9" spans="1:14" ht="15">
      <c r="A9" s="153">
        <v>86.2006</v>
      </c>
      <c r="B9" s="153">
        <v>0.00029</v>
      </c>
      <c r="C9" s="101">
        <v>138.95</v>
      </c>
      <c r="D9" s="156">
        <v>0.9748</v>
      </c>
      <c r="E9" s="105">
        <f t="shared" si="2"/>
        <v>23.80851641408089</v>
      </c>
      <c r="F9" s="105">
        <f t="shared" si="3"/>
        <v>56.0756477143389</v>
      </c>
      <c r="G9" s="101">
        <f t="shared" si="0"/>
        <v>0.27269010307190705</v>
      </c>
      <c r="H9" s="157">
        <v>40421</v>
      </c>
      <c r="I9" s="101">
        <v>9.75</v>
      </c>
      <c r="J9" s="101">
        <f t="shared" si="1"/>
        <v>8.2675</v>
      </c>
      <c r="K9" s="105">
        <f aca="true" t="shared" si="5" ref="K9:K14">$K$5+F9</f>
        <v>298.0756477143389</v>
      </c>
      <c r="L9" s="101">
        <v>0.27198948870129414</v>
      </c>
      <c r="M9" s="159"/>
      <c r="N9" s="105">
        <f t="shared" si="4"/>
        <v>5.90598830486098</v>
      </c>
    </row>
    <row r="10" spans="1:14" ht="15">
      <c r="A10" s="153">
        <v>86.19648</v>
      </c>
      <c r="B10" s="153">
        <v>0.00086</v>
      </c>
      <c r="C10" s="101">
        <v>138.95</v>
      </c>
      <c r="D10" s="156">
        <v>0.9748</v>
      </c>
      <c r="E10" s="105">
        <f t="shared" si="2"/>
        <v>10.249852455326533</v>
      </c>
      <c r="F10" s="105">
        <f t="shared" si="3"/>
        <v>66.32549923154973</v>
      </c>
      <c r="G10" s="101">
        <f t="shared" si="0"/>
        <v>0.8086672021863296</v>
      </c>
      <c r="H10" s="157">
        <v>40425</v>
      </c>
      <c r="I10" s="101">
        <v>10.2</v>
      </c>
      <c r="J10" s="101">
        <f t="shared" si="1"/>
        <v>12.28625</v>
      </c>
      <c r="K10" s="105">
        <f t="shared" si="5"/>
        <v>308.3254992315497</v>
      </c>
      <c r="L10" s="101">
        <v>0.7690737266496541</v>
      </c>
      <c r="M10" s="122" t="s">
        <v>356</v>
      </c>
      <c r="N10" s="105">
        <f t="shared" si="4"/>
        <v>2.5505073759778107</v>
      </c>
    </row>
    <row r="11" spans="1:14" ht="15">
      <c r="A11" s="153">
        <v>86.1846</v>
      </c>
      <c r="B11" s="153">
        <v>0.00015</v>
      </c>
      <c r="C11" s="101">
        <v>138.95</v>
      </c>
      <c r="D11" s="156">
        <v>0.9748</v>
      </c>
      <c r="E11" s="105">
        <f t="shared" si="2"/>
        <v>29.555399612039405</v>
      </c>
      <c r="F11" s="105">
        <f t="shared" si="3"/>
        <v>95.88089421835821</v>
      </c>
      <c r="G11" s="101">
        <f t="shared" si="0"/>
        <v>0.1410466050376344</v>
      </c>
      <c r="H11" s="157">
        <v>40439</v>
      </c>
      <c r="I11" s="101">
        <v>10</v>
      </c>
      <c r="J11" s="101">
        <f t="shared" si="1"/>
        <v>26.277916666666666</v>
      </c>
      <c r="K11" s="105">
        <f t="shared" si="5"/>
        <v>337.8808942183582</v>
      </c>
      <c r="L11" s="101">
        <v>0.14068421829421277</v>
      </c>
      <c r="M11" s="159"/>
      <c r="N11" s="105">
        <f t="shared" si="4"/>
        <v>2.11235699727041</v>
      </c>
    </row>
    <row r="12" spans="1:14" ht="15">
      <c r="A12" s="153">
        <v>86.17357</v>
      </c>
      <c r="B12" s="153">
        <v>0.00031</v>
      </c>
      <c r="C12" s="101">
        <v>138.95</v>
      </c>
      <c r="D12" s="156">
        <v>0.9748</v>
      </c>
      <c r="E12" s="105">
        <f t="shared" si="2"/>
        <v>27.44074562655731</v>
      </c>
      <c r="F12" s="105">
        <f t="shared" si="3"/>
        <v>123.32163186035059</v>
      </c>
      <c r="G12" s="101">
        <f t="shared" si="0"/>
        <v>0.29149631707668855</v>
      </c>
      <c r="H12" s="157">
        <v>40473</v>
      </c>
      <c r="I12" s="101">
        <v>13.5</v>
      </c>
      <c r="J12" s="101">
        <f t="shared" si="1"/>
        <v>60.42375</v>
      </c>
      <c r="K12" s="105">
        <f t="shared" si="5"/>
        <v>365.3216318603506</v>
      </c>
      <c r="L12" s="101">
        <f>G12</f>
        <v>0.29149631707668855</v>
      </c>
      <c r="M12" s="159"/>
      <c r="N12" s="105">
        <f t="shared" si="4"/>
        <v>0.8036335612053903</v>
      </c>
    </row>
    <row r="13" spans="1:14" ht="15">
      <c r="A13" s="153">
        <v>86.17117</v>
      </c>
      <c r="B13" s="153">
        <v>0.00072</v>
      </c>
      <c r="C13" s="101">
        <v>138.95</v>
      </c>
      <c r="D13" s="156">
        <v>0.9748</v>
      </c>
      <c r="E13" s="105">
        <f t="shared" si="2"/>
        <v>5.970787841439344</v>
      </c>
      <c r="F13" s="105">
        <f t="shared" si="3"/>
        <v>129.29241735902892</v>
      </c>
      <c r="G13" s="101">
        <f t="shared" si="0"/>
        <v>0.6770237041636</v>
      </c>
      <c r="H13" s="157">
        <v>40502</v>
      </c>
      <c r="I13" s="101">
        <v>13.58</v>
      </c>
      <c r="J13" s="101">
        <f t="shared" si="1"/>
        <v>89.42708333333333</v>
      </c>
      <c r="K13" s="105">
        <f t="shared" si="5"/>
        <v>371.29241735902895</v>
      </c>
      <c r="L13" s="101">
        <f>G13</f>
        <v>0.6770237041636</v>
      </c>
      <c r="M13" s="159"/>
      <c r="N13" s="101">
        <f t="shared" si="4"/>
        <v>0.20586549242655988</v>
      </c>
    </row>
    <row r="14" spans="1:14" ht="15">
      <c r="A14" s="153">
        <v>86.16509</v>
      </c>
      <c r="B14" s="153">
        <v>0.00032</v>
      </c>
      <c r="C14" s="101">
        <v>138.95</v>
      </c>
      <c r="D14" s="156">
        <v>0.9748</v>
      </c>
      <c r="E14" s="105">
        <f t="shared" si="2"/>
        <v>15.125995841043302</v>
      </c>
      <c r="F14" s="105">
        <f t="shared" si="3"/>
        <v>144.41840624977104</v>
      </c>
      <c r="G14" s="101">
        <f t="shared" si="0"/>
        <v>0.3008994240790662</v>
      </c>
      <c r="H14" s="157">
        <v>40573</v>
      </c>
      <c r="I14" s="101">
        <v>13.58</v>
      </c>
      <c r="J14" s="101">
        <f t="shared" si="1"/>
        <v>160.42708333333334</v>
      </c>
      <c r="K14" s="105">
        <f t="shared" si="5"/>
        <v>386.418406249771</v>
      </c>
      <c r="L14" s="101">
        <f>G14</f>
        <v>0.3008994240790662</v>
      </c>
      <c r="M14" s="153"/>
      <c r="N14" s="101">
        <f t="shared" si="4"/>
        <v>0.21304209705270588</v>
      </c>
    </row>
    <row r="15" spans="1:14" ht="15">
      <c r="A15" s="153">
        <v>86.16145</v>
      </c>
      <c r="B15" s="153">
        <v>0.00036</v>
      </c>
      <c r="C15" s="101">
        <v>138.95</v>
      </c>
      <c r="D15" s="156">
        <v>0.9748</v>
      </c>
      <c r="E15" s="105">
        <v>9.032428368563492</v>
      </c>
      <c r="F15" s="105">
        <f t="shared" si="3"/>
        <v>153.4740961999311</v>
      </c>
      <c r="G15" s="101">
        <f t="shared" si="0"/>
        <v>0.338511852088482</v>
      </c>
      <c r="H15" s="166">
        <v>40633</v>
      </c>
      <c r="I15" s="101">
        <v>11</v>
      </c>
      <c r="J15" s="101">
        <v>220.31958333333333</v>
      </c>
      <c r="K15" s="105">
        <v>395.3031090255997</v>
      </c>
      <c r="L15" s="101">
        <v>0.33764212390427484</v>
      </c>
      <c r="M15" s="153"/>
      <c r="N15" s="101">
        <v>0.15081059276435393</v>
      </c>
    </row>
    <row r="16" spans="1:14" ht="15">
      <c r="A16" s="153">
        <v>86.15966</v>
      </c>
      <c r="B16" s="153">
        <v>0.00015</v>
      </c>
      <c r="C16" s="101">
        <v>138.95</v>
      </c>
      <c r="D16" s="156">
        <v>0.9748</v>
      </c>
      <c r="E16" s="105">
        <v>4.4417710955914655</v>
      </c>
      <c r="F16" s="105">
        <f t="shared" si="3"/>
        <v>157.92730614279253</v>
      </c>
      <c r="G16" s="101">
        <f t="shared" si="0"/>
        <v>0.1410466050376344</v>
      </c>
      <c r="H16" s="166">
        <v>40703</v>
      </c>
      <c r="I16" s="101">
        <v>10</v>
      </c>
      <c r="J16" s="101">
        <v>290.27791666666667</v>
      </c>
      <c r="K16" s="105">
        <v>399.74487746425586</v>
      </c>
      <c r="L16" s="101">
        <v>0.14068421829421277</v>
      </c>
      <c r="M16" s="153"/>
      <c r="N16" s="101">
        <v>0.06349162747334565</v>
      </c>
    </row>
    <row r="17" spans="1:14" ht="15">
      <c r="A17" s="153">
        <v>86.15693</v>
      </c>
      <c r="B17" s="153">
        <v>0.00022</v>
      </c>
      <c r="C17" s="101">
        <v>138.95</v>
      </c>
      <c r="D17" s="156">
        <v>0.9748</v>
      </c>
      <c r="E17" s="105">
        <v>6.774321278407458</v>
      </c>
      <c r="F17" s="105">
        <f t="shared" si="3"/>
        <v>164.7190729640743</v>
      </c>
      <c r="G17" s="101">
        <f t="shared" si="0"/>
        <v>0.20686835405492512</v>
      </c>
      <c r="H17" s="166">
        <v>40778</v>
      </c>
      <c r="I17" s="101">
        <v>8.5</v>
      </c>
      <c r="J17" s="101">
        <v>365.21541666666667</v>
      </c>
      <c r="K17" s="105">
        <v>406.5191943939956</v>
      </c>
      <c r="L17" s="101">
        <v>0.20633685349790745</v>
      </c>
      <c r="M17" s="153"/>
      <c r="N17" s="101">
        <v>0.09039955869544311</v>
      </c>
    </row>
    <row r="18" spans="1:14" ht="39">
      <c r="A18" s="167">
        <v>86.24098</v>
      </c>
      <c r="B18" s="167">
        <v>0.00055</v>
      </c>
      <c r="C18" s="171">
        <v>138.95</v>
      </c>
      <c r="D18" s="154">
        <v>0.9748</v>
      </c>
      <c r="E18" s="170" t="s">
        <v>412</v>
      </c>
      <c r="F18" s="168">
        <v>166.7</v>
      </c>
      <c r="G18" s="197">
        <f t="shared" si="0"/>
        <v>0.517170885130641</v>
      </c>
      <c r="H18" s="172">
        <v>40966</v>
      </c>
      <c r="I18" s="168">
        <v>10.9</v>
      </c>
      <c r="J18" s="171">
        <f>(H18-$H$4)+((I18-$I$4)/24)</f>
        <v>553.3154166666667</v>
      </c>
      <c r="K18" s="168">
        <f>$K$5+F18</f>
        <v>408.7</v>
      </c>
      <c r="L18" s="171">
        <f>G18</f>
        <v>0.517170885130641</v>
      </c>
      <c r="M18" s="173" t="s">
        <v>413</v>
      </c>
      <c r="N18" s="171">
        <f>(F18-F17)/(J18-J17)</f>
        <v>0.010531244210131326</v>
      </c>
    </row>
    <row r="28" ht="15">
      <c r="F28" s="119"/>
    </row>
  </sheetData>
  <sheetProtection/>
  <printOptions/>
  <pageMargins left="0.75" right="0.75" top="1" bottom="1" header="0.5" footer="0.5"/>
  <pageSetup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P17"/>
  <sheetViews>
    <sheetView zoomScale="125" zoomScaleNormal="125" workbookViewId="0" topLeftCell="A1">
      <pane ySplit="3" topLeftCell="BM4" activePane="bottomLeft" state="frozen"/>
      <selection pane="topLeft" activeCell="A1" sqref="A1"/>
      <selection pane="bottomLeft" activeCell="C11" sqref="C11"/>
    </sheetView>
  </sheetViews>
  <sheetFormatPr defaultColWidth="10.75390625" defaultRowHeight="12.75"/>
  <cols>
    <col min="1" max="1" width="7.375" style="87" customWidth="1"/>
    <col min="2" max="2" width="7.00390625" style="87" customWidth="1"/>
    <col min="3" max="3" width="5.00390625" style="87" customWidth="1"/>
    <col min="4" max="5" width="5.625" style="87" customWidth="1"/>
    <col min="6" max="6" width="6.125" style="87" customWidth="1"/>
    <col min="7" max="7" width="6.25390625" style="87" customWidth="1"/>
    <col min="8" max="8" width="9.375" style="86" customWidth="1"/>
    <col min="9" max="9" width="4.875" style="86" customWidth="1"/>
    <col min="10" max="10" width="6.625" style="86" customWidth="1"/>
    <col min="11" max="11" width="4.875" style="86" customWidth="1"/>
    <col min="12" max="12" width="4.25390625" style="87" customWidth="1"/>
    <col min="13" max="13" width="34.00390625" style="87" customWidth="1"/>
    <col min="14" max="14" width="6.375" style="87" customWidth="1"/>
    <col min="15" max="16" width="10.75390625" style="120" customWidth="1"/>
    <col min="17" max="16384" width="10.75390625" style="87" customWidth="1"/>
  </cols>
  <sheetData>
    <row r="1" ht="15">
      <c r="A1" s="85" t="s">
        <v>357</v>
      </c>
    </row>
    <row r="2" spans="9:12" ht="15">
      <c r="I2" s="88"/>
      <c r="L2" s="86"/>
    </row>
    <row r="3" spans="1:14" ht="69.75">
      <c r="A3" s="89" t="s">
        <v>334</v>
      </c>
      <c r="B3" s="90" t="s">
        <v>335</v>
      </c>
      <c r="C3" s="89" t="s">
        <v>336</v>
      </c>
      <c r="D3" s="89" t="s">
        <v>337</v>
      </c>
      <c r="E3" s="91" t="s">
        <v>338</v>
      </c>
      <c r="F3" s="89" t="s">
        <v>339</v>
      </c>
      <c r="G3" s="89" t="s">
        <v>340</v>
      </c>
      <c r="H3" s="121" t="s">
        <v>237</v>
      </c>
      <c r="I3" s="91" t="s">
        <v>358</v>
      </c>
      <c r="J3" s="91" t="s">
        <v>359</v>
      </c>
      <c r="K3" s="90" t="s">
        <v>415</v>
      </c>
      <c r="L3" s="174" t="s">
        <v>344</v>
      </c>
      <c r="M3" s="93" t="s">
        <v>345</v>
      </c>
      <c r="N3" s="91" t="s">
        <v>360</v>
      </c>
    </row>
    <row r="4" spans="1:14" ht="15">
      <c r="A4" s="156" t="s">
        <v>0</v>
      </c>
      <c r="B4" s="156" t="s">
        <v>0</v>
      </c>
      <c r="C4" s="156" t="s">
        <v>0</v>
      </c>
      <c r="D4" s="156" t="s">
        <v>0</v>
      </c>
      <c r="E4" s="156" t="s">
        <v>0</v>
      </c>
      <c r="F4" s="156" t="s">
        <v>0</v>
      </c>
      <c r="G4" s="156" t="s">
        <v>0</v>
      </c>
      <c r="H4" s="175">
        <v>40413</v>
      </c>
      <c r="I4" s="108">
        <v>3.33</v>
      </c>
      <c r="J4" s="176">
        <v>0</v>
      </c>
      <c r="K4" s="176"/>
      <c r="L4" s="176"/>
      <c r="M4" s="122" t="s">
        <v>347</v>
      </c>
      <c r="N4" s="124" t="s">
        <v>0</v>
      </c>
    </row>
    <row r="5" spans="1:15" ht="15">
      <c r="A5" s="153">
        <v>179.9076</v>
      </c>
      <c r="B5" s="153">
        <v>0.0016</v>
      </c>
      <c r="C5" s="101">
        <v>70.43</v>
      </c>
      <c r="D5" s="156">
        <v>0.9336</v>
      </c>
      <c r="E5" s="156">
        <v>0</v>
      </c>
      <c r="F5" s="156">
        <v>0</v>
      </c>
      <c r="G5" s="101">
        <f>((C5*1000)/D5)*(SIN((B5*PI())/180))/SQRT(7)</f>
        <v>0.7962421716350822</v>
      </c>
      <c r="H5" s="175">
        <v>40418</v>
      </c>
      <c r="I5" s="108">
        <v>10.83</v>
      </c>
      <c r="J5" s="108">
        <f aca="true" t="shared" si="0" ref="J5:J10">(H5-$H$4)+((I5-$I$4)/24)</f>
        <v>5.3125</v>
      </c>
      <c r="K5" s="176">
        <v>188</v>
      </c>
      <c r="L5" s="176">
        <v>14</v>
      </c>
      <c r="M5" s="122"/>
      <c r="N5" s="124" t="s">
        <v>0</v>
      </c>
      <c r="O5" s="123"/>
    </row>
    <row r="6" spans="1:16" ht="15">
      <c r="A6" s="153">
        <v>179.92181</v>
      </c>
      <c r="B6" s="153">
        <v>0.000438</v>
      </c>
      <c r="C6" s="101">
        <v>70.43</v>
      </c>
      <c r="D6" s="156">
        <v>0.9336</v>
      </c>
      <c r="E6" s="105">
        <f>((C6*1000)*SIN(((A6-A5)*PI())/180))/D6</f>
        <v>18.709763007489805</v>
      </c>
      <c r="F6" s="105">
        <f>((C6*1000)*SIN(((A6-$A$5)*PI())/180))/D6</f>
        <v>18.709763007489805</v>
      </c>
      <c r="G6" s="101">
        <f>((C6*1000)/D6)*(SIN((B6*PI())/180))/SQRT(7)</f>
        <v>0.21797129451131053</v>
      </c>
      <c r="H6" s="175">
        <v>40421</v>
      </c>
      <c r="I6" s="108">
        <v>11.5</v>
      </c>
      <c r="J6" s="108">
        <f t="shared" si="0"/>
        <v>8.340416666666666</v>
      </c>
      <c r="K6" s="124">
        <f>$K$5+F6</f>
        <v>206.7097630074898</v>
      </c>
      <c r="L6" s="108">
        <f>G6</f>
        <v>0.21797129451131053</v>
      </c>
      <c r="M6" s="122"/>
      <c r="N6" s="124">
        <f>(F6-F5)/(J6-J5)</f>
        <v>6.179087824133141</v>
      </c>
      <c r="O6" s="125"/>
      <c r="P6" s="126"/>
    </row>
    <row r="7" spans="1:16" ht="15">
      <c r="A7" s="153">
        <v>179.93226</v>
      </c>
      <c r="B7" s="153">
        <v>0.00038</v>
      </c>
      <c r="C7" s="101">
        <v>70.43</v>
      </c>
      <c r="D7" s="156">
        <v>0.9336</v>
      </c>
      <c r="E7" s="105">
        <f>((C7*1000)*SIN(((A7-A6)*PI())/180))/D7</f>
        <v>13.759115014014485</v>
      </c>
      <c r="F7" s="105">
        <f>((C7*1000)*SIN(((A7-$A$5)*PI())/180))/D7</f>
        <v>32.46887728715549</v>
      </c>
      <c r="G7" s="101">
        <f>((C7*1000)/D7)*(SIN((B7*PI())/180))/SQRT(7)</f>
        <v>0.189107515786524</v>
      </c>
      <c r="H7" s="175">
        <v>40425</v>
      </c>
      <c r="I7" s="108">
        <v>12.33</v>
      </c>
      <c r="J7" s="108">
        <f t="shared" si="0"/>
        <v>12.375</v>
      </c>
      <c r="K7" s="124">
        <f>$K$5+F7</f>
        <v>220.4688772871555</v>
      </c>
      <c r="L7" s="108">
        <f>G7</f>
        <v>0.189107515786524</v>
      </c>
      <c r="M7" s="122"/>
      <c r="N7" s="124">
        <f>(F7-F6)/(J7-J6)</f>
        <v>3.410293738634478</v>
      </c>
      <c r="O7" s="125"/>
      <c r="P7" s="126"/>
    </row>
    <row r="8" spans="1:16" ht="15">
      <c r="A8" s="153">
        <v>179.95093</v>
      </c>
      <c r="B8" s="153">
        <v>0.00052</v>
      </c>
      <c r="C8" s="101">
        <v>70.43</v>
      </c>
      <c r="D8" s="156">
        <v>0.9336</v>
      </c>
      <c r="E8" s="105">
        <f>((C8*1000)*SIN(((A8-A7)*PI())/180))/D8</f>
        <v>24.58207408508998</v>
      </c>
      <c r="F8" s="105">
        <f>((C8*1000)*SIN(((A8-$A$5)*PI())/180))/D8</f>
        <v>57.05094737164653</v>
      </c>
      <c r="G8" s="101">
        <f>((C8*1000)/D8)*(SIN((B8*PI())/180))/SQRT(7)</f>
        <v>0.2587787058114827</v>
      </c>
      <c r="H8" s="175">
        <v>40439</v>
      </c>
      <c r="I8" s="108">
        <v>11.42</v>
      </c>
      <c r="J8" s="108">
        <f t="shared" si="0"/>
        <v>26.337083333333332</v>
      </c>
      <c r="K8" s="124">
        <f>$K$5+F8</f>
        <v>245.05094737164654</v>
      </c>
      <c r="L8" s="108">
        <f>G8</f>
        <v>0.2587787058114827</v>
      </c>
      <c r="M8" s="122"/>
      <c r="N8" s="127">
        <f>(F8-F7)/(J8-J7)</f>
        <v>1.760630523225954</v>
      </c>
      <c r="O8" s="125"/>
      <c r="P8" s="126"/>
    </row>
    <row r="9" spans="1:16" ht="15">
      <c r="A9" s="153" t="s">
        <v>361</v>
      </c>
      <c r="B9" s="153" t="s">
        <v>361</v>
      </c>
      <c r="C9" s="101">
        <v>70.43</v>
      </c>
      <c r="D9" s="156">
        <v>0.9336</v>
      </c>
      <c r="E9" s="177">
        <v>19</v>
      </c>
      <c r="F9" s="177">
        <f>F8+E9</f>
        <v>76.05094737164653</v>
      </c>
      <c r="G9" s="101" t="s">
        <v>361</v>
      </c>
      <c r="H9" s="175">
        <v>40473</v>
      </c>
      <c r="I9" s="108">
        <v>10.25</v>
      </c>
      <c r="J9" s="108">
        <f t="shared" si="0"/>
        <v>60.288333333333334</v>
      </c>
      <c r="K9" s="124">
        <f>$K$5+F9</f>
        <v>264.05094737164654</v>
      </c>
      <c r="L9" s="108">
        <v>0.2</v>
      </c>
      <c r="M9" s="128" t="s">
        <v>362</v>
      </c>
      <c r="N9" s="129">
        <f>(F9-F8)/(J9-J8)</f>
        <v>0.5596259342439527</v>
      </c>
      <c r="O9" s="130"/>
      <c r="P9" s="126"/>
    </row>
    <row r="10" spans="1:14" ht="15">
      <c r="A10" s="153">
        <v>179.55563</v>
      </c>
      <c r="B10" s="153">
        <v>0.00082</v>
      </c>
      <c r="C10" s="105">
        <v>70.8</v>
      </c>
      <c r="D10" s="156">
        <v>0.9336</v>
      </c>
      <c r="E10" s="105">
        <v>19</v>
      </c>
      <c r="F10" s="105">
        <v>76</v>
      </c>
      <c r="G10" s="105" t="s">
        <v>363</v>
      </c>
      <c r="H10" s="175">
        <v>40473</v>
      </c>
      <c r="I10" s="108">
        <v>10.25</v>
      </c>
      <c r="J10" s="108">
        <f t="shared" si="0"/>
        <v>60.288333333333334</v>
      </c>
      <c r="K10" s="124">
        <v>264</v>
      </c>
      <c r="L10" s="108" t="s">
        <v>361</v>
      </c>
      <c r="M10" s="122" t="s">
        <v>364</v>
      </c>
      <c r="N10" s="178" t="s">
        <v>361</v>
      </c>
    </row>
    <row r="11" spans="1:15" ht="15">
      <c r="A11" s="158"/>
      <c r="B11" s="158"/>
      <c r="C11" s="158"/>
      <c r="D11" s="158"/>
      <c r="E11" s="158"/>
      <c r="F11" s="158"/>
      <c r="G11" s="158"/>
      <c r="H11" s="175">
        <v>40488</v>
      </c>
      <c r="I11" s="179"/>
      <c r="J11" s="108">
        <v>70.3</v>
      </c>
      <c r="K11" s="180" t="s">
        <v>365</v>
      </c>
      <c r="L11" s="180">
        <v>14</v>
      </c>
      <c r="M11" s="122" t="s">
        <v>366</v>
      </c>
      <c r="N11" s="158"/>
      <c r="O11" s="131"/>
    </row>
    <row r="12" spans="1:14" ht="15">
      <c r="A12" s="153">
        <v>179.55185</v>
      </c>
      <c r="B12" s="153">
        <v>0.00038</v>
      </c>
      <c r="C12" s="105">
        <v>70.8</v>
      </c>
      <c r="D12" s="156">
        <v>0.9336</v>
      </c>
      <c r="E12" s="105">
        <f>-((C12*1000)*SIN(((A12-A10)*PI())/180))/D12</f>
        <v>5.003127628509529</v>
      </c>
      <c r="F12" s="105">
        <f>E12+F10</f>
        <v>81.00312762850953</v>
      </c>
      <c r="G12" s="105">
        <f>((C12*1000)/D12)*(SIN((B12*PI())/180))/SQRT(7)</f>
        <v>0.19010098136711487</v>
      </c>
      <c r="H12" s="175">
        <v>40502</v>
      </c>
      <c r="I12" s="108">
        <v>8.25</v>
      </c>
      <c r="J12" s="108">
        <f>(H12-$H$4)+((I12-$I$4)/24)</f>
        <v>89.205</v>
      </c>
      <c r="K12" s="124">
        <f>$K$5+F12</f>
        <v>269.00312762850956</v>
      </c>
      <c r="L12" s="108">
        <f>G12</f>
        <v>0.19010098136711487</v>
      </c>
      <c r="M12" s="158"/>
      <c r="N12" s="108">
        <f>(F12-F10)/(J12-J10)</f>
        <v>0.1730188228879377</v>
      </c>
    </row>
    <row r="13" spans="1:14" ht="15">
      <c r="A13" s="153">
        <v>179.55222</v>
      </c>
      <c r="B13" s="153">
        <v>0.00101</v>
      </c>
      <c r="C13" s="105">
        <v>70.8</v>
      </c>
      <c r="D13" s="156">
        <v>0.9336</v>
      </c>
      <c r="E13" s="105">
        <f>-((C13*1000)*SIN(((A13-A12)*PI())/180))/D13</f>
        <v>-0.4897241333053753</v>
      </c>
      <c r="F13" s="105">
        <f>E13+F12</f>
        <v>80.51340349520416</v>
      </c>
      <c r="G13" s="105">
        <f>((C13*1000)/D13)*(SIN((B13*PI())/180))/SQRT(7)</f>
        <v>0.5052683978217101</v>
      </c>
      <c r="H13" s="175">
        <v>40573</v>
      </c>
      <c r="I13" s="108">
        <v>16.5</v>
      </c>
      <c r="J13" s="108">
        <f>(H13-$H$4)+((I13-$I$4)/24)</f>
        <v>160.54875</v>
      </c>
      <c r="K13" s="124">
        <f>$K$5+F13</f>
        <v>268.51340349520416</v>
      </c>
      <c r="L13" s="108">
        <f>G13</f>
        <v>0.5052683978217101</v>
      </c>
      <c r="M13" s="158"/>
      <c r="N13" s="108">
        <f>(F13-F12)/(J13-J12)</f>
        <v>-0.0068642892097117506</v>
      </c>
    </row>
    <row r="14" spans="1:14" ht="15">
      <c r="A14" s="153">
        <v>179.55321</v>
      </c>
      <c r="B14" s="153">
        <v>0.00098</v>
      </c>
      <c r="C14" s="105">
        <v>70.8</v>
      </c>
      <c r="D14" s="156">
        <v>0.9336</v>
      </c>
      <c r="E14" s="105">
        <v>-1.3103429512092664</v>
      </c>
      <c r="F14" s="105">
        <v>79.2030605439949</v>
      </c>
      <c r="G14" s="105">
        <v>0.49026042561067</v>
      </c>
      <c r="H14" s="181">
        <v>40633</v>
      </c>
      <c r="I14" s="108">
        <v>16.5</v>
      </c>
      <c r="J14" s="108">
        <v>220.54875</v>
      </c>
      <c r="K14" s="124">
        <v>267.20306054399487</v>
      </c>
      <c r="L14" s="108">
        <v>0.49026042561067</v>
      </c>
      <c r="M14" s="158"/>
      <c r="N14" s="158">
        <v>-0.021839049186821075</v>
      </c>
    </row>
    <row r="15" spans="1:14" ht="15">
      <c r="A15" s="153">
        <v>179.54484</v>
      </c>
      <c r="B15" s="153">
        <v>0.00058</v>
      </c>
      <c r="C15" s="105">
        <v>70.8</v>
      </c>
      <c r="D15" s="156">
        <v>0.9336</v>
      </c>
      <c r="E15" s="105">
        <v>11.0783540031902</v>
      </c>
      <c r="F15" s="105">
        <v>90.2814145471851</v>
      </c>
      <c r="G15" s="105">
        <v>0.2901541294522417</v>
      </c>
      <c r="H15" s="181">
        <v>40703</v>
      </c>
      <c r="I15" s="108">
        <v>4.633333333333333</v>
      </c>
      <c r="J15" s="108">
        <v>290.0543055555556</v>
      </c>
      <c r="K15" s="124">
        <v>278.2814145471851</v>
      </c>
      <c r="L15" s="108">
        <v>0.2901541294522417</v>
      </c>
      <c r="M15" s="158"/>
      <c r="N15" s="158">
        <v>0.15938803617410566</v>
      </c>
    </row>
    <row r="16" spans="1:14" ht="15">
      <c r="A16" s="153">
        <v>179.53156</v>
      </c>
      <c r="B16" s="153">
        <v>0.00047</v>
      </c>
      <c r="C16" s="105">
        <v>70.8</v>
      </c>
      <c r="D16" s="156">
        <v>0.9336</v>
      </c>
      <c r="E16" s="105">
        <v>17.577125491985534</v>
      </c>
      <c r="F16" s="105">
        <v>107.85854003917063</v>
      </c>
      <c r="G16" s="105">
        <v>0.23512489800578149</v>
      </c>
      <c r="H16" s="181">
        <v>40778</v>
      </c>
      <c r="I16" s="108">
        <v>12.42</v>
      </c>
      <c r="J16" s="108">
        <v>365.37875</v>
      </c>
      <c r="K16" s="124">
        <v>295.85854003917063</v>
      </c>
      <c r="L16" s="108">
        <v>0.23512489800578149</v>
      </c>
      <c r="M16" s="158"/>
      <c r="N16" s="158">
        <v>0.23335220885631025</v>
      </c>
    </row>
    <row r="17" spans="1:14" ht="25.5">
      <c r="A17" s="167">
        <v>86.24098</v>
      </c>
      <c r="B17" s="167">
        <v>0.00055</v>
      </c>
      <c r="C17" s="168">
        <v>138.5</v>
      </c>
      <c r="D17" s="169">
        <v>0.975</v>
      </c>
      <c r="E17" s="170" t="s">
        <v>412</v>
      </c>
      <c r="F17" s="168">
        <v>166.5</v>
      </c>
      <c r="G17" s="171">
        <f>((C17*1000)/D17)*(SIN((B17*PI())/180))/SQRT(7)</f>
        <v>0.5153902456505168</v>
      </c>
      <c r="H17" s="172">
        <v>40966</v>
      </c>
      <c r="I17" s="168">
        <v>10.9</v>
      </c>
      <c r="J17" s="171">
        <f>(H17-$H$4)+((I17-$I$4)/24)</f>
        <v>553.3154166666667</v>
      </c>
      <c r="K17" s="168">
        <f>$K$5+F17</f>
        <v>354.5</v>
      </c>
      <c r="L17" s="171">
        <f>G17</f>
        <v>0.5153902456505168</v>
      </c>
      <c r="M17" s="173" t="s">
        <v>413</v>
      </c>
      <c r="N17" s="171">
        <f>(F17-F16)/(J17-J16)</f>
        <v>0.3120277751059543</v>
      </c>
    </row>
  </sheetData>
  <sheetProtection/>
  <printOptions/>
  <pageMargins left="0.75" right="0.75" top="1" bottom="1" header="0.5" footer="0.5"/>
  <pageSetup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P18"/>
  <sheetViews>
    <sheetView zoomScale="125" zoomScaleNormal="125" workbookViewId="0" topLeftCell="A1">
      <pane ySplit="3" topLeftCell="BM4" activePane="bottomLeft" state="frozen"/>
      <selection pane="topLeft" activeCell="A1" sqref="A1"/>
      <selection pane="bottomLeft" activeCell="M20" sqref="A1:IV65536"/>
    </sheetView>
  </sheetViews>
  <sheetFormatPr defaultColWidth="10.75390625" defaultRowHeight="12.75"/>
  <cols>
    <col min="1" max="1" width="7.375" style="158" customWidth="1"/>
    <col min="2" max="2" width="5.75390625" style="158" customWidth="1"/>
    <col min="3" max="3" width="4.625" style="158" customWidth="1"/>
    <col min="4" max="4" width="5.875" style="158" customWidth="1"/>
    <col min="5" max="5" width="5.25390625" style="158" customWidth="1"/>
    <col min="6" max="6" width="5.125" style="158" customWidth="1"/>
    <col min="7" max="7" width="5.00390625" style="158" customWidth="1"/>
    <col min="8" max="8" width="9.875" style="158" customWidth="1"/>
    <col min="9" max="9" width="5.25390625" style="158" customWidth="1"/>
    <col min="10" max="10" width="5.625" style="179" customWidth="1"/>
    <col min="11" max="11" width="4.75390625" style="179" customWidth="1"/>
    <col min="12" max="12" width="4.625" style="179" customWidth="1"/>
    <col min="13" max="13" width="17.375" style="158" customWidth="1"/>
    <col min="14" max="14" width="7.25390625" style="158" customWidth="1"/>
    <col min="15" max="16384" width="10.75390625" style="158" customWidth="1"/>
  </cols>
  <sheetData>
    <row r="1" ht="15">
      <c r="A1" s="182" t="s">
        <v>416</v>
      </c>
    </row>
    <row r="2" spans="6:16" ht="15">
      <c r="F2" s="179"/>
      <c r="H2" s="179"/>
      <c r="I2" s="183"/>
      <c r="P2" s="179"/>
    </row>
    <row r="3" spans="1:14" ht="69.75">
      <c r="A3" s="89" t="s">
        <v>334</v>
      </c>
      <c r="B3" s="90" t="s">
        <v>335</v>
      </c>
      <c r="C3" s="89" t="s">
        <v>336</v>
      </c>
      <c r="D3" s="89" t="s">
        <v>337</v>
      </c>
      <c r="E3" s="91" t="s">
        <v>338</v>
      </c>
      <c r="F3" s="89" t="s">
        <v>339</v>
      </c>
      <c r="G3" s="89" t="s">
        <v>340</v>
      </c>
      <c r="H3" s="89" t="s">
        <v>237</v>
      </c>
      <c r="I3" s="89" t="s">
        <v>367</v>
      </c>
      <c r="J3" s="89" t="s">
        <v>342</v>
      </c>
      <c r="K3" s="90" t="s">
        <v>415</v>
      </c>
      <c r="L3" s="89" t="s">
        <v>344</v>
      </c>
      <c r="M3" s="93" t="s">
        <v>345</v>
      </c>
      <c r="N3" s="89" t="s">
        <v>368</v>
      </c>
    </row>
    <row r="4" spans="1:14" ht="15">
      <c r="A4" s="156" t="s">
        <v>0</v>
      </c>
      <c r="B4" s="156" t="s">
        <v>0</v>
      </c>
      <c r="C4" s="156" t="s">
        <v>0</v>
      </c>
      <c r="D4" s="156" t="s">
        <v>0</v>
      </c>
      <c r="E4" s="156" t="s">
        <v>0</v>
      </c>
      <c r="F4" s="156" t="s">
        <v>0</v>
      </c>
      <c r="G4" s="156" t="s">
        <v>0</v>
      </c>
      <c r="H4" s="175">
        <v>40413</v>
      </c>
      <c r="I4" s="108">
        <v>3.33</v>
      </c>
      <c r="J4" s="176">
        <v>0</v>
      </c>
      <c r="K4" s="176"/>
      <c r="L4" s="176"/>
      <c r="M4" s="104" t="s">
        <v>347</v>
      </c>
      <c r="N4" s="124" t="s">
        <v>0</v>
      </c>
    </row>
    <row r="5" spans="1:14" ht="15">
      <c r="A5" s="153">
        <v>153.8832</v>
      </c>
      <c r="B5" s="153">
        <v>0.00093</v>
      </c>
      <c r="C5" s="101">
        <v>64.72</v>
      </c>
      <c r="D5" s="184">
        <v>0.996</v>
      </c>
      <c r="E5" s="156">
        <v>0</v>
      </c>
      <c r="F5" s="156">
        <v>0</v>
      </c>
      <c r="G5" s="101">
        <f aca="true" t="shared" si="0" ref="G5:G12">((C5*1000)/D5)*(SIN((B5*PI())/180))/SQRT(7)</f>
        <v>0.3986488047431286</v>
      </c>
      <c r="H5" s="175">
        <v>40417</v>
      </c>
      <c r="I5" s="108">
        <v>11</v>
      </c>
      <c r="J5" s="108">
        <f aca="true" t="shared" si="1" ref="J5:J12">(H5-$H$4)+((I5-$I$4)/24)</f>
        <v>4.319583333333333</v>
      </c>
      <c r="K5" s="124">
        <v>325</v>
      </c>
      <c r="L5" s="176">
        <v>5</v>
      </c>
      <c r="M5" s="104" t="s">
        <v>369</v>
      </c>
      <c r="N5" s="124" t="s">
        <v>0</v>
      </c>
    </row>
    <row r="6" spans="1:14" ht="15">
      <c r="A6" s="153">
        <v>153.88637</v>
      </c>
      <c r="B6" s="153">
        <v>0.00058</v>
      </c>
      <c r="C6" s="101">
        <v>64.72</v>
      </c>
      <c r="D6" s="184">
        <v>0.996</v>
      </c>
      <c r="E6" s="105">
        <f aca="true" t="shared" si="2" ref="E6:E12">((C6*1000)*SIN(((A6-A5)*PI())/180))/D6</f>
        <v>3.595139939236659</v>
      </c>
      <c r="F6" s="105">
        <f aca="true" t="shared" si="3" ref="F6:F12">((C6*1000)*SIN(((A6-$A$5)*PI())/180))/D6</f>
        <v>3.595139939236659</v>
      </c>
      <c r="G6" s="101">
        <f t="shared" si="0"/>
        <v>0.2486196846851812</v>
      </c>
      <c r="H6" s="175">
        <v>40418</v>
      </c>
      <c r="I6" s="108">
        <v>15.17</v>
      </c>
      <c r="J6" s="108">
        <f t="shared" si="1"/>
        <v>5.493333333333333</v>
      </c>
      <c r="K6" s="124">
        <f aca="true" t="shared" si="4" ref="K6:K12">F6+325</f>
        <v>328.5951399392367</v>
      </c>
      <c r="L6" s="108">
        <f aca="true" t="shared" si="5" ref="L6:L12">G6</f>
        <v>0.2486196846851812</v>
      </c>
      <c r="M6" s="104"/>
      <c r="N6" s="124">
        <f aca="true" t="shared" si="6" ref="N6:N12">(F6-F5)/(J6-J5)</f>
        <v>3.062952024908762</v>
      </c>
    </row>
    <row r="7" spans="1:14" ht="15">
      <c r="A7" s="153">
        <v>153.89173</v>
      </c>
      <c r="B7" s="153">
        <v>0.00016</v>
      </c>
      <c r="C7" s="101">
        <v>64.72</v>
      </c>
      <c r="D7" s="184">
        <v>0.996</v>
      </c>
      <c r="E7" s="105">
        <f t="shared" si="2"/>
        <v>6.0788485980911195</v>
      </c>
      <c r="F7" s="105">
        <f t="shared" si="3"/>
        <v>9.67398851229239</v>
      </c>
      <c r="G7" s="101">
        <f t="shared" si="0"/>
        <v>0.06858474060389082</v>
      </c>
      <c r="H7" s="175">
        <v>40421</v>
      </c>
      <c r="I7" s="108">
        <v>13.5</v>
      </c>
      <c r="J7" s="108">
        <f t="shared" si="1"/>
        <v>8.42375</v>
      </c>
      <c r="K7" s="124">
        <f t="shared" si="4"/>
        <v>334.6739885122924</v>
      </c>
      <c r="L7" s="108">
        <f t="shared" si="5"/>
        <v>0.06858474060389082</v>
      </c>
      <c r="M7" s="104"/>
      <c r="N7" s="124">
        <f t="shared" si="6"/>
        <v>2.074397351817681</v>
      </c>
    </row>
    <row r="8" spans="1:14" ht="15">
      <c r="A8" s="153">
        <v>153.89781</v>
      </c>
      <c r="B8" s="153">
        <v>0.0005</v>
      </c>
      <c r="C8" s="101">
        <v>64.72</v>
      </c>
      <c r="D8" s="184">
        <v>0.996</v>
      </c>
      <c r="E8" s="105">
        <f t="shared" si="2"/>
        <v>6.89541034719192</v>
      </c>
      <c r="F8" s="105">
        <f t="shared" si="3"/>
        <v>16.56939872860105</v>
      </c>
      <c r="G8" s="101">
        <f t="shared" si="0"/>
        <v>0.21432731438471705</v>
      </c>
      <c r="H8" s="175">
        <v>40425</v>
      </c>
      <c r="I8" s="108">
        <v>15.05</v>
      </c>
      <c r="J8" s="108">
        <f t="shared" si="1"/>
        <v>12.488333333333333</v>
      </c>
      <c r="K8" s="124">
        <f t="shared" si="4"/>
        <v>341.5693987286011</v>
      </c>
      <c r="L8" s="108">
        <f t="shared" si="5"/>
        <v>0.21432731438471705</v>
      </c>
      <c r="N8" s="124">
        <f t="shared" si="6"/>
        <v>1.6964617651605114</v>
      </c>
    </row>
    <row r="9" spans="1:14" ht="15">
      <c r="A9" s="153">
        <v>153.90694</v>
      </c>
      <c r="B9" s="153">
        <v>0.00041</v>
      </c>
      <c r="C9" s="101">
        <v>64.72</v>
      </c>
      <c r="D9" s="184">
        <v>0.996</v>
      </c>
      <c r="E9" s="105">
        <f t="shared" si="2"/>
        <v>10.354456631843862</v>
      </c>
      <c r="F9" s="105">
        <f t="shared" si="3"/>
        <v>26.923854813450387</v>
      </c>
      <c r="G9" s="101">
        <f t="shared" si="0"/>
        <v>0.17574839779619872</v>
      </c>
      <c r="H9" s="175">
        <v>40439</v>
      </c>
      <c r="I9" s="108">
        <v>13.75</v>
      </c>
      <c r="J9" s="108">
        <f t="shared" si="1"/>
        <v>26.434166666666666</v>
      </c>
      <c r="K9" s="124">
        <f t="shared" si="4"/>
        <v>351.92385481345036</v>
      </c>
      <c r="L9" s="108">
        <f t="shared" si="5"/>
        <v>0.17574839779619872</v>
      </c>
      <c r="N9" s="124">
        <f t="shared" si="6"/>
        <v>0.7424766837059578</v>
      </c>
    </row>
    <row r="10" spans="1:14" ht="15">
      <c r="A10" s="153">
        <v>153.91808</v>
      </c>
      <c r="B10" s="153">
        <v>0.00075</v>
      </c>
      <c r="C10" s="101">
        <v>64.72</v>
      </c>
      <c r="D10" s="184">
        <v>0.996</v>
      </c>
      <c r="E10" s="105">
        <f t="shared" si="2"/>
        <v>12.63402482368864</v>
      </c>
      <c r="F10" s="105">
        <f t="shared" si="3"/>
        <v>39.55787804374329</v>
      </c>
      <c r="G10" s="101">
        <f t="shared" si="0"/>
        <v>0.321490971571975</v>
      </c>
      <c r="H10" s="175">
        <v>40473</v>
      </c>
      <c r="I10" s="108">
        <v>16</v>
      </c>
      <c r="J10" s="108">
        <f t="shared" si="1"/>
        <v>60.52791666666667</v>
      </c>
      <c r="K10" s="124">
        <f t="shared" si="4"/>
        <v>364.5578780437433</v>
      </c>
      <c r="L10" s="108">
        <f t="shared" si="5"/>
        <v>0.321490971571975</v>
      </c>
      <c r="N10" s="124">
        <f t="shared" si="6"/>
        <v>0.370567134160745</v>
      </c>
    </row>
    <row r="11" spans="1:14" ht="15">
      <c r="A11" s="153">
        <v>153.92326</v>
      </c>
      <c r="B11" s="153">
        <v>0.00055</v>
      </c>
      <c r="C11" s="101">
        <v>64.72</v>
      </c>
      <c r="D11" s="184">
        <v>0.996</v>
      </c>
      <c r="E11" s="105">
        <v>5.9</v>
      </c>
      <c r="F11" s="105">
        <f t="shared" si="3"/>
        <v>45.43258495414964</v>
      </c>
      <c r="G11" s="101">
        <f t="shared" si="0"/>
        <v>0.23576004582256033</v>
      </c>
      <c r="H11" s="175">
        <v>40502</v>
      </c>
      <c r="I11" s="108">
        <v>9.6</v>
      </c>
      <c r="J11" s="108">
        <f t="shared" si="1"/>
        <v>89.26125</v>
      </c>
      <c r="K11" s="124">
        <f t="shared" si="4"/>
        <v>370.43258495414966</v>
      </c>
      <c r="L11" s="108">
        <f t="shared" si="5"/>
        <v>0.23576004582256033</v>
      </c>
      <c r="M11" s="104" t="s">
        <v>370</v>
      </c>
      <c r="N11" s="108">
        <f t="shared" si="6"/>
        <v>0.20445615697469904</v>
      </c>
    </row>
    <row r="12" spans="1:14" ht="15">
      <c r="A12" s="153">
        <v>153.93405</v>
      </c>
      <c r="B12" s="153">
        <v>0.0006</v>
      </c>
      <c r="C12" s="101">
        <v>64.72</v>
      </c>
      <c r="D12" s="184">
        <v>0.996</v>
      </c>
      <c r="E12" s="105">
        <f t="shared" si="2"/>
        <v>12.237085089834801</v>
      </c>
      <c r="F12" s="105">
        <f t="shared" si="3"/>
        <v>57.66966624729915</v>
      </c>
      <c r="G12" s="101">
        <f t="shared" si="0"/>
        <v>0.25719277726022405</v>
      </c>
      <c r="H12" s="175">
        <v>40573</v>
      </c>
      <c r="I12" s="108">
        <v>12.3</v>
      </c>
      <c r="J12" s="108">
        <f t="shared" si="1"/>
        <v>160.37375</v>
      </c>
      <c r="K12" s="124">
        <f t="shared" si="4"/>
        <v>382.6696662472991</v>
      </c>
      <c r="L12" s="108">
        <f t="shared" si="5"/>
        <v>0.25719277726022405</v>
      </c>
      <c r="N12" s="108">
        <f t="shared" si="6"/>
        <v>0.17208059473579904</v>
      </c>
    </row>
    <row r="13" spans="1:14" ht="15">
      <c r="A13" s="153">
        <v>153.93899</v>
      </c>
      <c r="B13" s="153">
        <v>0.00088</v>
      </c>
      <c r="C13" s="101">
        <v>64.72</v>
      </c>
      <c r="D13" s="184">
        <v>0.996</v>
      </c>
      <c r="E13" s="105">
        <v>5.602520910642592</v>
      </c>
      <c r="F13" s="105">
        <v>63.272184737160664</v>
      </c>
      <c r="G13" s="101">
        <v>0.3772160733070592</v>
      </c>
      <c r="H13" s="175">
        <v>40633</v>
      </c>
      <c r="I13" s="108">
        <v>13.51</v>
      </c>
      <c r="J13" s="108">
        <v>220.42416666666668</v>
      </c>
      <c r="K13" s="124">
        <v>388.27218473716067</v>
      </c>
      <c r="L13" s="108">
        <v>0.3772160733070592</v>
      </c>
      <c r="N13" s="108">
        <v>0.09329691284176239</v>
      </c>
    </row>
    <row r="14" spans="1:14" ht="15">
      <c r="A14" s="153">
        <v>153.94013</v>
      </c>
      <c r="B14" s="153">
        <v>0.00053</v>
      </c>
      <c r="C14" s="101">
        <v>64.72</v>
      </c>
      <c r="D14" s="184">
        <v>0.996</v>
      </c>
      <c r="E14" s="105">
        <v>1.2928894424638089</v>
      </c>
      <c r="F14" s="105">
        <v>64.56507355418738</v>
      </c>
      <c r="G14" s="101">
        <v>0.22718695324744367</v>
      </c>
      <c r="H14" s="175">
        <v>40703</v>
      </c>
      <c r="I14" s="108">
        <v>8.416666666666666</v>
      </c>
      <c r="J14" s="108">
        <v>290.21194444444444</v>
      </c>
      <c r="K14" s="124">
        <v>389.5650735541874</v>
      </c>
      <c r="L14" s="108">
        <v>0.22718695324744367</v>
      </c>
      <c r="N14" s="108">
        <v>0.018526006389594535</v>
      </c>
    </row>
    <row r="15" spans="1:14" ht="15">
      <c r="A15" s="153">
        <v>153.93654</v>
      </c>
      <c r="B15" s="153">
        <v>0.00106</v>
      </c>
      <c r="C15" s="101">
        <v>64.72</v>
      </c>
      <c r="D15" s="184">
        <v>0.996</v>
      </c>
      <c r="E15" s="105">
        <v>-4.071467627748304</v>
      </c>
      <c r="F15" s="105">
        <v>60.493607809523915</v>
      </c>
      <c r="G15" s="101">
        <v>0.4543739064754476</v>
      </c>
      <c r="H15" s="175">
        <v>40778</v>
      </c>
      <c r="I15" s="108">
        <v>10</v>
      </c>
      <c r="J15" s="108">
        <v>365.27791666666667</v>
      </c>
      <c r="K15" s="124">
        <v>385.4936078095239</v>
      </c>
      <c r="L15" s="108">
        <v>0.4543739064754476</v>
      </c>
      <c r="N15" s="108">
        <v>-0.05423850013705894</v>
      </c>
    </row>
    <row r="16" spans="1:14" ht="15">
      <c r="A16" s="185">
        <v>153.9459</v>
      </c>
      <c r="B16" s="185">
        <v>0.0007</v>
      </c>
      <c r="C16" s="186">
        <v>64.72</v>
      </c>
      <c r="D16" s="187">
        <v>0.996</v>
      </c>
      <c r="E16" s="188">
        <f>((C16*1000)*SIN(((A16-A15)*PI())/180))/D16</f>
        <v>10.61530274403139</v>
      </c>
      <c r="F16" s="188">
        <f>((C16*1000)*SIN(((A16-$A$5)*PI())/180))/D16</f>
        <v>71.10890514629047</v>
      </c>
      <c r="G16" s="186">
        <f>((C16*1000)/D16)*(SIN((B16*PI())/180))/SQRT(7)</f>
        <v>0.30005824013494775</v>
      </c>
      <c r="H16" s="181">
        <v>40966</v>
      </c>
      <c r="I16" s="189">
        <v>13.75</v>
      </c>
      <c r="J16" s="189">
        <f>(H16-$H$4)+((I16-$I$4)/24)</f>
        <v>553.4341666666667</v>
      </c>
      <c r="K16" s="190">
        <f>F16+325</f>
        <v>396.10890514629045</v>
      </c>
      <c r="L16" s="189">
        <f>G16</f>
        <v>0.30005824013494775</v>
      </c>
      <c r="M16" s="191"/>
      <c r="N16" s="189">
        <f>(F16-F15)/(J16-J15)</f>
        <v>0.05641745802632946</v>
      </c>
    </row>
    <row r="17" ht="15">
      <c r="H17" s="175"/>
    </row>
    <row r="18" spans="6:8" ht="15">
      <c r="F18" s="192"/>
      <c r="H18" s="175"/>
    </row>
  </sheetData>
  <sheetProtection/>
  <printOptions/>
  <pageMargins left="0.75" right="0.75" top="1" bottom="1" header="0.5" footer="0.5"/>
  <pageSetup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M8"/>
  <sheetViews>
    <sheetView zoomScale="125" zoomScaleNormal="125" workbookViewId="0" topLeftCell="A2">
      <selection activeCell="I12" sqref="I12"/>
    </sheetView>
  </sheetViews>
  <sheetFormatPr defaultColWidth="10.75390625" defaultRowHeight="12.75"/>
  <cols>
    <col min="1" max="1" width="7.375" style="87" customWidth="1"/>
    <col min="2" max="2" width="6.00390625" style="87" customWidth="1"/>
    <col min="3" max="3" width="5.625" style="87" customWidth="1"/>
    <col min="4" max="4" width="5.25390625" style="87" customWidth="1"/>
    <col min="5" max="6" width="6.125" style="87" customWidth="1"/>
    <col min="7" max="7" width="5.00390625" style="87" customWidth="1"/>
    <col min="8" max="8" width="8.125" style="86" customWidth="1"/>
    <col min="9" max="9" width="6.375" style="87" customWidth="1"/>
    <col min="10" max="10" width="6.00390625" style="87" customWidth="1"/>
    <col min="11" max="11" width="8.25390625" style="87" customWidth="1"/>
    <col min="12" max="12" width="6.625" style="87" customWidth="1"/>
    <col min="13" max="13" width="15.25390625" style="87" customWidth="1"/>
    <col min="14" max="16384" width="10.75390625" style="87" customWidth="1"/>
  </cols>
  <sheetData>
    <row r="1" spans="1:13" ht="15">
      <c r="A1" s="182" t="s">
        <v>417</v>
      </c>
      <c r="B1" s="158"/>
      <c r="C1" s="158"/>
      <c r="D1" s="158"/>
      <c r="E1" s="158"/>
      <c r="F1" s="158"/>
      <c r="G1" s="158"/>
      <c r="H1" s="179"/>
      <c r="I1" s="158"/>
      <c r="J1" s="158"/>
      <c r="K1" s="158"/>
      <c r="L1" s="158"/>
      <c r="M1" s="158"/>
    </row>
    <row r="2" spans="1:13" ht="15">
      <c r="A2" s="158"/>
      <c r="B2" s="158"/>
      <c r="C2" s="158"/>
      <c r="D2" s="158"/>
      <c r="E2" s="158"/>
      <c r="F2" s="179" t="s">
        <v>371</v>
      </c>
      <c r="G2" s="158"/>
      <c r="H2" s="179"/>
      <c r="I2" s="158"/>
      <c r="J2" s="158"/>
      <c r="K2" s="158"/>
      <c r="L2" s="158"/>
      <c r="M2" s="158"/>
    </row>
    <row r="3" spans="1:13" ht="69.75">
      <c r="A3" s="89" t="s">
        <v>334</v>
      </c>
      <c r="B3" s="90" t="s">
        <v>335</v>
      </c>
      <c r="C3" s="89" t="s">
        <v>336</v>
      </c>
      <c r="D3" s="89" t="s">
        <v>337</v>
      </c>
      <c r="E3" s="91" t="s">
        <v>338</v>
      </c>
      <c r="F3" s="89" t="s">
        <v>339</v>
      </c>
      <c r="G3" s="89" t="s">
        <v>340</v>
      </c>
      <c r="H3" s="193" t="s">
        <v>237</v>
      </c>
      <c r="I3" s="194" t="s">
        <v>414</v>
      </c>
      <c r="J3" s="195" t="s">
        <v>359</v>
      </c>
      <c r="K3" s="195" t="s">
        <v>418</v>
      </c>
      <c r="L3" s="195" t="s">
        <v>419</v>
      </c>
      <c r="M3" s="93" t="s">
        <v>345</v>
      </c>
    </row>
    <row r="4" spans="1:13" ht="15">
      <c r="A4" s="156" t="s">
        <v>0</v>
      </c>
      <c r="B4" s="156" t="s">
        <v>0</v>
      </c>
      <c r="C4" s="156" t="s">
        <v>0</v>
      </c>
      <c r="D4" s="156" t="s">
        <v>0</v>
      </c>
      <c r="E4" s="156" t="s">
        <v>0</v>
      </c>
      <c r="F4" s="156" t="s">
        <v>0</v>
      </c>
      <c r="G4" s="156" t="s">
        <v>0</v>
      </c>
      <c r="H4" s="175">
        <v>40413</v>
      </c>
      <c r="I4" s="108">
        <v>3.33</v>
      </c>
      <c r="J4" s="176">
        <v>0</v>
      </c>
      <c r="K4" s="176" t="s">
        <v>0</v>
      </c>
      <c r="L4" s="124" t="s">
        <v>0</v>
      </c>
      <c r="M4" s="104" t="s">
        <v>347</v>
      </c>
    </row>
    <row r="5" spans="1:13" ht="15">
      <c r="A5" s="153">
        <v>89.91834</v>
      </c>
      <c r="B5" s="153">
        <v>0.00043</v>
      </c>
      <c r="C5" s="101">
        <v>85</v>
      </c>
      <c r="D5" s="184">
        <v>0.9781</v>
      </c>
      <c r="E5" s="156">
        <v>0</v>
      </c>
      <c r="F5" s="156">
        <v>0</v>
      </c>
      <c r="G5" s="101">
        <f>((C5*1000)/D5)*(SIN((B5*PI())/180))/SQRT(7)</f>
        <v>0.2465088240698791</v>
      </c>
      <c r="H5" s="175">
        <v>40415</v>
      </c>
      <c r="I5" s="108">
        <v>9.5</v>
      </c>
      <c r="J5" s="108">
        <f>(H5-$H$4)+((I5-$I$4)/24)</f>
        <v>2.257083333333333</v>
      </c>
      <c r="K5" s="176">
        <v>0</v>
      </c>
      <c r="L5" s="124" t="s">
        <v>0</v>
      </c>
      <c r="M5" s="104"/>
    </row>
    <row r="6" spans="1:13" ht="15">
      <c r="A6" s="153">
        <v>89.91812</v>
      </c>
      <c r="B6" s="153">
        <v>0.00049</v>
      </c>
      <c r="C6" s="101">
        <v>85</v>
      </c>
      <c r="D6" s="184">
        <v>0.9781</v>
      </c>
      <c r="E6" s="105">
        <f>-((C6*1000)*SIN(((A6-A5)*PI())/180))/D6</f>
        <v>0.33368425531164797</v>
      </c>
      <c r="F6" s="105">
        <f>-((C6*1000)*SIN(((A6-$A$5)*PI())/180))/D6</f>
        <v>0.33368425531164797</v>
      </c>
      <c r="G6" s="101">
        <f>((C6*1000)/D6)*(SIN((B6*PI())/180))/SQRT(7)</f>
        <v>0.2809054041718657</v>
      </c>
      <c r="H6" s="175">
        <v>40418</v>
      </c>
      <c r="I6" s="108">
        <v>13.67</v>
      </c>
      <c r="J6" s="108">
        <f>(H6-$H$4)+((I6-$I$4)/24)</f>
        <v>5.430833333333333</v>
      </c>
      <c r="K6" s="176" t="s">
        <v>372</v>
      </c>
      <c r="L6" s="124">
        <v>0</v>
      </c>
      <c r="M6" s="104" t="s">
        <v>373</v>
      </c>
    </row>
    <row r="7" spans="1:13" ht="15">
      <c r="A7" s="153">
        <v>89.91704</v>
      </c>
      <c r="B7" s="153">
        <v>0.00039</v>
      </c>
      <c r="C7" s="101">
        <v>85</v>
      </c>
      <c r="D7" s="184">
        <v>0.9781</v>
      </c>
      <c r="E7" s="105">
        <f>-((C7*1000)*SIN(((A7-A6)*PI())/180))/D7</f>
        <v>1.6380863441759592</v>
      </c>
      <c r="F7" s="105">
        <f>-((C7*1000)*SIN(((A7-$A$5)*PI())/180))/D7</f>
        <v>1.971770599416252</v>
      </c>
      <c r="G7" s="101">
        <f>((C7*1000)/D7)*(SIN((B7*PI())/180))/SQRT(7)</f>
        <v>0.22357777066840215</v>
      </c>
      <c r="H7" s="175">
        <v>40502</v>
      </c>
      <c r="I7" s="108">
        <v>16.25</v>
      </c>
      <c r="J7" s="108">
        <f>(H7-$H$4)+((I7-$I$4)/24)</f>
        <v>89.53833333333333</v>
      </c>
      <c r="K7" s="176" t="s">
        <v>374</v>
      </c>
      <c r="L7" s="108">
        <f>(E7-E6)/(J7-J6)</f>
        <v>0.0155087487901116</v>
      </c>
      <c r="M7" s="104"/>
    </row>
    <row r="8" spans="1:13" ht="15">
      <c r="A8" s="153">
        <v>89.91919</v>
      </c>
      <c r="B8" s="153">
        <v>0.00048</v>
      </c>
      <c r="C8" s="101">
        <v>85</v>
      </c>
      <c r="D8" s="184">
        <v>0.9781</v>
      </c>
      <c r="E8" s="105">
        <v>-3.3</v>
      </c>
      <c r="F8" s="105">
        <f>-((C8*1000)*SIN(((A8-$A$5)*PI())/180))/D8</f>
        <v>-1.2892346227577391</v>
      </c>
      <c r="G8" s="101">
        <f>((C8*1000)/D8)*(SIN((B8*PI())/180))/SQRT(7)</f>
        <v>0.275172640821555</v>
      </c>
      <c r="H8" s="175">
        <v>40703</v>
      </c>
      <c r="I8" s="108">
        <v>15.33</v>
      </c>
      <c r="J8" s="108">
        <f>(H8-$H$4)+((I8-$I$4)/24)</f>
        <v>290.5</v>
      </c>
      <c r="K8" s="176" t="s">
        <v>404</v>
      </c>
      <c r="L8" s="158"/>
      <c r="M8" s="158"/>
    </row>
  </sheetData>
  <sheetProtection/>
  <printOptions/>
  <pageMargins left="0.75" right="0.75" top="1" bottom="1" header="0.5" footer="0.5"/>
  <pageSetup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N18"/>
  <sheetViews>
    <sheetView workbookViewId="0" topLeftCell="A1">
      <selection activeCell="F4" sqref="F4:F9"/>
    </sheetView>
  </sheetViews>
  <sheetFormatPr defaultColWidth="10.875" defaultRowHeight="12.75"/>
  <sheetData>
    <row r="1" spans="1:11" s="10" customFormat="1" ht="12.75">
      <c r="A1" s="43" t="s">
        <v>276</v>
      </c>
      <c r="B1" s="32"/>
      <c r="C1" s="1"/>
      <c r="D1" s="1"/>
      <c r="I1" s="4"/>
      <c r="J1" s="1"/>
      <c r="K1" s="1"/>
    </row>
    <row r="2" spans="1:12" s="10" customFormat="1" ht="13.5" thickBot="1">
      <c r="A2" s="12"/>
      <c r="B2" s="12"/>
      <c r="C2" s="4"/>
      <c r="D2" s="4"/>
      <c r="E2" s="40"/>
      <c r="F2" s="1"/>
      <c r="G2" s="1"/>
      <c r="H2" s="1"/>
      <c r="I2" s="1"/>
      <c r="J2" s="1"/>
      <c r="K2" s="147" t="s">
        <v>34</v>
      </c>
      <c r="L2" s="147"/>
    </row>
    <row r="3" spans="1:12" s="10" customFormat="1" ht="39">
      <c r="A3" s="38" t="s">
        <v>35</v>
      </c>
      <c r="B3" s="37" t="s">
        <v>186</v>
      </c>
      <c r="C3" s="38" t="s">
        <v>197</v>
      </c>
      <c r="D3" s="38" t="s">
        <v>77</v>
      </c>
      <c r="E3" s="36" t="s">
        <v>198</v>
      </c>
      <c r="F3" s="37" t="s">
        <v>68</v>
      </c>
      <c r="G3" s="33" t="s">
        <v>66</v>
      </c>
      <c r="H3" s="34" t="s">
        <v>67</v>
      </c>
      <c r="I3" s="34" t="s">
        <v>69</v>
      </c>
      <c r="J3" s="35" t="s">
        <v>199</v>
      </c>
      <c r="K3" s="36" t="s">
        <v>95</v>
      </c>
      <c r="L3" s="37" t="s">
        <v>96</v>
      </c>
    </row>
    <row r="4" spans="1:14" s="1" customFormat="1" ht="12.75">
      <c r="A4" s="54">
        <v>100.18692</v>
      </c>
      <c r="B4" s="54">
        <v>0.00054</v>
      </c>
      <c r="C4" s="5">
        <v>109.68</v>
      </c>
      <c r="D4" s="18">
        <v>0.9994</v>
      </c>
      <c r="E4" s="30" t="s">
        <v>131</v>
      </c>
      <c r="F4" s="30">
        <v>0</v>
      </c>
      <c r="G4" s="30">
        <v>0.4</v>
      </c>
      <c r="H4" s="30">
        <v>0</v>
      </c>
      <c r="I4" s="5">
        <v>2010.0795</v>
      </c>
      <c r="J4" s="22">
        <v>38745</v>
      </c>
      <c r="K4" s="30"/>
      <c r="N4" s="4"/>
    </row>
    <row r="5" spans="1:14" s="1" customFormat="1" ht="12.75">
      <c r="A5" s="18">
        <v>100.18674</v>
      </c>
      <c r="B5" s="18">
        <v>0.00077</v>
      </c>
      <c r="C5" s="5">
        <v>109.68</v>
      </c>
      <c r="D5" s="18">
        <v>0.9994</v>
      </c>
      <c r="E5" s="18">
        <v>-0.3</v>
      </c>
      <c r="F5" s="17">
        <f>F4+E5</f>
        <v>-0.3</v>
      </c>
      <c r="G5" s="18">
        <v>0.6</v>
      </c>
      <c r="H5" s="5">
        <f>I5-2010.08</f>
        <v>1.6320000000000618</v>
      </c>
      <c r="I5" s="5">
        <v>2011.712</v>
      </c>
      <c r="J5" s="22">
        <v>39341</v>
      </c>
      <c r="K5" s="17">
        <f>F5/H5</f>
        <v>-0.18382352941175772</v>
      </c>
      <c r="M5" s="12"/>
      <c r="N5" s="4"/>
    </row>
    <row r="6" spans="1:12" s="1" customFormat="1" ht="12.75">
      <c r="A6" s="18">
        <v>100.18864</v>
      </c>
      <c r="B6" s="18">
        <v>0.00055</v>
      </c>
      <c r="C6" s="5">
        <v>109.68</v>
      </c>
      <c r="D6" s="18">
        <v>0.9994</v>
      </c>
      <c r="E6" s="18">
        <v>3.6</v>
      </c>
      <c r="F6" s="17">
        <f>F5+E6</f>
        <v>3.3000000000000003</v>
      </c>
      <c r="G6" s="17">
        <v>0.4</v>
      </c>
      <c r="H6" s="5">
        <f>I6-2010.08</f>
        <v>2.6490000000001146</v>
      </c>
      <c r="I6" s="5">
        <v>2012.729</v>
      </c>
      <c r="J6" s="22">
        <v>39713</v>
      </c>
      <c r="K6" s="17">
        <f>F6/H6</f>
        <v>1.245753114382732</v>
      </c>
      <c r="L6" s="1" t="s">
        <v>167</v>
      </c>
    </row>
    <row r="7" spans="1:12" s="1" customFormat="1" ht="12.75">
      <c r="A7" s="18">
        <v>100.18568</v>
      </c>
      <c r="B7" s="54">
        <v>0.0005</v>
      </c>
      <c r="C7" s="5">
        <v>109.68</v>
      </c>
      <c r="D7" s="18">
        <v>0.9994</v>
      </c>
      <c r="E7" s="18">
        <v>-5.7</v>
      </c>
      <c r="F7" s="17">
        <f>F6+E7</f>
        <v>-2.4</v>
      </c>
      <c r="G7" s="17">
        <v>0.4</v>
      </c>
      <c r="H7" s="5">
        <f>I7-2010.08</f>
        <v>3.77800000000002</v>
      </c>
      <c r="I7" s="5">
        <v>2013.858</v>
      </c>
      <c r="J7" s="22">
        <v>40125</v>
      </c>
      <c r="K7" s="17">
        <f>F7/H7</f>
        <v>-0.6352567496029612</v>
      </c>
      <c r="L7" s="1" t="s">
        <v>282</v>
      </c>
    </row>
    <row r="8" spans="1:12" s="1" customFormat="1" ht="12.75">
      <c r="A8" s="18">
        <v>100.18827</v>
      </c>
      <c r="B8" s="18">
        <v>0.00051</v>
      </c>
      <c r="C8" s="5">
        <v>109.68</v>
      </c>
      <c r="D8" s="18">
        <v>0.9994</v>
      </c>
      <c r="E8" s="17">
        <v>5</v>
      </c>
      <c r="F8" s="17">
        <f>F7+E8</f>
        <v>2.6</v>
      </c>
      <c r="G8" s="17">
        <v>0.4</v>
      </c>
      <c r="H8" s="5">
        <f>I8-2010.08</f>
        <v>4.621000000000095</v>
      </c>
      <c r="I8" s="5">
        <v>2014.701</v>
      </c>
      <c r="J8" s="22">
        <v>40433</v>
      </c>
      <c r="K8" s="17">
        <f>F8/H8</f>
        <v>0.5626487773209147</v>
      </c>
      <c r="L8" s="1" t="s">
        <v>327</v>
      </c>
    </row>
    <row r="9" spans="1:12" s="1" customFormat="1" ht="12.75">
      <c r="A9" s="18">
        <v>100.18787</v>
      </c>
      <c r="B9" s="18">
        <v>0.00044</v>
      </c>
      <c r="C9" s="5">
        <v>109.68</v>
      </c>
      <c r="D9" s="18">
        <v>0.9994</v>
      </c>
      <c r="E9" s="18">
        <v>-0.8</v>
      </c>
      <c r="F9" s="17">
        <f>F8+E9</f>
        <v>1.8</v>
      </c>
      <c r="G9" s="17">
        <v>0.3</v>
      </c>
      <c r="H9" s="5">
        <f>I9-2010.08</f>
        <v>5.618600000000015</v>
      </c>
      <c r="I9" s="5">
        <v>2015.6986</v>
      </c>
      <c r="J9" s="22">
        <v>40797</v>
      </c>
      <c r="K9" s="17">
        <f>F9/H9</f>
        <v>0.32036450361299884</v>
      </c>
      <c r="L9" s="1" t="s">
        <v>439</v>
      </c>
    </row>
    <row r="10" spans="1:11" s="1" customFormat="1" ht="12.75">
      <c r="A10" s="18"/>
      <c r="B10" s="18"/>
      <c r="C10" s="5"/>
      <c r="D10" s="18"/>
      <c r="E10" s="18"/>
      <c r="F10" s="17"/>
      <c r="G10" s="17"/>
      <c r="H10" s="5"/>
      <c r="I10" s="5"/>
      <c r="J10" s="22"/>
      <c r="K10" s="17"/>
    </row>
    <row r="11" spans="1:11" s="1" customFormat="1" ht="12.75">
      <c r="A11" s="18"/>
      <c r="B11" s="18"/>
      <c r="C11" s="5"/>
      <c r="D11" s="18"/>
      <c r="E11" s="18"/>
      <c r="F11" s="17"/>
      <c r="G11" s="17"/>
      <c r="H11" s="5"/>
      <c r="I11" s="5"/>
      <c r="J11" s="22"/>
      <c r="K11" s="17"/>
    </row>
    <row r="12" spans="1:11" s="1" customFormat="1" ht="12.75">
      <c r="A12" s="18"/>
      <c r="B12" s="18"/>
      <c r="C12" s="5"/>
      <c r="D12" s="18"/>
      <c r="E12" s="18"/>
      <c r="F12" s="17"/>
      <c r="G12" s="17"/>
      <c r="H12" s="5"/>
      <c r="I12" s="5"/>
      <c r="J12" s="22"/>
      <c r="K12" s="17"/>
    </row>
    <row r="13" spans="1:11" s="1" customFormat="1" ht="12.75">
      <c r="A13" s="18"/>
      <c r="B13" s="18"/>
      <c r="C13" s="5"/>
      <c r="D13" s="18"/>
      <c r="E13" s="18"/>
      <c r="F13" s="17"/>
      <c r="G13" s="17"/>
      <c r="H13" s="5"/>
      <c r="I13" s="5"/>
      <c r="J13" s="22"/>
      <c r="K13" s="17"/>
    </row>
    <row r="14" spans="1:11" s="1" customFormat="1" ht="12.75">
      <c r="A14" s="18"/>
      <c r="B14" s="18"/>
      <c r="C14" s="5"/>
      <c r="D14" s="18"/>
      <c r="E14" s="18"/>
      <c r="F14" s="17"/>
      <c r="G14" s="17"/>
      <c r="H14" s="5"/>
      <c r="I14" s="5"/>
      <c r="J14" s="22"/>
      <c r="K14" s="17"/>
    </row>
    <row r="15" spans="1:11" s="1" customFormat="1" ht="12.75">
      <c r="A15" s="18"/>
      <c r="B15" s="18"/>
      <c r="C15" s="5"/>
      <c r="D15" s="18"/>
      <c r="E15" s="18"/>
      <c r="F15" s="17"/>
      <c r="G15" s="17"/>
      <c r="H15" s="5"/>
      <c r="I15" s="5"/>
      <c r="J15" s="22"/>
      <c r="K15" s="17"/>
    </row>
    <row r="16" spans="1:11" s="1" customFormat="1" ht="12.75">
      <c r="A16" s="18"/>
      <c r="B16" s="18"/>
      <c r="C16" s="5"/>
      <c r="D16" s="18"/>
      <c r="E16" s="18"/>
      <c r="F16" s="17"/>
      <c r="G16" s="17"/>
      <c r="H16" s="5"/>
      <c r="I16" s="5"/>
      <c r="J16" s="22"/>
      <c r="K16" s="17"/>
    </row>
    <row r="17" spans="1:11" s="1" customFormat="1" ht="12.75">
      <c r="A17" s="18"/>
      <c r="B17" s="18"/>
      <c r="C17" s="5"/>
      <c r="D17" s="18"/>
      <c r="E17" s="18"/>
      <c r="F17" s="17"/>
      <c r="G17" s="17"/>
      <c r="H17" s="5"/>
      <c r="I17" s="5"/>
      <c r="J17" s="22"/>
      <c r="K17" s="17"/>
    </row>
    <row r="18" spans="1:11" s="1" customFormat="1" ht="12.75">
      <c r="A18" s="18"/>
      <c r="B18" s="18"/>
      <c r="C18" s="5"/>
      <c r="D18" s="18"/>
      <c r="E18" s="18"/>
      <c r="F18" s="17"/>
      <c r="G18" s="17"/>
      <c r="H18" s="5"/>
      <c r="I18" s="5"/>
      <c r="J18" s="22"/>
      <c r="K18" s="17"/>
    </row>
  </sheetData>
  <sheetProtection/>
  <mergeCells count="1">
    <mergeCell ref="K2:L2"/>
  </mergeCells>
  <printOptions/>
  <pageMargins left="0.25" right="0.25" top="0.25" bottom="0.26" header="0.3" footer="0.3"/>
  <pageSetup fitToHeight="4" fitToWidth="1" orientation="landscape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V19"/>
  <sheetViews>
    <sheetView workbookViewId="0" topLeftCell="A3">
      <selection activeCell="F5" sqref="F5:F8"/>
    </sheetView>
  </sheetViews>
  <sheetFormatPr defaultColWidth="10.875" defaultRowHeight="12.75"/>
  <cols>
    <col min="1" max="10" width="10.875" style="0" customWidth="1"/>
    <col min="11" max="11" width="8.00390625" style="0" customWidth="1"/>
    <col min="12" max="12" width="10.875" style="0" customWidth="1"/>
    <col min="13" max="13" width="16.00390625" style="0" customWidth="1"/>
  </cols>
  <sheetData>
    <row r="1" spans="1:11" s="44" customFormat="1" ht="12.75">
      <c r="A1" s="43" t="s">
        <v>202</v>
      </c>
      <c r="B1" s="43"/>
      <c r="C1" s="1"/>
      <c r="D1" s="1"/>
      <c r="E1" s="1"/>
      <c r="F1" s="1"/>
      <c r="G1" s="1"/>
      <c r="H1" s="1"/>
      <c r="I1" s="2"/>
      <c r="J1" s="1"/>
      <c r="K1" s="1"/>
    </row>
    <row r="2" spans="1:12" s="44" customFormat="1" ht="13.5" thickBot="1">
      <c r="A2" s="39"/>
      <c r="B2" s="12"/>
      <c r="C2" s="4"/>
      <c r="D2" s="4"/>
      <c r="E2" s="40"/>
      <c r="F2" s="1"/>
      <c r="G2" s="1"/>
      <c r="H2" s="1"/>
      <c r="I2" s="1"/>
      <c r="J2" s="1"/>
      <c r="K2" s="147" t="s">
        <v>34</v>
      </c>
      <c r="L2" s="147"/>
    </row>
    <row r="3" spans="1:12" s="44" customFormat="1" ht="39">
      <c r="A3" s="38" t="s">
        <v>10</v>
      </c>
      <c r="B3" s="37" t="s">
        <v>186</v>
      </c>
      <c r="C3" s="38" t="s">
        <v>197</v>
      </c>
      <c r="D3" s="38" t="s">
        <v>77</v>
      </c>
      <c r="E3" s="36" t="s">
        <v>198</v>
      </c>
      <c r="F3" s="37" t="s">
        <v>13</v>
      </c>
      <c r="G3" s="33" t="s">
        <v>66</v>
      </c>
      <c r="H3" s="34" t="s">
        <v>67</v>
      </c>
      <c r="I3" s="34" t="s">
        <v>69</v>
      </c>
      <c r="J3" s="35" t="s">
        <v>199</v>
      </c>
      <c r="K3" s="36" t="s">
        <v>95</v>
      </c>
      <c r="L3" s="37" t="s">
        <v>96</v>
      </c>
    </row>
    <row r="4" spans="1:15" s="44" customFormat="1" ht="12.75">
      <c r="A4" s="65">
        <v>145.18832</v>
      </c>
      <c r="B4" s="65">
        <v>0.001</v>
      </c>
      <c r="C4" s="26">
        <v>99.04</v>
      </c>
      <c r="D4" s="25">
        <v>0.8434</v>
      </c>
      <c r="E4" s="27" t="s">
        <v>78</v>
      </c>
      <c r="F4" s="27" t="s">
        <v>78</v>
      </c>
      <c r="G4" s="12">
        <v>0.8</v>
      </c>
      <c r="H4" s="4">
        <v>0</v>
      </c>
      <c r="I4" s="4">
        <v>2010.1096</v>
      </c>
      <c r="J4" s="6">
        <v>38756</v>
      </c>
      <c r="K4" s="27" t="s">
        <v>78</v>
      </c>
      <c r="L4" s="27" t="s">
        <v>78</v>
      </c>
      <c r="N4" s="12"/>
      <c r="O4" s="4"/>
    </row>
    <row r="5" spans="1:256" s="44" customFormat="1" ht="12.75">
      <c r="A5" s="65">
        <v>145.18952</v>
      </c>
      <c r="B5" s="65">
        <v>0.0008</v>
      </c>
      <c r="C5" s="26">
        <v>99.04</v>
      </c>
      <c r="D5" s="25">
        <v>0.8434</v>
      </c>
      <c r="E5" s="11">
        <v>2.5</v>
      </c>
      <c r="F5" s="11">
        <v>2.5</v>
      </c>
      <c r="G5" s="27">
        <v>0.6</v>
      </c>
      <c r="H5" s="8">
        <f>I5-2010.11</f>
        <v>1.4516000000000986</v>
      </c>
      <c r="I5" s="8">
        <v>2011.5616</v>
      </c>
      <c r="J5" s="69">
        <v>39286</v>
      </c>
      <c r="K5" s="11">
        <f>F5/H5</f>
        <v>1.7222375310001585</v>
      </c>
      <c r="L5" s="27"/>
      <c r="M5" s="27"/>
      <c r="N5" s="27"/>
      <c r="O5" s="4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  <c r="IS5" s="27"/>
      <c r="IT5" s="27"/>
      <c r="IU5" s="27"/>
      <c r="IV5" s="27"/>
    </row>
    <row r="6" spans="1:256" s="44" customFormat="1" ht="12.75">
      <c r="A6" s="65">
        <v>145.18977</v>
      </c>
      <c r="B6" s="65">
        <v>0.00039</v>
      </c>
      <c r="C6" s="26">
        <v>99.04</v>
      </c>
      <c r="D6" s="25">
        <v>0.8434</v>
      </c>
      <c r="E6" s="11">
        <v>0.5</v>
      </c>
      <c r="F6" s="11">
        <f>SUM(F5,E6)</f>
        <v>3</v>
      </c>
      <c r="G6" s="27">
        <v>0.3</v>
      </c>
      <c r="H6" s="8">
        <f>I6-2010.11</f>
        <v>2.4060000000001764</v>
      </c>
      <c r="I6" s="4">
        <v>2012.516</v>
      </c>
      <c r="J6" s="13">
        <v>39635</v>
      </c>
      <c r="K6" s="11">
        <f>F6/H6</f>
        <v>1.246882793017365</v>
      </c>
      <c r="L6" s="27" t="s">
        <v>263</v>
      </c>
      <c r="M6" s="27"/>
      <c r="N6" s="27"/>
      <c r="O6" s="4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7"/>
      <c r="IT6" s="27"/>
      <c r="IU6" s="27"/>
      <c r="IV6" s="27"/>
    </row>
    <row r="7" spans="1:256" s="44" customFormat="1" ht="12.75">
      <c r="A7" s="65">
        <v>145.18711</v>
      </c>
      <c r="B7" s="65">
        <v>0.00088</v>
      </c>
      <c r="C7" s="26">
        <v>99.04</v>
      </c>
      <c r="D7" s="25">
        <v>0.8434</v>
      </c>
      <c r="E7" s="11">
        <v>-5.5</v>
      </c>
      <c r="F7" s="11">
        <f>SUM(F6,E7)</f>
        <v>-2.5</v>
      </c>
      <c r="G7" s="27">
        <v>0.7</v>
      </c>
      <c r="H7" s="8">
        <f>I7-2010.11</f>
        <v>3.4599000000000615</v>
      </c>
      <c r="I7" s="4">
        <v>2013.5699</v>
      </c>
      <c r="J7" s="13">
        <v>40020</v>
      </c>
      <c r="K7" s="11">
        <f>F7/H7</f>
        <v>-0.7225642359605641</v>
      </c>
      <c r="L7" s="1" t="s">
        <v>254</v>
      </c>
      <c r="M7" s="27"/>
      <c r="N7" s="27"/>
      <c r="O7" s="4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7"/>
      <c r="IT7" s="27"/>
      <c r="IU7" s="27"/>
      <c r="IV7" s="27"/>
    </row>
    <row r="8" spans="1:256" s="44" customFormat="1" ht="12.75">
      <c r="A8" s="65">
        <v>145.18843</v>
      </c>
      <c r="B8" s="65">
        <v>0.0009</v>
      </c>
      <c r="C8" s="26">
        <v>99.04</v>
      </c>
      <c r="D8" s="25">
        <v>0.8434</v>
      </c>
      <c r="E8" s="11">
        <v>2.7</v>
      </c>
      <c r="F8" s="11">
        <f>SUM(F7,E8)</f>
        <v>0.20000000000000018</v>
      </c>
      <c r="G8" s="27">
        <v>0.7</v>
      </c>
      <c r="H8" s="8">
        <f>I8-2010.11</f>
        <v>4.611000000000104</v>
      </c>
      <c r="I8" s="4">
        <v>2014.721</v>
      </c>
      <c r="J8" s="13">
        <v>40440</v>
      </c>
      <c r="K8" s="11">
        <f>F8/H8</f>
        <v>0.04337453914552064</v>
      </c>
      <c r="L8" s="27" t="s">
        <v>309</v>
      </c>
      <c r="M8" s="75" t="s">
        <v>308</v>
      </c>
      <c r="N8" s="27"/>
      <c r="O8" s="4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  <c r="IT8" s="27"/>
      <c r="IU8" s="27"/>
      <c r="IV8" s="27"/>
    </row>
    <row r="9" spans="1:256" s="44" customFormat="1" ht="12.75">
      <c r="A9" s="65"/>
      <c r="B9" s="65"/>
      <c r="C9" s="26"/>
      <c r="D9" s="25"/>
      <c r="E9" s="11" t="s">
        <v>407</v>
      </c>
      <c r="F9" s="11"/>
      <c r="G9" s="27"/>
      <c r="H9" s="8"/>
      <c r="I9" s="4"/>
      <c r="J9" s="13"/>
      <c r="K9" s="11"/>
      <c r="L9" s="27"/>
      <c r="M9" s="27"/>
      <c r="N9" s="27"/>
      <c r="O9" s="4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  <c r="IS9" s="27"/>
      <c r="IT9" s="27"/>
      <c r="IU9" s="27"/>
      <c r="IV9" s="27"/>
    </row>
    <row r="10" spans="1:256" s="44" customFormat="1" ht="12.75">
      <c r="A10" s="65"/>
      <c r="B10" s="65"/>
      <c r="C10" s="26"/>
      <c r="D10" s="25"/>
      <c r="E10" s="11"/>
      <c r="F10" s="11"/>
      <c r="G10" s="27"/>
      <c r="H10" s="8"/>
      <c r="I10" s="4"/>
      <c r="J10" s="13"/>
      <c r="K10" s="11"/>
      <c r="L10" s="27"/>
      <c r="M10" s="27"/>
      <c r="N10" s="27"/>
      <c r="O10" s="4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7"/>
      <c r="IR10" s="27"/>
      <c r="IS10" s="27"/>
      <c r="IT10" s="27"/>
      <c r="IU10" s="27"/>
      <c r="IV10" s="27"/>
    </row>
    <row r="11" spans="1:256" s="44" customFormat="1" ht="12.75">
      <c r="A11" s="65"/>
      <c r="B11" s="65"/>
      <c r="C11" s="26"/>
      <c r="D11" s="25"/>
      <c r="E11" s="11"/>
      <c r="F11" s="11"/>
      <c r="G11" s="27"/>
      <c r="H11" s="8"/>
      <c r="I11" s="4"/>
      <c r="J11" s="13"/>
      <c r="K11" s="11"/>
      <c r="L11" s="27"/>
      <c r="M11" s="27"/>
      <c r="N11" s="27"/>
      <c r="O11" s="4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27"/>
      <c r="IT11" s="27"/>
      <c r="IU11" s="27"/>
      <c r="IV11" s="27"/>
    </row>
    <row r="12" spans="1:256" s="44" customFormat="1" ht="12.75">
      <c r="A12" s="65"/>
      <c r="B12" s="65"/>
      <c r="C12" s="26"/>
      <c r="D12" s="25"/>
      <c r="E12" s="11"/>
      <c r="F12" s="11"/>
      <c r="G12" s="27"/>
      <c r="H12" s="8"/>
      <c r="I12" s="4"/>
      <c r="J12" s="13"/>
      <c r="K12" s="11"/>
      <c r="L12" s="27"/>
      <c r="M12" s="27"/>
      <c r="N12" s="27"/>
      <c r="O12" s="4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  <c r="IS12" s="27"/>
      <c r="IT12" s="27"/>
      <c r="IU12" s="27"/>
      <c r="IV12" s="27"/>
    </row>
    <row r="13" spans="1:256" s="44" customFormat="1" ht="12.75">
      <c r="A13" s="65"/>
      <c r="B13" s="65"/>
      <c r="C13" s="26"/>
      <c r="D13" s="25"/>
      <c r="E13" s="11"/>
      <c r="F13" s="11"/>
      <c r="G13" s="27"/>
      <c r="H13" s="8"/>
      <c r="I13" s="4"/>
      <c r="J13" s="13"/>
      <c r="K13" s="11"/>
      <c r="L13" s="27"/>
      <c r="M13" s="27"/>
      <c r="N13" s="27"/>
      <c r="O13" s="4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  <c r="IR13" s="27"/>
      <c r="IS13" s="27"/>
      <c r="IT13" s="27"/>
      <c r="IU13" s="27"/>
      <c r="IV13" s="27"/>
    </row>
    <row r="14" spans="1:256" s="44" customFormat="1" ht="12.75">
      <c r="A14" s="65"/>
      <c r="B14" s="65"/>
      <c r="C14" s="26"/>
      <c r="D14" s="25"/>
      <c r="E14" s="11"/>
      <c r="F14" s="11"/>
      <c r="G14" s="27"/>
      <c r="H14" s="8"/>
      <c r="I14" s="4"/>
      <c r="J14" s="13"/>
      <c r="K14" s="11"/>
      <c r="L14" s="27"/>
      <c r="M14" s="27"/>
      <c r="N14" s="27"/>
      <c r="O14" s="4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  <c r="IP14" s="27"/>
      <c r="IQ14" s="27"/>
      <c r="IR14" s="27"/>
      <c r="IS14" s="27"/>
      <c r="IT14" s="27"/>
      <c r="IU14" s="27"/>
      <c r="IV14" s="27"/>
    </row>
    <row r="15" spans="1:256" s="44" customFormat="1" ht="12.75">
      <c r="A15" s="65"/>
      <c r="B15" s="65"/>
      <c r="C15" s="26"/>
      <c r="D15" s="25"/>
      <c r="E15" s="11"/>
      <c r="F15" s="11"/>
      <c r="G15" s="27"/>
      <c r="H15" s="8"/>
      <c r="I15" s="4"/>
      <c r="J15" s="13"/>
      <c r="K15" s="11"/>
      <c r="L15" s="31"/>
      <c r="M15" s="27"/>
      <c r="N15" s="27"/>
      <c r="O15" s="4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  <c r="IR15" s="27"/>
      <c r="IS15" s="27"/>
      <c r="IT15" s="27"/>
      <c r="IU15" s="27"/>
      <c r="IV15" s="27"/>
    </row>
    <row r="16" spans="1:256" s="44" customFormat="1" ht="12.75">
      <c r="A16" s="65"/>
      <c r="B16" s="65"/>
      <c r="C16" s="26"/>
      <c r="D16" s="25"/>
      <c r="E16" s="11"/>
      <c r="F16" s="11"/>
      <c r="G16" s="27"/>
      <c r="H16" s="8"/>
      <c r="I16" s="4"/>
      <c r="J16" s="13"/>
      <c r="K16" s="11"/>
      <c r="L16" s="27"/>
      <c r="M16" s="27"/>
      <c r="N16" s="27"/>
      <c r="O16" s="4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7"/>
      <c r="IR16" s="27"/>
      <c r="IS16" s="27"/>
      <c r="IT16" s="27"/>
      <c r="IU16" s="27"/>
      <c r="IV16" s="27"/>
    </row>
    <row r="17" spans="1:256" s="44" customFormat="1" ht="12.75">
      <c r="A17" s="65"/>
      <c r="B17" s="65"/>
      <c r="C17" s="26"/>
      <c r="D17" s="25"/>
      <c r="E17" s="11"/>
      <c r="F17" s="11"/>
      <c r="G17" s="27"/>
      <c r="H17" s="8"/>
      <c r="I17" s="4"/>
      <c r="J17" s="13"/>
      <c r="K17" s="11"/>
      <c r="L17" s="27"/>
      <c r="M17" s="27"/>
      <c r="N17" s="27"/>
      <c r="O17" s="4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  <c r="IR17" s="27"/>
      <c r="IS17" s="27"/>
      <c r="IT17" s="27"/>
      <c r="IU17" s="27"/>
      <c r="IV17" s="27"/>
    </row>
    <row r="18" spans="1:256" s="44" customFormat="1" ht="12.75">
      <c r="A18" s="65"/>
      <c r="B18" s="65"/>
      <c r="C18" s="26"/>
      <c r="D18" s="25"/>
      <c r="E18" s="11"/>
      <c r="F18" s="11"/>
      <c r="G18" s="27"/>
      <c r="H18" s="8"/>
      <c r="I18" s="4"/>
      <c r="J18" s="13"/>
      <c r="K18" s="11"/>
      <c r="L18" s="27"/>
      <c r="M18" s="27"/>
      <c r="N18" s="27"/>
      <c r="O18" s="4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7"/>
      <c r="IR18" s="27"/>
      <c r="IS18" s="27"/>
      <c r="IT18" s="27"/>
      <c r="IU18" s="27"/>
      <c r="IV18" s="27"/>
    </row>
    <row r="19" spans="1:256" s="44" customFormat="1" ht="12.75">
      <c r="A19" s="65"/>
      <c r="B19" s="65"/>
      <c r="C19" s="26"/>
      <c r="D19" s="25"/>
      <c r="E19" s="11"/>
      <c r="F19" s="11"/>
      <c r="G19" s="27"/>
      <c r="H19" s="8"/>
      <c r="I19" s="4"/>
      <c r="J19" s="13"/>
      <c r="K19" s="11"/>
      <c r="L19" s="27"/>
      <c r="M19" s="27"/>
      <c r="N19" s="27"/>
      <c r="O19" s="4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27"/>
      <c r="IT19" s="27"/>
      <c r="IU19" s="27"/>
      <c r="IV19" s="27"/>
    </row>
  </sheetData>
  <sheetProtection/>
  <mergeCells count="1">
    <mergeCell ref="K2:L2"/>
  </mergeCells>
  <printOptions/>
  <pageMargins left="0.25" right="0.25" top="0.25" bottom="0.26" header="0.3" footer="0.3"/>
  <pageSetup fitToHeight="4" fitToWidth="1" orientation="landscape" scale="96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O45"/>
  <sheetViews>
    <sheetView workbookViewId="0" topLeftCell="A1">
      <pane ySplit="3" topLeftCell="BM19" activePane="bottomLeft" state="frozen"/>
      <selection pane="topLeft" activeCell="A1" sqref="A1"/>
      <selection pane="bottomLeft" activeCell="F32" sqref="F32"/>
    </sheetView>
  </sheetViews>
  <sheetFormatPr defaultColWidth="8.375" defaultRowHeight="12.75"/>
  <cols>
    <col min="1" max="16384" width="8.375" style="1" customWidth="1"/>
  </cols>
  <sheetData>
    <row r="1" spans="1:2" ht="12.75">
      <c r="A1" s="43" t="s">
        <v>236</v>
      </c>
      <c r="B1" s="32"/>
    </row>
    <row r="2" spans="1:12" ht="13.5" thickBot="1">
      <c r="A2" s="12"/>
      <c r="B2" s="12"/>
      <c r="C2" s="4"/>
      <c r="D2" s="4"/>
      <c r="E2" s="40"/>
      <c r="K2" s="147" t="s">
        <v>156</v>
      </c>
      <c r="L2" s="147"/>
    </row>
    <row r="3" spans="1:12" ht="39">
      <c r="A3" s="38" t="s">
        <v>296</v>
      </c>
      <c r="B3" s="37" t="s">
        <v>297</v>
      </c>
      <c r="C3" s="38" t="s">
        <v>298</v>
      </c>
      <c r="D3" s="38" t="s">
        <v>77</v>
      </c>
      <c r="E3" s="36" t="s">
        <v>274</v>
      </c>
      <c r="F3" s="37" t="s">
        <v>68</v>
      </c>
      <c r="G3" s="33" t="s">
        <v>66</v>
      </c>
      <c r="H3" s="34" t="s">
        <v>67</v>
      </c>
      <c r="I3" s="34" t="s">
        <v>157</v>
      </c>
      <c r="J3" s="35" t="s">
        <v>158</v>
      </c>
      <c r="K3" s="36" t="s">
        <v>95</v>
      </c>
      <c r="L3" s="37" t="s">
        <v>96</v>
      </c>
    </row>
    <row r="4" spans="1:11" ht="12.75">
      <c r="A4" s="27" t="s">
        <v>78</v>
      </c>
      <c r="B4" s="27" t="s">
        <v>78</v>
      </c>
      <c r="C4" s="27" t="s">
        <v>78</v>
      </c>
      <c r="D4" s="27" t="s">
        <v>78</v>
      </c>
      <c r="E4" s="27" t="s">
        <v>78</v>
      </c>
      <c r="F4" s="12">
        <v>0</v>
      </c>
      <c r="G4" s="12">
        <v>0.4233202595406748</v>
      </c>
      <c r="H4" s="4">
        <v>0</v>
      </c>
      <c r="I4" s="5">
        <v>2002.6301</v>
      </c>
      <c r="J4" s="6">
        <v>36024</v>
      </c>
      <c r="K4" s="11">
        <v>0</v>
      </c>
    </row>
    <row r="5" spans="1:11" ht="12.75">
      <c r="A5" s="27" t="s">
        <v>78</v>
      </c>
      <c r="B5" s="27" t="s">
        <v>78</v>
      </c>
      <c r="C5" s="27" t="s">
        <v>78</v>
      </c>
      <c r="D5" s="27" t="s">
        <v>78</v>
      </c>
      <c r="E5" s="27" t="s">
        <v>78</v>
      </c>
      <c r="F5" s="12">
        <v>-1.3539028776224202</v>
      </c>
      <c r="G5" s="12">
        <v>0.6274210989620715</v>
      </c>
      <c r="H5" s="4">
        <v>0.3999999999998636</v>
      </c>
      <c r="I5" s="7">
        <v>2003.0301</v>
      </c>
      <c r="J5" s="6">
        <v>36170</v>
      </c>
      <c r="K5" s="12">
        <v>-3.384757194057205</v>
      </c>
    </row>
    <row r="6" spans="1:11" ht="12.75">
      <c r="A6" s="27" t="s">
        <v>78</v>
      </c>
      <c r="B6" s="27" t="s">
        <v>78</v>
      </c>
      <c r="C6" s="27" t="s">
        <v>78</v>
      </c>
      <c r="D6" s="27" t="s">
        <v>78</v>
      </c>
      <c r="E6" s="27" t="s">
        <v>78</v>
      </c>
      <c r="F6" s="12">
        <v>-2.642877697714537</v>
      </c>
      <c r="G6" s="12">
        <v>0.8353015835579388</v>
      </c>
      <c r="H6" s="4">
        <v>0.6301999999998316</v>
      </c>
      <c r="I6" s="8">
        <v>2003.2603</v>
      </c>
      <c r="J6" s="6">
        <v>36254</v>
      </c>
      <c r="K6" s="12">
        <v>-4.193712627285375</v>
      </c>
    </row>
    <row r="7" spans="1:11" ht="12.75">
      <c r="A7" s="27" t="s">
        <v>78</v>
      </c>
      <c r="B7" s="27" t="s">
        <v>78</v>
      </c>
      <c r="C7" s="27" t="s">
        <v>78</v>
      </c>
      <c r="D7" s="27" t="s">
        <v>78</v>
      </c>
      <c r="E7" s="27" t="s">
        <v>78</v>
      </c>
      <c r="F7" s="12">
        <v>-3.702032373932434</v>
      </c>
      <c r="G7" s="12">
        <v>1.0091652615835731</v>
      </c>
      <c r="H7" s="4">
        <v>0.7862999999999829</v>
      </c>
      <c r="I7" s="8">
        <v>2003.4164</v>
      </c>
      <c r="J7" s="6">
        <v>36311</v>
      </c>
      <c r="K7" s="12">
        <v>-4.708167841704839</v>
      </c>
    </row>
    <row r="8" spans="1:11" ht="12.75">
      <c r="A8" s="27" t="s">
        <v>78</v>
      </c>
      <c r="B8" s="27" t="s">
        <v>78</v>
      </c>
      <c r="C8" s="27" t="s">
        <v>78</v>
      </c>
      <c r="D8" s="27" t="s">
        <v>78</v>
      </c>
      <c r="E8" s="27" t="s">
        <v>78</v>
      </c>
      <c r="F8" s="12">
        <v>-4.766187050154867</v>
      </c>
      <c r="G8" s="12">
        <v>0.2683548073873921</v>
      </c>
      <c r="H8" s="4">
        <v>1.0328999999999269</v>
      </c>
      <c r="I8" s="8">
        <v>2003.663</v>
      </c>
      <c r="J8" s="6">
        <v>36401</v>
      </c>
      <c r="K8" s="12">
        <v>-4.6143741409189705</v>
      </c>
    </row>
    <row r="9" spans="1:11" ht="12.75">
      <c r="A9" s="27" t="s">
        <v>78</v>
      </c>
      <c r="B9" s="27" t="s">
        <v>78</v>
      </c>
      <c r="C9" s="27" t="s">
        <v>78</v>
      </c>
      <c r="D9" s="27" t="s">
        <v>78</v>
      </c>
      <c r="E9" s="27" t="s">
        <v>78</v>
      </c>
      <c r="F9" s="12">
        <v>-4.56633093505631</v>
      </c>
      <c r="G9" s="12">
        <v>0.6312007441365418</v>
      </c>
      <c r="H9" s="4">
        <v>1.246599999999944</v>
      </c>
      <c r="I9" s="8">
        <v>2003.8767</v>
      </c>
      <c r="J9" s="6">
        <v>36479</v>
      </c>
      <c r="K9" s="12">
        <v>-3.6630281847076174</v>
      </c>
    </row>
    <row r="10" spans="1:12" ht="12.75">
      <c r="A10" s="27" t="s">
        <v>78</v>
      </c>
      <c r="B10" s="27" t="s">
        <v>78</v>
      </c>
      <c r="C10" s="27" t="s">
        <v>78</v>
      </c>
      <c r="D10" s="27" t="s">
        <v>78</v>
      </c>
      <c r="E10" s="27" t="s">
        <v>78</v>
      </c>
      <c r="F10" s="12">
        <v>-6.1212949637587055</v>
      </c>
      <c r="G10" s="12">
        <v>0.43098831665722614</v>
      </c>
      <c r="H10" s="4">
        <v>1.419099999999844</v>
      </c>
      <c r="I10" s="5">
        <v>2004.0492</v>
      </c>
      <c r="J10" s="9">
        <v>36542</v>
      </c>
      <c r="K10" s="12">
        <v>-4.313505012866872</v>
      </c>
      <c r="L10" s="16"/>
    </row>
    <row r="11" spans="1:12" ht="12.75">
      <c r="A11" s="27" t="s">
        <v>78</v>
      </c>
      <c r="B11" s="27" t="s">
        <v>78</v>
      </c>
      <c r="C11" s="27" t="s">
        <v>78</v>
      </c>
      <c r="D11" s="27" t="s">
        <v>78</v>
      </c>
      <c r="E11" s="27" t="s">
        <v>78</v>
      </c>
      <c r="F11" s="12">
        <v>-6.671654675955372</v>
      </c>
      <c r="G11" s="12">
        <v>0.4880908696528208</v>
      </c>
      <c r="H11" s="4">
        <v>1.572099999999864</v>
      </c>
      <c r="I11" s="5">
        <v>2004.2022</v>
      </c>
      <c r="J11" s="9">
        <v>36598</v>
      </c>
      <c r="K11" s="12">
        <v>-4.243785176487468</v>
      </c>
      <c r="L11" s="16"/>
    </row>
    <row r="12" spans="1:12" ht="12.75">
      <c r="A12" s="27" t="s">
        <v>78</v>
      </c>
      <c r="B12" s="27" t="s">
        <v>78</v>
      </c>
      <c r="C12" s="27" t="s">
        <v>78</v>
      </c>
      <c r="D12" s="27" t="s">
        <v>78</v>
      </c>
      <c r="E12" s="27" t="s">
        <v>78</v>
      </c>
      <c r="F12" s="12">
        <v>-6.671654675955372</v>
      </c>
      <c r="G12" s="12">
        <v>0.5819022067170119</v>
      </c>
      <c r="H12" s="4">
        <v>1.572099999999864</v>
      </c>
      <c r="I12" s="5">
        <v>2004.2022</v>
      </c>
      <c r="J12" s="9">
        <v>36598</v>
      </c>
      <c r="K12" s="12">
        <v>-4.243785176487468</v>
      </c>
      <c r="L12" s="16"/>
    </row>
    <row r="13" spans="1:12" ht="12.75">
      <c r="A13" s="27" t="s">
        <v>78</v>
      </c>
      <c r="B13" s="27" t="s">
        <v>78</v>
      </c>
      <c r="C13" s="27" t="s">
        <v>78</v>
      </c>
      <c r="D13" s="27" t="s">
        <v>78</v>
      </c>
      <c r="E13" s="27" t="s">
        <v>78</v>
      </c>
      <c r="F13" s="12">
        <v>-3.987712229784791</v>
      </c>
      <c r="G13" s="12">
        <v>0.6933881435179349</v>
      </c>
      <c r="H13" s="4">
        <v>1.7605999999998403</v>
      </c>
      <c r="I13" s="5">
        <v>2004.3907</v>
      </c>
      <c r="J13" s="9">
        <v>36667</v>
      </c>
      <c r="K13" s="12">
        <v>-2.2649734350705173</v>
      </c>
      <c r="L13" s="16"/>
    </row>
    <row r="14" spans="1:12" ht="12.75">
      <c r="A14" s="27" t="s">
        <v>78</v>
      </c>
      <c r="B14" s="27" t="s">
        <v>78</v>
      </c>
      <c r="C14" s="27" t="s">
        <v>78</v>
      </c>
      <c r="D14" s="27" t="s">
        <v>78</v>
      </c>
      <c r="E14" s="27" t="s">
        <v>78</v>
      </c>
      <c r="F14" s="12">
        <v>0.43726618769905334</v>
      </c>
      <c r="G14" s="12">
        <v>0.9408325398321782</v>
      </c>
      <c r="H14" s="4">
        <v>2.0665999999998803</v>
      </c>
      <c r="I14" s="5">
        <v>2004.6967</v>
      </c>
      <c r="J14" s="9">
        <v>36779</v>
      </c>
      <c r="K14" s="12">
        <v>0.21158723879757993</v>
      </c>
      <c r="L14" s="16"/>
    </row>
    <row r="15" spans="1:12" ht="12.75">
      <c r="A15" s="27" t="s">
        <v>78</v>
      </c>
      <c r="B15" s="27" t="s">
        <v>78</v>
      </c>
      <c r="C15" s="27" t="s">
        <v>78</v>
      </c>
      <c r="D15" s="27" t="s">
        <v>78</v>
      </c>
      <c r="E15" s="27" t="s">
        <v>78</v>
      </c>
      <c r="F15" s="12">
        <v>-0.07130935190138898</v>
      </c>
      <c r="G15" s="12">
        <v>0.6281280829515409</v>
      </c>
      <c r="H15" s="4">
        <v>2.2223999999998796</v>
      </c>
      <c r="I15" s="5">
        <v>2004.8525</v>
      </c>
      <c r="J15" s="9">
        <v>36836</v>
      </c>
      <c r="K15" s="12">
        <v>-0.032086641424312834</v>
      </c>
      <c r="L15" s="16"/>
    </row>
    <row r="16" spans="1:11" ht="12.75">
      <c r="A16" s="27" t="s">
        <v>78</v>
      </c>
      <c r="B16" s="27" t="s">
        <v>78</v>
      </c>
      <c r="C16" s="27" t="s">
        <v>78</v>
      </c>
      <c r="D16" s="27" t="s">
        <v>78</v>
      </c>
      <c r="E16" s="27" t="s">
        <v>78</v>
      </c>
      <c r="F16" s="12">
        <v>-3.577046762147919</v>
      </c>
      <c r="G16" s="12">
        <v>0.7697111439349275</v>
      </c>
      <c r="H16" s="4">
        <v>2.4302000000000135</v>
      </c>
      <c r="I16" s="4">
        <v>2005.0603</v>
      </c>
      <c r="J16" s="6">
        <v>36912</v>
      </c>
      <c r="K16" s="12">
        <v>-1.4719145593563903</v>
      </c>
    </row>
    <row r="17" spans="1:11" ht="12.75">
      <c r="A17" s="27" t="s">
        <v>78</v>
      </c>
      <c r="B17" s="27" t="s">
        <v>78</v>
      </c>
      <c r="C17" s="27" t="s">
        <v>78</v>
      </c>
      <c r="D17" s="27" t="s">
        <v>78</v>
      </c>
      <c r="E17" s="27" t="s">
        <v>78</v>
      </c>
      <c r="F17" s="12">
        <v>-3.1803021578122777</v>
      </c>
      <c r="G17" s="12">
        <v>0.31814279526117006</v>
      </c>
      <c r="H17" s="4">
        <v>2.641099999999824</v>
      </c>
      <c r="I17" s="4">
        <v>2005.2712</v>
      </c>
      <c r="J17" s="6">
        <v>36989</v>
      </c>
      <c r="K17" s="12">
        <v>-1.2041581756891029</v>
      </c>
    </row>
    <row r="18" spans="1:11" ht="12.75">
      <c r="A18" s="27" t="s">
        <v>78</v>
      </c>
      <c r="B18" s="27" t="s">
        <v>78</v>
      </c>
      <c r="C18" s="27" t="s">
        <v>78</v>
      </c>
      <c r="D18" s="27" t="s">
        <v>78</v>
      </c>
      <c r="E18" s="27" t="s">
        <v>78</v>
      </c>
      <c r="F18" s="12">
        <v>-3.1060575534950883</v>
      </c>
      <c r="G18" s="12">
        <v>0.43734437463947384</v>
      </c>
      <c r="H18" s="4">
        <v>2.854799999999841</v>
      </c>
      <c r="I18" s="4">
        <v>2005.4849</v>
      </c>
      <c r="J18" s="6">
        <v>37067</v>
      </c>
      <c r="K18" s="12">
        <v>-1.0880123138206743</v>
      </c>
    </row>
    <row r="19" spans="1:11" ht="12.75">
      <c r="A19" s="27" t="s">
        <v>78</v>
      </c>
      <c r="B19" s="27" t="s">
        <v>78</v>
      </c>
      <c r="C19" s="27" t="s">
        <v>78</v>
      </c>
      <c r="D19" s="27" t="s">
        <v>78</v>
      </c>
      <c r="E19" s="27" t="s">
        <v>78</v>
      </c>
      <c r="F19" s="12">
        <v>-0.6541294958190207</v>
      </c>
      <c r="G19" s="12">
        <v>1.249458242927416</v>
      </c>
      <c r="H19" s="4">
        <v>3.0657999999998538</v>
      </c>
      <c r="I19" s="4">
        <v>2005.6959</v>
      </c>
      <c r="J19" s="6">
        <v>37144</v>
      </c>
      <c r="K19" s="12">
        <v>-0.21336339481344246</v>
      </c>
    </row>
    <row r="20" spans="1:11" ht="12.75">
      <c r="A20" s="27" t="s">
        <v>78</v>
      </c>
      <c r="B20" s="27" t="s">
        <v>78</v>
      </c>
      <c r="C20" s="27" t="s">
        <v>78</v>
      </c>
      <c r="D20" s="27" t="s">
        <v>78</v>
      </c>
      <c r="E20" s="27" t="s">
        <v>78</v>
      </c>
      <c r="F20" s="12">
        <v>-5.314834532004006</v>
      </c>
      <c r="G20" s="12">
        <v>1.6654911290381766</v>
      </c>
      <c r="H20" s="4">
        <v>3.312400000000025</v>
      </c>
      <c r="I20" s="4">
        <v>2005.9425</v>
      </c>
      <c r="J20" s="6">
        <v>37234</v>
      </c>
      <c r="K20" s="12">
        <v>-1.6045267878287541</v>
      </c>
    </row>
    <row r="21" spans="1:11" ht="12.75">
      <c r="A21" s="27" t="s">
        <v>78</v>
      </c>
      <c r="B21" s="27" t="s">
        <v>78</v>
      </c>
      <c r="C21" s="27" t="s">
        <v>78</v>
      </c>
      <c r="D21" s="27" t="s">
        <v>78</v>
      </c>
      <c r="E21" s="27" t="s">
        <v>78</v>
      </c>
      <c r="F21" s="12">
        <v>-3.625769783715413</v>
      </c>
      <c r="G21" s="12">
        <v>0.7806734745254865</v>
      </c>
      <c r="H21" s="4">
        <v>3.6191999999998643</v>
      </c>
      <c r="I21" s="4">
        <v>2006.2493</v>
      </c>
      <c r="J21" s="6">
        <v>37346</v>
      </c>
      <c r="K21" s="12">
        <v>-1.0018152585420947</v>
      </c>
    </row>
    <row r="22" spans="1:11" ht="12.75">
      <c r="A22" s="27" t="s">
        <v>78</v>
      </c>
      <c r="B22" s="27" t="s">
        <v>78</v>
      </c>
      <c r="C22" s="27" t="s">
        <v>78</v>
      </c>
      <c r="D22" s="27" t="s">
        <v>78</v>
      </c>
      <c r="E22" s="27" t="s">
        <v>78</v>
      </c>
      <c r="F22" s="12">
        <v>-6.595553956534868</v>
      </c>
      <c r="G22" s="12">
        <v>0.6852306359471355</v>
      </c>
      <c r="H22" s="4">
        <v>3.9260999999999058</v>
      </c>
      <c r="I22" s="4">
        <v>2006.5562</v>
      </c>
      <c r="J22" s="6">
        <v>37458</v>
      </c>
      <c r="K22" s="12">
        <v>-1.679925105457076</v>
      </c>
    </row>
    <row r="23" spans="1:11" ht="12.75">
      <c r="A23" s="27" t="s">
        <v>78</v>
      </c>
      <c r="B23" s="27" t="s">
        <v>78</v>
      </c>
      <c r="C23" s="27" t="s">
        <v>78</v>
      </c>
      <c r="D23" s="27" t="s">
        <v>78</v>
      </c>
      <c r="E23" s="27" t="s">
        <v>78</v>
      </c>
      <c r="F23" s="12">
        <v>-8.189956834290689</v>
      </c>
      <c r="G23" s="12">
        <v>0.4228308090864269</v>
      </c>
      <c r="H23" s="4">
        <v>4.271299999999883</v>
      </c>
      <c r="I23" s="4">
        <v>2006.9014</v>
      </c>
      <c r="J23" s="6">
        <v>37584</v>
      </c>
      <c r="K23" s="12">
        <v>-1.9174389142160264</v>
      </c>
    </row>
    <row r="24" spans="1:11" ht="12.75">
      <c r="A24" s="53">
        <v>97.566896</v>
      </c>
      <c r="B24" s="53">
        <v>0.00108768</v>
      </c>
      <c r="C24" s="18">
        <v>137.926</v>
      </c>
      <c r="D24" s="18">
        <v>0.9397</v>
      </c>
      <c r="E24" s="17">
        <v>14.3918299341951</v>
      </c>
      <c r="F24" s="17">
        <f aca="true" t="shared" si="0" ref="F24:F32">F23+E24</f>
        <v>6.201873099904411</v>
      </c>
      <c r="G24" s="17">
        <v>1.4787929724344848</v>
      </c>
      <c r="H24" s="5">
        <f aca="true" t="shared" si="1" ref="H24:H32">I24-2002.63</f>
        <v>4.854899999999816</v>
      </c>
      <c r="I24" s="5">
        <v>2007.4849</v>
      </c>
      <c r="J24" s="22">
        <v>37797</v>
      </c>
      <c r="K24" s="17">
        <f aca="true" t="shared" si="2" ref="K24:K32">F24/H24</f>
        <v>1.2774461059763633</v>
      </c>
    </row>
    <row r="25" spans="1:15" ht="12.75">
      <c r="A25" s="53">
        <v>97.565897</v>
      </c>
      <c r="B25" s="53">
        <v>0.0006598</v>
      </c>
      <c r="C25" s="18">
        <v>137.926</v>
      </c>
      <c r="D25" s="18">
        <v>0.9397</v>
      </c>
      <c r="E25" s="17">
        <v>2.55917373790428</v>
      </c>
      <c r="F25" s="17">
        <f t="shared" si="0"/>
        <v>8.76104683780869</v>
      </c>
      <c r="G25" s="17">
        <v>0.8970539158688889</v>
      </c>
      <c r="H25" s="5">
        <f t="shared" si="1"/>
        <v>5.938299999999799</v>
      </c>
      <c r="I25" s="5">
        <v>2008.5683</v>
      </c>
      <c r="J25" s="22">
        <v>38193</v>
      </c>
      <c r="K25" s="17">
        <f t="shared" si="2"/>
        <v>1.4753459471244272</v>
      </c>
      <c r="L25" s="1" t="s">
        <v>119</v>
      </c>
      <c r="M25" s="12"/>
      <c r="N25" s="12"/>
      <c r="O25" s="4"/>
    </row>
    <row r="26" spans="1:15" ht="12.75">
      <c r="A26" s="53">
        <v>97.5669</v>
      </c>
      <c r="B26" s="1">
        <v>0.00115</v>
      </c>
      <c r="C26" s="18">
        <v>137.926</v>
      </c>
      <c r="D26" s="18">
        <v>0.9397</v>
      </c>
      <c r="E26" s="1">
        <v>-2.6</v>
      </c>
      <c r="F26" s="17">
        <f t="shared" si="0"/>
        <v>6.161046837808691</v>
      </c>
      <c r="G26" s="1">
        <v>1.6</v>
      </c>
      <c r="H26" s="5">
        <f t="shared" si="1"/>
        <v>6.764499999999998</v>
      </c>
      <c r="I26" s="4">
        <v>2009.3945</v>
      </c>
      <c r="J26" s="13">
        <v>38495</v>
      </c>
      <c r="K26" s="17">
        <f t="shared" si="2"/>
        <v>0.9107911653202295</v>
      </c>
      <c r="L26" s="1" t="s">
        <v>153</v>
      </c>
      <c r="M26" s="12"/>
      <c r="N26" s="12"/>
      <c r="O26" s="4"/>
    </row>
    <row r="27" spans="1:11" ht="12.75">
      <c r="A27" s="1">
        <v>97.56783</v>
      </c>
      <c r="B27" s="1">
        <v>0.00052</v>
      </c>
      <c r="C27" s="18">
        <v>137.926</v>
      </c>
      <c r="D27" s="18">
        <v>0.9397</v>
      </c>
      <c r="E27" s="1">
        <v>-2.4</v>
      </c>
      <c r="F27" s="17">
        <f t="shared" si="0"/>
        <v>3.7610468378086908</v>
      </c>
      <c r="G27" s="1">
        <v>0.5</v>
      </c>
      <c r="H27" s="5">
        <f t="shared" si="1"/>
        <v>7.723399999999856</v>
      </c>
      <c r="I27" s="4">
        <v>2010.3534</v>
      </c>
      <c r="J27" s="13">
        <v>38845</v>
      </c>
      <c r="K27" s="17">
        <f t="shared" si="2"/>
        <v>0.4869677652081675</v>
      </c>
    </row>
    <row r="28" spans="1:12" ht="12.75">
      <c r="A28" s="1">
        <v>97.56536</v>
      </c>
      <c r="B28" s="1">
        <v>0.00104</v>
      </c>
      <c r="C28" s="18">
        <v>137.926</v>
      </c>
      <c r="D28" s="18">
        <v>0.9397</v>
      </c>
      <c r="E28" s="1">
        <v>6.3</v>
      </c>
      <c r="F28" s="17">
        <f t="shared" si="0"/>
        <v>10.061046837808691</v>
      </c>
      <c r="G28" s="12">
        <v>1</v>
      </c>
      <c r="H28" s="1">
        <f t="shared" si="1"/>
        <v>8.81399999999985</v>
      </c>
      <c r="I28" s="1">
        <v>2011.444</v>
      </c>
      <c r="J28" s="13">
        <v>39243</v>
      </c>
      <c r="K28" s="17">
        <f t="shared" si="2"/>
        <v>1.1414847785124644</v>
      </c>
      <c r="L28" s="1" t="s">
        <v>123</v>
      </c>
    </row>
    <row r="29" spans="1:12" ht="12.75">
      <c r="A29" s="1">
        <v>97.56583</v>
      </c>
      <c r="B29" s="18">
        <v>0.00052</v>
      </c>
      <c r="C29" s="18">
        <v>137.926</v>
      </c>
      <c r="D29" s="18">
        <v>0.9397</v>
      </c>
      <c r="E29" s="1">
        <v>-1.2</v>
      </c>
      <c r="F29" s="17">
        <f t="shared" si="0"/>
        <v>8.861046837808692</v>
      </c>
      <c r="G29" s="1">
        <v>0.5</v>
      </c>
      <c r="H29" s="1">
        <f t="shared" si="1"/>
        <v>9.676999999999907</v>
      </c>
      <c r="I29" s="18">
        <v>2012.307</v>
      </c>
      <c r="J29" s="13">
        <v>39559</v>
      </c>
      <c r="K29" s="12">
        <f t="shared" si="2"/>
        <v>0.9156811860916375</v>
      </c>
      <c r="L29" s="1" t="s">
        <v>166</v>
      </c>
    </row>
    <row r="30" spans="1:11" ht="12.75">
      <c r="A30" s="1">
        <v>97.56436</v>
      </c>
      <c r="B30" s="18">
        <v>0.00064</v>
      </c>
      <c r="C30" s="18">
        <v>137.926</v>
      </c>
      <c r="D30" s="18">
        <v>0.9397</v>
      </c>
      <c r="E30" s="1">
        <v>3.8</v>
      </c>
      <c r="F30" s="17">
        <f t="shared" si="0"/>
        <v>12.66104683780869</v>
      </c>
      <c r="G30" s="1">
        <v>0.6</v>
      </c>
      <c r="H30" s="1">
        <f t="shared" si="1"/>
        <v>10.692999999999984</v>
      </c>
      <c r="I30" s="18">
        <v>2013.323</v>
      </c>
      <c r="J30" s="13">
        <v>39930</v>
      </c>
      <c r="K30" s="12">
        <f t="shared" si="2"/>
        <v>1.184050017563706</v>
      </c>
    </row>
    <row r="31" spans="1:12" ht="12.75">
      <c r="A31" s="1">
        <v>97.56349</v>
      </c>
      <c r="B31" s="54">
        <v>0.0007</v>
      </c>
      <c r="C31" s="18">
        <v>137.926</v>
      </c>
      <c r="D31" s="18">
        <v>0.9397</v>
      </c>
      <c r="E31" s="1">
        <v>2.2</v>
      </c>
      <c r="F31" s="17">
        <f t="shared" si="0"/>
        <v>14.86104683780869</v>
      </c>
      <c r="G31" s="1">
        <v>0.7</v>
      </c>
      <c r="H31" s="1">
        <f t="shared" si="1"/>
        <v>11.687999999999874</v>
      </c>
      <c r="I31" s="18">
        <v>2014.318</v>
      </c>
      <c r="J31" s="13">
        <v>40293</v>
      </c>
      <c r="K31" s="12">
        <f t="shared" si="2"/>
        <v>1.271479024453187</v>
      </c>
      <c r="L31" s="1" t="s">
        <v>328</v>
      </c>
    </row>
    <row r="32" spans="1:12" ht="12.75">
      <c r="A32" s="1">
        <v>97.56086</v>
      </c>
      <c r="B32" s="18">
        <v>0.00065</v>
      </c>
      <c r="C32" s="18">
        <v>137.926</v>
      </c>
      <c r="D32" s="18">
        <v>0.9397</v>
      </c>
      <c r="E32" s="1">
        <v>6.7</v>
      </c>
      <c r="F32" s="17">
        <f t="shared" si="0"/>
        <v>21.56104683780869</v>
      </c>
      <c r="G32" s="1">
        <v>0.6</v>
      </c>
      <c r="H32" s="1">
        <f t="shared" si="1"/>
        <v>12.684999999999945</v>
      </c>
      <c r="I32" s="18">
        <v>2015.315</v>
      </c>
      <c r="J32" s="13">
        <v>40657</v>
      </c>
      <c r="K32" s="12">
        <f t="shared" si="2"/>
        <v>1.699727775940779</v>
      </c>
      <c r="L32" s="1" t="s">
        <v>440</v>
      </c>
    </row>
    <row r="33" spans="2:11" ht="12.75">
      <c r="B33" s="18"/>
      <c r="C33" s="18"/>
      <c r="D33" s="18"/>
      <c r="F33" s="17"/>
      <c r="I33" s="18"/>
      <c r="J33" s="13"/>
      <c r="K33" s="12"/>
    </row>
    <row r="34" spans="2:11" ht="12.75">
      <c r="B34" s="18"/>
      <c r="C34" s="18"/>
      <c r="D34" s="18"/>
      <c r="F34" s="17"/>
      <c r="I34" s="18"/>
      <c r="J34" s="13"/>
      <c r="K34" s="12"/>
    </row>
    <row r="35" spans="2:11" ht="12.75">
      <c r="B35" s="18"/>
      <c r="C35" s="18"/>
      <c r="D35" s="18"/>
      <c r="F35" s="17"/>
      <c r="I35" s="18"/>
      <c r="J35" s="13"/>
      <c r="K35" s="12"/>
    </row>
    <row r="36" spans="2:11" ht="12.75">
      <c r="B36" s="18"/>
      <c r="C36" s="18"/>
      <c r="D36" s="18"/>
      <c r="F36" s="17"/>
      <c r="I36" s="18"/>
      <c r="J36" s="13"/>
      <c r="K36" s="12"/>
    </row>
    <row r="37" spans="2:11" ht="12.75">
      <c r="B37" s="18"/>
      <c r="C37" s="18"/>
      <c r="D37" s="18"/>
      <c r="F37" s="17"/>
      <c r="I37" s="18"/>
      <c r="J37" s="13"/>
      <c r="K37" s="12"/>
    </row>
    <row r="38" spans="2:11" ht="12.75">
      <c r="B38" s="18"/>
      <c r="C38" s="18"/>
      <c r="D38" s="18"/>
      <c r="F38" s="17"/>
      <c r="I38" s="18"/>
      <c r="J38" s="13"/>
      <c r="K38" s="12"/>
    </row>
    <row r="39" spans="2:11" ht="12.75">
      <c r="B39" s="18"/>
      <c r="C39" s="18"/>
      <c r="D39" s="18"/>
      <c r="F39" s="17"/>
      <c r="I39" s="18"/>
      <c r="J39" s="13"/>
      <c r="K39" s="12"/>
    </row>
    <row r="40" spans="2:11" ht="12.75">
      <c r="B40" s="18"/>
      <c r="C40" s="18"/>
      <c r="D40" s="18"/>
      <c r="F40" s="17"/>
      <c r="I40" s="18"/>
      <c r="J40" s="13"/>
      <c r="K40" s="12"/>
    </row>
    <row r="41" spans="2:11" ht="12.75">
      <c r="B41" s="18"/>
      <c r="C41" s="18"/>
      <c r="D41" s="18"/>
      <c r="F41" s="17"/>
      <c r="I41" s="18"/>
      <c r="J41" s="13"/>
      <c r="K41" s="12"/>
    </row>
    <row r="42" spans="2:11" ht="12.75">
      <c r="B42" s="18"/>
      <c r="C42" s="18"/>
      <c r="D42" s="18"/>
      <c r="F42" s="17"/>
      <c r="I42" s="18"/>
      <c r="J42" s="13"/>
      <c r="K42" s="12"/>
    </row>
    <row r="43" spans="2:11" ht="12.75">
      <c r="B43" s="18"/>
      <c r="C43" s="18"/>
      <c r="D43" s="18"/>
      <c r="F43" s="17"/>
      <c r="I43" s="18"/>
      <c r="J43" s="13"/>
      <c r="K43" s="12"/>
    </row>
    <row r="44" spans="2:11" ht="12.75">
      <c r="B44" s="18"/>
      <c r="C44" s="18"/>
      <c r="D44" s="18"/>
      <c r="F44" s="17"/>
      <c r="I44" s="18"/>
      <c r="J44" s="13"/>
      <c r="K44" s="12"/>
    </row>
    <row r="45" spans="2:11" ht="12.75">
      <c r="B45" s="18"/>
      <c r="C45" s="18"/>
      <c r="D45" s="18"/>
      <c r="F45" s="17"/>
      <c r="I45" s="18"/>
      <c r="J45" s="13"/>
      <c r="K45" s="12"/>
    </row>
  </sheetData>
  <sheetProtection/>
  <mergeCells count="1">
    <mergeCell ref="K2:L2"/>
  </mergeCells>
  <printOptions/>
  <pageMargins left="0.25" right="0.25" top="0.25" bottom="0.26" header="0.3" footer="0.3"/>
  <pageSetup fitToHeight="4" fitToWidth="1" orientation="landscape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X54"/>
  <sheetViews>
    <sheetView workbookViewId="0" topLeftCell="A25">
      <selection activeCell="F34" sqref="F34"/>
    </sheetView>
  </sheetViews>
  <sheetFormatPr defaultColWidth="8.375" defaultRowHeight="12.75"/>
  <cols>
    <col min="1" max="16384" width="8.375" style="10" customWidth="1"/>
  </cols>
  <sheetData>
    <row r="1" spans="1:2" ht="12.75">
      <c r="A1" s="43" t="s">
        <v>168</v>
      </c>
      <c r="B1" s="32"/>
    </row>
    <row r="2" spans="1:12" ht="13.5" thickBot="1">
      <c r="A2" s="12"/>
      <c r="B2" s="12"/>
      <c r="C2" s="4"/>
      <c r="D2" s="4"/>
      <c r="E2" s="40"/>
      <c r="F2" s="1"/>
      <c r="G2" s="1"/>
      <c r="H2" s="1"/>
      <c r="I2" s="1"/>
      <c r="J2" s="1"/>
      <c r="K2" s="147" t="s">
        <v>34</v>
      </c>
      <c r="L2" s="147"/>
    </row>
    <row r="3" spans="1:12" ht="39">
      <c r="A3" s="38" t="s">
        <v>35</v>
      </c>
      <c r="B3" s="37" t="s">
        <v>186</v>
      </c>
      <c r="C3" s="38" t="s">
        <v>197</v>
      </c>
      <c r="D3" s="38" t="s">
        <v>77</v>
      </c>
      <c r="E3" s="36" t="s">
        <v>198</v>
      </c>
      <c r="F3" s="37" t="s">
        <v>212</v>
      </c>
      <c r="G3" s="33" t="s">
        <v>213</v>
      </c>
      <c r="H3" s="34" t="s">
        <v>214</v>
      </c>
      <c r="I3" s="34" t="s">
        <v>215</v>
      </c>
      <c r="J3" s="35" t="s">
        <v>199</v>
      </c>
      <c r="K3" s="36" t="s">
        <v>241</v>
      </c>
      <c r="L3" s="37" t="s">
        <v>242</v>
      </c>
    </row>
    <row r="4" spans="1:11" s="1" customFormat="1" ht="12.75">
      <c r="A4" s="27" t="s">
        <v>78</v>
      </c>
      <c r="B4" s="27" t="s">
        <v>78</v>
      </c>
      <c r="C4" s="27" t="s">
        <v>78</v>
      </c>
      <c r="D4" s="27" t="s">
        <v>78</v>
      </c>
      <c r="E4" s="27" t="s">
        <v>78</v>
      </c>
      <c r="F4" s="12">
        <v>0</v>
      </c>
      <c r="G4" s="12">
        <v>0.6123025182641905</v>
      </c>
      <c r="H4" s="4">
        <v>0</v>
      </c>
      <c r="I4" s="5">
        <v>2002.6301</v>
      </c>
      <c r="J4" s="6">
        <v>36024</v>
      </c>
      <c r="K4" s="12"/>
    </row>
    <row r="5" spans="1:11" s="1" customFormat="1" ht="12.75">
      <c r="A5" s="27" t="s">
        <v>78</v>
      </c>
      <c r="B5" s="27" t="s">
        <v>78</v>
      </c>
      <c r="C5" s="27" t="s">
        <v>78</v>
      </c>
      <c r="D5" s="27" t="s">
        <v>78</v>
      </c>
      <c r="E5" s="27" t="s">
        <v>78</v>
      </c>
      <c r="F5" s="12">
        <v>-0.6994244605029568</v>
      </c>
      <c r="G5" s="12">
        <v>0.6236414537876013</v>
      </c>
      <c r="H5" s="4">
        <v>0.3999999999998636</v>
      </c>
      <c r="I5" s="7">
        <v>2003.0301</v>
      </c>
      <c r="J5" s="6">
        <v>36170</v>
      </c>
      <c r="K5" s="12">
        <f>F5/H5</f>
        <v>-1.7485611512579884</v>
      </c>
    </row>
    <row r="6" spans="1:11" s="1" customFormat="1" ht="12.75">
      <c r="A6" s="27" t="s">
        <v>78</v>
      </c>
      <c r="B6" s="27" t="s">
        <v>78</v>
      </c>
      <c r="C6" s="27" t="s">
        <v>78</v>
      </c>
      <c r="D6" s="27" t="s">
        <v>78</v>
      </c>
      <c r="E6" s="27" t="s">
        <v>78</v>
      </c>
      <c r="F6" s="12">
        <v>1.0292086331855121</v>
      </c>
      <c r="G6" s="12">
        <v>0.2834733880852733</v>
      </c>
      <c r="H6" s="4">
        <v>0.6301999999998316</v>
      </c>
      <c r="I6" s="4">
        <v>2003.2603</v>
      </c>
      <c r="J6" s="6">
        <v>36254</v>
      </c>
      <c r="K6" s="12">
        <f aca="true" t="shared" si="0" ref="K6:K23">F6/H6</f>
        <v>1.6331460380605953</v>
      </c>
    </row>
    <row r="7" spans="1:11" s="1" customFormat="1" ht="12.75">
      <c r="A7" s="27" t="s">
        <v>78</v>
      </c>
      <c r="B7" s="27" t="s">
        <v>78</v>
      </c>
      <c r="C7" s="27" t="s">
        <v>78</v>
      </c>
      <c r="D7" s="27" t="s">
        <v>78</v>
      </c>
      <c r="E7" s="27" t="s">
        <v>78</v>
      </c>
      <c r="F7" s="12">
        <v>1.8025899282333504</v>
      </c>
      <c r="G7" s="12">
        <v>0.2683548073873921</v>
      </c>
      <c r="H7" s="4">
        <v>0.7862999999999829</v>
      </c>
      <c r="I7" s="8">
        <v>2003.4164</v>
      </c>
      <c r="J7" s="6">
        <v>36311</v>
      </c>
      <c r="K7" s="12">
        <f t="shared" si="0"/>
        <v>2.2924964113358635</v>
      </c>
    </row>
    <row r="8" spans="1:11" s="1" customFormat="1" ht="12.75">
      <c r="A8" s="27" t="s">
        <v>78</v>
      </c>
      <c r="B8" s="27" t="s">
        <v>78</v>
      </c>
      <c r="C8" s="27" t="s">
        <v>78</v>
      </c>
      <c r="D8" s="27" t="s">
        <v>78</v>
      </c>
      <c r="E8" s="27" t="s">
        <v>78</v>
      </c>
      <c r="F8" s="12">
        <v>3.1174100722319174</v>
      </c>
      <c r="G8" s="12">
        <v>0.36284593674914983</v>
      </c>
      <c r="H8" s="4">
        <v>1.0328999999999269</v>
      </c>
      <c r="I8" s="8">
        <v>2003.663</v>
      </c>
      <c r="J8" s="6">
        <v>36401</v>
      </c>
      <c r="K8" s="12">
        <f t="shared" si="0"/>
        <v>3.018114117757903</v>
      </c>
    </row>
    <row r="9" spans="1:11" s="1" customFormat="1" ht="12.75">
      <c r="A9" s="27" t="s">
        <v>78</v>
      </c>
      <c r="B9" s="27" t="s">
        <v>78</v>
      </c>
      <c r="C9" s="27" t="s">
        <v>78</v>
      </c>
      <c r="D9" s="27" t="s">
        <v>78</v>
      </c>
      <c r="E9" s="27" t="s">
        <v>78</v>
      </c>
      <c r="F9" s="12">
        <v>5.419568345846999</v>
      </c>
      <c r="G9" s="12">
        <v>0.7256918734982997</v>
      </c>
      <c r="H9" s="4">
        <v>1.246599999999944</v>
      </c>
      <c r="I9" s="8">
        <v>2003.8767</v>
      </c>
      <c r="J9" s="6">
        <v>36479</v>
      </c>
      <c r="K9" s="12">
        <f t="shared" si="0"/>
        <v>4.347479821793071</v>
      </c>
    </row>
    <row r="10" spans="1:11" s="1" customFormat="1" ht="12.75">
      <c r="A10" s="27" t="s">
        <v>78</v>
      </c>
      <c r="B10" s="27" t="s">
        <v>78</v>
      </c>
      <c r="C10" s="27" t="s">
        <v>78</v>
      </c>
      <c r="D10" s="27" t="s">
        <v>78</v>
      </c>
      <c r="E10" s="27" t="s">
        <v>78</v>
      </c>
      <c r="F10" s="12">
        <v>4.817553957299262</v>
      </c>
      <c r="G10" s="12">
        <v>1.3990125483920683</v>
      </c>
      <c r="H10" s="4">
        <v>1.419099999999844</v>
      </c>
      <c r="I10" s="4">
        <v>2004.0492</v>
      </c>
      <c r="J10" s="6">
        <v>36542</v>
      </c>
      <c r="K10" s="12">
        <f t="shared" si="0"/>
        <v>3.394795262701566</v>
      </c>
    </row>
    <row r="11" spans="1:11" s="1" customFormat="1" ht="12.75">
      <c r="A11" s="27" t="s">
        <v>78</v>
      </c>
      <c r="B11" s="27" t="s">
        <v>78</v>
      </c>
      <c r="C11" s="27" t="s">
        <v>78</v>
      </c>
      <c r="D11" s="27" t="s">
        <v>78</v>
      </c>
      <c r="E11" s="27" t="s">
        <v>78</v>
      </c>
      <c r="F11" s="12">
        <v>5.529784173195414</v>
      </c>
      <c r="G11" s="12">
        <v>0.99249675444724</v>
      </c>
      <c r="H11" s="4">
        <v>1.572099999999864</v>
      </c>
      <c r="I11" s="4">
        <v>2004.2022</v>
      </c>
      <c r="J11" s="6">
        <v>36598</v>
      </c>
      <c r="K11" s="12">
        <f t="shared" si="0"/>
        <v>3.517450654027029</v>
      </c>
    </row>
    <row r="12" spans="1:11" s="1" customFormat="1" ht="12.75">
      <c r="A12" s="27" t="s">
        <v>78</v>
      </c>
      <c r="B12" s="27" t="s">
        <v>78</v>
      </c>
      <c r="C12" s="27" t="s">
        <v>78</v>
      </c>
      <c r="D12" s="27" t="s">
        <v>78</v>
      </c>
      <c r="E12" s="27" t="s">
        <v>78</v>
      </c>
      <c r="F12" s="12">
        <v>4.355683453658878</v>
      </c>
      <c r="G12" s="12">
        <v>0.3832845719677873</v>
      </c>
      <c r="H12" s="4">
        <v>1.7605999999998403</v>
      </c>
      <c r="I12" s="4">
        <v>2004.3907</v>
      </c>
      <c r="J12" s="6">
        <v>36667</v>
      </c>
      <c r="K12" s="12">
        <f t="shared" si="0"/>
        <v>2.473976742962214</v>
      </c>
    </row>
    <row r="13" spans="1:11" s="1" customFormat="1" ht="12.75">
      <c r="A13" s="27" t="s">
        <v>78</v>
      </c>
      <c r="B13" s="27" t="s">
        <v>78</v>
      </c>
      <c r="C13" s="27" t="s">
        <v>78</v>
      </c>
      <c r="D13" s="27" t="s">
        <v>78</v>
      </c>
      <c r="E13" s="27" t="s">
        <v>78</v>
      </c>
      <c r="F13" s="12">
        <v>5.247769784675777</v>
      </c>
      <c r="G13" s="12">
        <v>1.104761733221174</v>
      </c>
      <c r="H13" s="4">
        <v>2.0665999999998803</v>
      </c>
      <c r="I13" s="4">
        <v>2004.6967</v>
      </c>
      <c r="J13" s="6">
        <v>36779</v>
      </c>
      <c r="K13" s="12">
        <f t="shared" si="0"/>
        <v>2.539325357919327</v>
      </c>
    </row>
    <row r="14" spans="1:11" s="1" customFormat="1" ht="12.75">
      <c r="A14" s="27" t="s">
        <v>78</v>
      </c>
      <c r="B14" s="27" t="s">
        <v>78</v>
      </c>
      <c r="C14" s="27" t="s">
        <v>78</v>
      </c>
      <c r="D14" s="27" t="s">
        <v>78</v>
      </c>
      <c r="E14" s="27" t="s">
        <v>78</v>
      </c>
      <c r="F14" s="12">
        <v>6.83769784237426</v>
      </c>
      <c r="G14" s="12">
        <v>0.9027641711684483</v>
      </c>
      <c r="H14" s="4">
        <v>2.2223999999998796</v>
      </c>
      <c r="I14" s="4">
        <v>2004.8525</v>
      </c>
      <c r="J14" s="6">
        <v>36836</v>
      </c>
      <c r="K14" s="12">
        <f t="shared" si="0"/>
        <v>3.0767178916372524</v>
      </c>
    </row>
    <row r="15" spans="1:11" s="1" customFormat="1" ht="12.75">
      <c r="A15" s="27" t="s">
        <v>78</v>
      </c>
      <c r="B15" s="27" t="s">
        <v>78</v>
      </c>
      <c r="C15" s="27" t="s">
        <v>78</v>
      </c>
      <c r="D15" s="27" t="s">
        <v>78</v>
      </c>
      <c r="E15" s="27" t="s">
        <v>78</v>
      </c>
      <c r="F15" s="12">
        <v>5.751366907022047</v>
      </c>
      <c r="G15" s="12">
        <v>1.4087947595540518</v>
      </c>
      <c r="H15" s="4">
        <v>2.4302000000000135</v>
      </c>
      <c r="I15" s="4">
        <v>2005.0603</v>
      </c>
      <c r="J15" s="6">
        <v>36912</v>
      </c>
      <c r="K15" s="12">
        <f t="shared" si="0"/>
        <v>2.3666228734351145</v>
      </c>
    </row>
    <row r="16" spans="1:11" s="1" customFormat="1" ht="12.75">
      <c r="A16" s="27" t="s">
        <v>78</v>
      </c>
      <c r="B16" s="27" t="s">
        <v>78</v>
      </c>
      <c r="C16" s="27" t="s">
        <v>78</v>
      </c>
      <c r="D16" s="27" t="s">
        <v>78</v>
      </c>
      <c r="E16" s="27" t="s">
        <v>78</v>
      </c>
      <c r="F16" s="12">
        <v>5.918273381866041</v>
      </c>
      <c r="G16" s="12">
        <v>0.5057654693895524</v>
      </c>
      <c r="H16" s="4">
        <v>2.641099999999824</v>
      </c>
      <c r="I16" s="4">
        <v>2005.2712</v>
      </c>
      <c r="J16" s="6">
        <v>36989</v>
      </c>
      <c r="K16" s="12">
        <f t="shared" si="0"/>
        <v>2.2408365385129057</v>
      </c>
    </row>
    <row r="17" spans="1:11" s="1" customFormat="1" ht="12.75">
      <c r="A17" s="27" t="s">
        <v>78</v>
      </c>
      <c r="B17" s="27" t="s">
        <v>78</v>
      </c>
      <c r="C17" s="27" t="s">
        <v>78</v>
      </c>
      <c r="D17" s="27" t="s">
        <v>78</v>
      </c>
      <c r="E17" s="27" t="s">
        <v>78</v>
      </c>
      <c r="F17" s="12">
        <v>4.341294964444311</v>
      </c>
      <c r="G17" s="12">
        <v>0.7647894477005454</v>
      </c>
      <c r="H17" s="4">
        <v>2.854799999999841</v>
      </c>
      <c r="I17" s="4">
        <v>2005.4849</v>
      </c>
      <c r="J17" s="6">
        <v>37067</v>
      </c>
      <c r="K17" s="12">
        <f t="shared" si="0"/>
        <v>1.5207002117292112</v>
      </c>
    </row>
    <row r="18" spans="1:11" s="1" customFormat="1" ht="12.75">
      <c r="A18" s="27" t="s">
        <v>78</v>
      </c>
      <c r="B18" s="27" t="s">
        <v>78</v>
      </c>
      <c r="C18" s="27" t="s">
        <v>78</v>
      </c>
      <c r="D18" s="27" t="s">
        <v>78</v>
      </c>
      <c r="E18" s="27" t="s">
        <v>78</v>
      </c>
      <c r="F18" s="12">
        <v>5.077985611997048</v>
      </c>
      <c r="G18" s="12">
        <v>1.2657732580690142</v>
      </c>
      <c r="H18" s="4">
        <v>3.0657999999998538</v>
      </c>
      <c r="I18" s="4">
        <v>2005.6959</v>
      </c>
      <c r="J18" s="6">
        <v>37144</v>
      </c>
      <c r="K18" s="12">
        <f t="shared" si="0"/>
        <v>1.6563329675769098</v>
      </c>
    </row>
    <row r="19" spans="1:11" s="1" customFormat="1" ht="12.75">
      <c r="A19" s="27" t="s">
        <v>78</v>
      </c>
      <c r="B19" s="27" t="s">
        <v>78</v>
      </c>
      <c r="C19" s="27" t="s">
        <v>78</v>
      </c>
      <c r="D19" s="27" t="s">
        <v>78</v>
      </c>
      <c r="E19" s="27" t="s">
        <v>78</v>
      </c>
      <c r="F19" s="12">
        <v>7.277985612213239</v>
      </c>
      <c r="G19" s="12">
        <v>0.6131726524050757</v>
      </c>
      <c r="H19" s="4">
        <v>3.312400000000025</v>
      </c>
      <c r="I19" s="4">
        <v>2005.9425</v>
      </c>
      <c r="J19" s="6">
        <v>37234</v>
      </c>
      <c r="K19" s="12">
        <f t="shared" si="0"/>
        <v>2.1971940623756745</v>
      </c>
    </row>
    <row r="20" spans="1:11" s="1" customFormat="1" ht="12.75">
      <c r="A20" s="27" t="s">
        <v>78</v>
      </c>
      <c r="B20" s="27" t="s">
        <v>78</v>
      </c>
      <c r="C20" s="27" t="s">
        <v>78</v>
      </c>
      <c r="D20" s="27" t="s">
        <v>78</v>
      </c>
      <c r="E20" s="27" t="s">
        <v>78</v>
      </c>
      <c r="F20" s="12">
        <v>6.688417266829355</v>
      </c>
      <c r="G20" s="12">
        <v>1.6329018862928337</v>
      </c>
      <c r="H20" s="4">
        <v>3.6191999999998643</v>
      </c>
      <c r="I20" s="4">
        <v>2006.2493</v>
      </c>
      <c r="J20" s="6">
        <v>37346</v>
      </c>
      <c r="K20" s="12">
        <f t="shared" si="0"/>
        <v>1.8480374853087993</v>
      </c>
    </row>
    <row r="21" spans="1:11" s="1" customFormat="1" ht="12.75">
      <c r="A21" s="27" t="s">
        <v>78</v>
      </c>
      <c r="B21" s="27" t="s">
        <v>78</v>
      </c>
      <c r="C21" s="27" t="s">
        <v>78</v>
      </c>
      <c r="D21" s="27" t="s">
        <v>78</v>
      </c>
      <c r="E21" s="27" t="s">
        <v>78</v>
      </c>
      <c r="F21" s="12">
        <v>7.242014389176822</v>
      </c>
      <c r="G21" s="12">
        <v>2.403228922049357</v>
      </c>
      <c r="H21" s="4">
        <v>3.9260999999999058</v>
      </c>
      <c r="I21" s="4">
        <v>2006.5562</v>
      </c>
      <c r="J21" s="6">
        <v>37458</v>
      </c>
      <c r="K21" s="12">
        <f t="shared" si="0"/>
        <v>1.8445822544451225</v>
      </c>
    </row>
    <row r="22" spans="1:11" s="1" customFormat="1" ht="12.75">
      <c r="A22" s="27" t="s">
        <v>78</v>
      </c>
      <c r="B22" s="27" t="s">
        <v>78</v>
      </c>
      <c r="C22" s="27" t="s">
        <v>78</v>
      </c>
      <c r="D22" s="27" t="s">
        <v>78</v>
      </c>
      <c r="E22" s="27" t="s">
        <v>78</v>
      </c>
      <c r="F22" s="12">
        <v>7.290935252489992</v>
      </c>
      <c r="G22" s="12">
        <v>0.9318864731962017</v>
      </c>
      <c r="H22" s="4">
        <v>4.271299999999883</v>
      </c>
      <c r="I22" s="4">
        <v>2006.9014</v>
      </c>
      <c r="J22" s="6">
        <v>37584</v>
      </c>
      <c r="K22" s="12">
        <f t="shared" si="0"/>
        <v>1.7069592986889686</v>
      </c>
    </row>
    <row r="23" spans="1:11" s="1" customFormat="1" ht="12.75">
      <c r="A23" s="27" t="s">
        <v>78</v>
      </c>
      <c r="B23" s="27" t="s">
        <v>78</v>
      </c>
      <c r="C23" s="27" t="s">
        <v>78</v>
      </c>
      <c r="D23" s="27" t="s">
        <v>78</v>
      </c>
      <c r="E23" s="27" t="s">
        <v>78</v>
      </c>
      <c r="F23" s="12">
        <v>7.829064748955313</v>
      </c>
      <c r="G23" s="12">
        <v>0.1463157749590453</v>
      </c>
      <c r="H23" s="4">
        <v>4.482199999999921</v>
      </c>
      <c r="I23" s="4">
        <v>2007.1123</v>
      </c>
      <c r="J23" s="6">
        <v>37661</v>
      </c>
      <c r="K23" s="12">
        <f t="shared" si="0"/>
        <v>1.7467013406263556</v>
      </c>
    </row>
    <row r="24" spans="1:11" s="1" customFormat="1" ht="12.75">
      <c r="A24" s="53">
        <v>108.787191</v>
      </c>
      <c r="B24" s="53">
        <v>0.000491</v>
      </c>
      <c r="C24" s="1">
        <v>90.502</v>
      </c>
      <c r="D24" s="19">
        <v>0.989</v>
      </c>
      <c r="E24" s="17">
        <v>0.942304498485379</v>
      </c>
      <c r="F24" s="17">
        <f aca="true" t="shared" si="1" ref="F24:F34">F23+E24</f>
        <v>8.771369247440692</v>
      </c>
      <c r="G24" s="12">
        <v>0.6675560362104038</v>
      </c>
      <c r="H24" s="4">
        <f aca="true" t="shared" si="2" ref="H24:H34">I24-2002.63</f>
        <v>4.769999999999982</v>
      </c>
      <c r="I24" s="4">
        <v>2007.4</v>
      </c>
      <c r="J24" s="6">
        <v>37766</v>
      </c>
      <c r="K24" s="12">
        <f aca="true" t="shared" si="3" ref="K24:K34">F24/H24</f>
        <v>1.8388614774508858</v>
      </c>
    </row>
    <row r="25" spans="1:15" s="1" customFormat="1" ht="12.75">
      <c r="A25" s="53">
        <v>108.78675125</v>
      </c>
      <c r="B25" s="53">
        <v>0.00042218</v>
      </c>
      <c r="C25" s="1">
        <v>90.502</v>
      </c>
      <c r="D25" s="19">
        <v>0.989</v>
      </c>
      <c r="E25" s="17">
        <v>0.702336276647996</v>
      </c>
      <c r="F25" s="17">
        <f t="shared" si="1"/>
        <v>9.473705524088688</v>
      </c>
      <c r="G25" s="12">
        <v>0.5739894243733368</v>
      </c>
      <c r="H25" s="4">
        <f t="shared" si="2"/>
        <v>5.022099999999909</v>
      </c>
      <c r="I25" s="4">
        <v>2007.6521</v>
      </c>
      <c r="J25" s="13">
        <v>37858</v>
      </c>
      <c r="K25" s="12">
        <f t="shared" si="3"/>
        <v>1.8864032026620057</v>
      </c>
      <c r="M25" s="12"/>
      <c r="N25" s="12"/>
      <c r="O25" s="4"/>
    </row>
    <row r="26" spans="1:15" s="1" customFormat="1" ht="12.75">
      <c r="A26" s="53">
        <v>108.784746</v>
      </c>
      <c r="B26" s="53">
        <v>0.000397</v>
      </c>
      <c r="C26" s="1">
        <v>90.502</v>
      </c>
      <c r="D26" s="19">
        <v>0.989</v>
      </c>
      <c r="E26" s="17">
        <v>3.20263745140071</v>
      </c>
      <c r="F26" s="17">
        <f t="shared" si="1"/>
        <v>12.676342975489398</v>
      </c>
      <c r="G26" s="12">
        <v>0.5397550842678825</v>
      </c>
      <c r="H26" s="4">
        <f t="shared" si="2"/>
        <v>5.938299999999799</v>
      </c>
      <c r="I26" s="4">
        <v>2008.5683</v>
      </c>
      <c r="J26" s="13">
        <v>38193</v>
      </c>
      <c r="K26" s="12">
        <f t="shared" si="3"/>
        <v>2.1346754080275208</v>
      </c>
      <c r="L26" s="1" t="s">
        <v>246</v>
      </c>
      <c r="M26" s="12"/>
      <c r="N26" s="12"/>
      <c r="O26" s="4"/>
    </row>
    <row r="27" spans="1:15" s="1" customFormat="1" ht="12.75">
      <c r="A27" s="53">
        <v>108.78452</v>
      </c>
      <c r="B27" s="1">
        <v>0.00053</v>
      </c>
      <c r="C27" s="1">
        <v>90.502</v>
      </c>
      <c r="D27" s="19">
        <v>0.989</v>
      </c>
      <c r="E27" s="12">
        <v>0.4</v>
      </c>
      <c r="F27" s="17">
        <f t="shared" si="1"/>
        <v>13.076342975489398</v>
      </c>
      <c r="G27" s="1">
        <v>0.7</v>
      </c>
      <c r="H27" s="4">
        <f t="shared" si="2"/>
        <v>6.764499999999998</v>
      </c>
      <c r="I27" s="4">
        <v>2009.3945</v>
      </c>
      <c r="J27" s="13">
        <v>38495</v>
      </c>
      <c r="K27" s="12">
        <f t="shared" si="3"/>
        <v>1.9330834467424645</v>
      </c>
      <c r="L27" s="1" t="s">
        <v>152</v>
      </c>
      <c r="M27" s="12"/>
      <c r="N27" s="12"/>
      <c r="O27" s="4"/>
    </row>
    <row r="28" spans="1:11" s="1" customFormat="1" ht="12.75">
      <c r="A28" s="1">
        <v>108.78504</v>
      </c>
      <c r="B28" s="53">
        <v>0.0005</v>
      </c>
      <c r="C28" s="1">
        <v>90.502</v>
      </c>
      <c r="D28" s="19">
        <v>0.989</v>
      </c>
      <c r="E28" s="1">
        <v>-0.8</v>
      </c>
      <c r="F28" s="17">
        <f t="shared" si="1"/>
        <v>12.276342975489397</v>
      </c>
      <c r="G28" s="1">
        <v>0.3</v>
      </c>
      <c r="H28" s="4">
        <f t="shared" si="2"/>
        <v>7.723399999999856</v>
      </c>
      <c r="I28" s="4">
        <v>2010.3534</v>
      </c>
      <c r="J28" s="13">
        <v>38845</v>
      </c>
      <c r="K28" s="12">
        <f t="shared" si="3"/>
        <v>1.589499828506827</v>
      </c>
    </row>
    <row r="29" spans="1:12" s="1" customFormat="1" ht="12.75">
      <c r="A29" s="1">
        <v>108.78455</v>
      </c>
      <c r="B29" s="1">
        <v>0.00142</v>
      </c>
      <c r="C29" s="1">
        <v>90.502</v>
      </c>
      <c r="D29" s="19">
        <v>0.989</v>
      </c>
      <c r="E29" s="1">
        <v>0.8</v>
      </c>
      <c r="F29" s="17">
        <f t="shared" si="1"/>
        <v>13.076342975489398</v>
      </c>
      <c r="G29" s="1">
        <v>0.9</v>
      </c>
      <c r="H29" s="1">
        <f t="shared" si="2"/>
        <v>8.81399999999985</v>
      </c>
      <c r="I29" s="1">
        <v>2011.444</v>
      </c>
      <c r="J29" s="13">
        <v>39243</v>
      </c>
      <c r="K29" s="12">
        <f t="shared" si="3"/>
        <v>1.4835878120591808</v>
      </c>
      <c r="L29" s="1" t="s">
        <v>122</v>
      </c>
    </row>
    <row r="30" spans="1:11" s="1" customFormat="1" ht="12.75">
      <c r="A30" s="1">
        <v>108.78222</v>
      </c>
      <c r="B30" s="1">
        <v>0.00067</v>
      </c>
      <c r="C30" s="1">
        <v>90.502</v>
      </c>
      <c r="D30" s="19">
        <v>0.989</v>
      </c>
      <c r="E30" s="1">
        <v>3.7</v>
      </c>
      <c r="F30" s="17">
        <f t="shared" si="1"/>
        <v>16.7763429754894</v>
      </c>
      <c r="G30" s="1">
        <v>0.4</v>
      </c>
      <c r="H30" s="1">
        <f t="shared" si="2"/>
        <v>9.676999999999907</v>
      </c>
      <c r="I30" s="18">
        <v>2012.307</v>
      </c>
      <c r="J30" s="13">
        <v>39559</v>
      </c>
      <c r="K30" s="12">
        <f t="shared" si="3"/>
        <v>1.733630564791729</v>
      </c>
    </row>
    <row r="31" spans="1:12" s="1" customFormat="1" ht="12.75">
      <c r="A31" s="1">
        <v>108.78182</v>
      </c>
      <c r="B31" s="1">
        <v>0.00148</v>
      </c>
      <c r="C31" s="1">
        <v>90.502</v>
      </c>
      <c r="D31" s="19">
        <v>0.989</v>
      </c>
      <c r="E31" s="1">
        <v>0.6</v>
      </c>
      <c r="F31" s="17">
        <f t="shared" si="1"/>
        <v>17.3763429754894</v>
      </c>
      <c r="G31" s="1">
        <v>0.9</v>
      </c>
      <c r="H31" s="4">
        <f t="shared" si="2"/>
        <v>10</v>
      </c>
      <c r="I31" s="4">
        <v>2012.63</v>
      </c>
      <c r="J31" s="13">
        <v>39677</v>
      </c>
      <c r="K31" s="12">
        <f t="shared" si="3"/>
        <v>1.73763429754894</v>
      </c>
      <c r="L31" s="1" t="s">
        <v>165</v>
      </c>
    </row>
    <row r="32" spans="1:11" s="1" customFormat="1" ht="12.75">
      <c r="A32" s="1">
        <v>108.78224</v>
      </c>
      <c r="B32" s="1">
        <v>0.00053</v>
      </c>
      <c r="C32" s="1">
        <v>90.502</v>
      </c>
      <c r="D32" s="19">
        <v>0.989</v>
      </c>
      <c r="E32" s="1">
        <v>-0.7</v>
      </c>
      <c r="F32" s="17">
        <f t="shared" si="1"/>
        <v>16.6763429754894</v>
      </c>
      <c r="G32" s="1">
        <v>0.3</v>
      </c>
      <c r="H32" s="4">
        <f t="shared" si="2"/>
        <v>10.805999999999813</v>
      </c>
      <c r="I32" s="4">
        <v>2013.436</v>
      </c>
      <c r="J32" s="13">
        <v>39971</v>
      </c>
      <c r="K32" s="12">
        <f t="shared" si="3"/>
        <v>1.5432484708023033</v>
      </c>
    </row>
    <row r="33" spans="1:12" s="1" customFormat="1" ht="12.75">
      <c r="A33" s="1">
        <v>108.78313</v>
      </c>
      <c r="B33" s="1">
        <v>0.00075</v>
      </c>
      <c r="C33" s="1">
        <v>90.502</v>
      </c>
      <c r="D33" s="19">
        <v>0.989</v>
      </c>
      <c r="E33" s="1">
        <v>-1.42</v>
      </c>
      <c r="F33" s="17">
        <f t="shared" si="1"/>
        <v>15.256342975489401</v>
      </c>
      <c r="G33" s="1">
        <v>0.5</v>
      </c>
      <c r="H33" s="4">
        <f t="shared" si="2"/>
        <v>11.687999999999874</v>
      </c>
      <c r="I33" s="4">
        <v>2014.318</v>
      </c>
      <c r="J33" s="13">
        <v>40293</v>
      </c>
      <c r="K33" s="12">
        <f t="shared" si="3"/>
        <v>1.3052997070062942</v>
      </c>
      <c r="L33" s="1" t="s">
        <v>329</v>
      </c>
    </row>
    <row r="34" spans="1:12" s="1" customFormat="1" ht="12.75">
      <c r="A34" s="1">
        <v>108.78011</v>
      </c>
      <c r="B34" s="1">
        <v>0.00049</v>
      </c>
      <c r="C34" s="1">
        <v>90.502</v>
      </c>
      <c r="D34" s="19">
        <v>0.989</v>
      </c>
      <c r="E34" s="1">
        <v>4.8</v>
      </c>
      <c r="F34" s="17">
        <f t="shared" si="1"/>
        <v>20.0563429754894</v>
      </c>
      <c r="G34" s="1">
        <v>0.3</v>
      </c>
      <c r="H34" s="4">
        <f t="shared" si="2"/>
        <v>12.68509999999992</v>
      </c>
      <c r="I34" s="4">
        <v>2015.3151</v>
      </c>
      <c r="J34" s="13">
        <v>40657</v>
      </c>
      <c r="K34" s="12">
        <f t="shared" si="3"/>
        <v>1.5810945893599204</v>
      </c>
      <c r="L34" s="1" t="s">
        <v>441</v>
      </c>
    </row>
    <row r="35" spans="4:11" s="1" customFormat="1" ht="12.75">
      <c r="D35" s="19"/>
      <c r="F35" s="17"/>
      <c r="H35" s="4"/>
      <c r="I35" s="4"/>
      <c r="J35" s="13"/>
      <c r="K35" s="12"/>
    </row>
    <row r="36" spans="4:11" s="1" customFormat="1" ht="12.75">
      <c r="D36" s="19"/>
      <c r="F36" s="17"/>
      <c r="H36" s="4"/>
      <c r="I36" s="4"/>
      <c r="J36" s="13"/>
      <c r="K36" s="12"/>
    </row>
    <row r="37" spans="4:11" s="1" customFormat="1" ht="12.75">
      <c r="D37" s="19"/>
      <c r="F37" s="17"/>
      <c r="H37" s="4"/>
      <c r="I37" s="4"/>
      <c r="J37" s="13"/>
      <c r="K37" s="12"/>
    </row>
    <row r="38" spans="4:11" s="1" customFormat="1" ht="12.75">
      <c r="D38" s="19"/>
      <c r="F38" s="17"/>
      <c r="H38" s="4"/>
      <c r="I38" s="4"/>
      <c r="J38" s="13"/>
      <c r="K38" s="12"/>
    </row>
    <row r="39" spans="4:11" s="1" customFormat="1" ht="12.75">
      <c r="D39" s="19"/>
      <c r="F39" s="17"/>
      <c r="H39" s="4"/>
      <c r="I39" s="4"/>
      <c r="J39" s="13"/>
      <c r="K39" s="12"/>
    </row>
    <row r="40" spans="4:11" s="1" customFormat="1" ht="12.75">
      <c r="D40" s="19"/>
      <c r="F40" s="17"/>
      <c r="H40" s="4"/>
      <c r="I40" s="4"/>
      <c r="J40" s="13"/>
      <c r="K40" s="12"/>
    </row>
    <row r="41" spans="4:11" s="1" customFormat="1" ht="12.75">
      <c r="D41" s="19"/>
      <c r="F41" s="17"/>
      <c r="H41" s="4"/>
      <c r="I41" s="4"/>
      <c r="J41" s="13"/>
      <c r="K41" s="12"/>
    </row>
    <row r="42" spans="16:24" ht="12">
      <c r="P42" s="50"/>
      <c r="Q42" s="50"/>
      <c r="R42" s="49"/>
      <c r="S42" s="49"/>
      <c r="T42" s="49"/>
      <c r="U42" s="49"/>
      <c r="V42" s="49"/>
      <c r="W42" s="49"/>
      <c r="X42" s="49"/>
    </row>
    <row r="43" spans="16:24" ht="12">
      <c r="P43" s="50"/>
      <c r="Q43" s="50"/>
      <c r="R43" s="49"/>
      <c r="S43" s="49"/>
      <c r="T43" s="49"/>
      <c r="U43" s="49"/>
      <c r="V43" s="49"/>
      <c r="W43" s="49"/>
      <c r="X43" s="49"/>
    </row>
    <row r="44" spans="16:24" ht="12">
      <c r="P44" s="49"/>
      <c r="Q44" s="49"/>
      <c r="R44" s="49"/>
      <c r="S44" s="49"/>
      <c r="T44" s="49"/>
      <c r="U44" s="49"/>
      <c r="V44" s="49"/>
      <c r="W44" s="49"/>
      <c r="X44" s="49"/>
    </row>
    <row r="45" spans="16:24" ht="12">
      <c r="P45" s="49"/>
      <c r="Q45" s="49"/>
      <c r="R45" s="49"/>
      <c r="S45" s="49"/>
      <c r="T45" s="49"/>
      <c r="U45" s="49"/>
      <c r="V45" s="49"/>
      <c r="W45" s="49"/>
      <c r="X45" s="49"/>
    </row>
    <row r="46" spans="16:24" ht="12">
      <c r="P46" s="48"/>
      <c r="Q46" s="48"/>
      <c r="R46" s="48"/>
      <c r="S46" s="48"/>
      <c r="T46" s="48"/>
      <c r="U46" s="48"/>
      <c r="V46" s="49"/>
      <c r="W46" s="49"/>
      <c r="X46" s="49"/>
    </row>
    <row r="47" spans="16:24" ht="12">
      <c r="P47" s="50"/>
      <c r="Q47" s="50"/>
      <c r="R47" s="50"/>
      <c r="S47" s="50"/>
      <c r="T47" s="50"/>
      <c r="U47" s="50"/>
      <c r="V47" s="49"/>
      <c r="W47" s="49"/>
      <c r="X47" s="49"/>
    </row>
    <row r="48" spans="16:24" ht="12">
      <c r="P48" s="50"/>
      <c r="Q48" s="50"/>
      <c r="R48" s="50"/>
      <c r="S48" s="50"/>
      <c r="T48" s="50"/>
      <c r="U48" s="50"/>
      <c r="V48" s="49"/>
      <c r="W48" s="49"/>
      <c r="X48" s="49"/>
    </row>
    <row r="49" spans="16:24" ht="12">
      <c r="P49" s="50"/>
      <c r="Q49" s="50"/>
      <c r="R49" s="50"/>
      <c r="S49" s="50"/>
      <c r="T49" s="50"/>
      <c r="U49" s="50"/>
      <c r="V49" s="49"/>
      <c r="W49" s="49"/>
      <c r="X49" s="49"/>
    </row>
    <row r="50" spans="16:24" ht="12">
      <c r="P50" s="49"/>
      <c r="Q50" s="49"/>
      <c r="R50" s="49"/>
      <c r="S50" s="49"/>
      <c r="T50" s="49"/>
      <c r="U50" s="49"/>
      <c r="V50" s="49"/>
      <c r="W50" s="49"/>
      <c r="X50" s="49"/>
    </row>
    <row r="51" spans="16:24" ht="12">
      <c r="P51" s="48"/>
      <c r="Q51" s="48"/>
      <c r="R51" s="48"/>
      <c r="S51" s="48"/>
      <c r="T51" s="48"/>
      <c r="U51" s="48"/>
      <c r="V51" s="48"/>
      <c r="W51" s="48"/>
      <c r="X51" s="48"/>
    </row>
    <row r="52" spans="16:24" ht="12">
      <c r="P52" s="50"/>
      <c r="Q52" s="50"/>
      <c r="R52" s="50"/>
      <c r="S52" s="50"/>
      <c r="T52" s="50"/>
      <c r="U52" s="50"/>
      <c r="V52" s="50"/>
      <c r="W52" s="50"/>
      <c r="X52" s="50"/>
    </row>
    <row r="53" spans="16:24" ht="12">
      <c r="P53" s="50"/>
      <c r="Q53" s="50"/>
      <c r="R53" s="50"/>
      <c r="S53" s="50"/>
      <c r="T53" s="50"/>
      <c r="U53" s="50"/>
      <c r="V53" s="50"/>
      <c r="W53" s="50"/>
      <c r="X53" s="50"/>
    </row>
    <row r="54" spans="16:24" ht="12">
      <c r="P54" s="49"/>
      <c r="Q54" s="49"/>
      <c r="R54" s="49"/>
      <c r="S54" s="49"/>
      <c r="T54" s="49"/>
      <c r="U54" s="49"/>
      <c r="V54" s="49"/>
      <c r="W54" s="49"/>
      <c r="X54" s="49"/>
    </row>
  </sheetData>
  <sheetProtection/>
  <mergeCells count="1">
    <mergeCell ref="K2:L2"/>
  </mergeCells>
  <printOptions/>
  <pageMargins left="0.25" right="0.25" top="0.25" bottom="0.26" header="0.3" footer="0.3"/>
  <pageSetup fitToHeight="4" fitToWidth="1" orientation="landscape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N20"/>
  <sheetViews>
    <sheetView workbookViewId="0" topLeftCell="A2">
      <selection activeCell="G14" sqref="G14"/>
    </sheetView>
  </sheetViews>
  <sheetFormatPr defaultColWidth="8.375" defaultRowHeight="12.75"/>
  <cols>
    <col min="1" max="1" width="9.375" style="10" customWidth="1"/>
    <col min="2" max="16384" width="8.375" style="10" customWidth="1"/>
  </cols>
  <sheetData>
    <row r="1" spans="1:11" ht="12.75">
      <c r="A1" s="43" t="s">
        <v>1</v>
      </c>
      <c r="B1" s="32"/>
      <c r="C1" s="1"/>
      <c r="D1" s="1"/>
      <c r="I1" s="4"/>
      <c r="J1" s="1"/>
      <c r="K1" s="1"/>
    </row>
    <row r="2" spans="1:12" ht="13.5" thickBot="1">
      <c r="A2" s="12"/>
      <c r="B2" s="12"/>
      <c r="C2" s="4"/>
      <c r="D2" s="4"/>
      <c r="E2" s="40"/>
      <c r="F2" s="1"/>
      <c r="G2" s="1"/>
      <c r="H2" s="1"/>
      <c r="I2" s="1"/>
      <c r="J2" s="1"/>
      <c r="K2" s="147" t="s">
        <v>34</v>
      </c>
      <c r="L2" s="147"/>
    </row>
    <row r="3" spans="1:12" ht="39">
      <c r="A3" s="38" t="s">
        <v>35</v>
      </c>
      <c r="B3" s="37" t="s">
        <v>186</v>
      </c>
      <c r="C3" s="38" t="s">
        <v>197</v>
      </c>
      <c r="D3" s="38" t="s">
        <v>77</v>
      </c>
      <c r="E3" s="36" t="s">
        <v>198</v>
      </c>
      <c r="F3" s="37" t="s">
        <v>212</v>
      </c>
      <c r="G3" s="33" t="s">
        <v>213</v>
      </c>
      <c r="H3" s="34" t="s">
        <v>214</v>
      </c>
      <c r="I3" s="34" t="s">
        <v>215</v>
      </c>
      <c r="J3" s="35" t="s">
        <v>199</v>
      </c>
      <c r="K3" s="36" t="s">
        <v>241</v>
      </c>
      <c r="L3" s="37" t="s">
        <v>242</v>
      </c>
    </row>
    <row r="4" spans="1:14" s="1" customFormat="1" ht="12.75">
      <c r="A4" s="54">
        <v>94.07065</v>
      </c>
      <c r="B4" s="54">
        <v>0.00091</v>
      </c>
      <c r="C4" s="29">
        <v>76</v>
      </c>
      <c r="D4" s="18">
        <v>0.9455</v>
      </c>
      <c r="E4" s="30" t="s">
        <v>131</v>
      </c>
      <c r="F4" s="30">
        <v>0</v>
      </c>
      <c r="G4" s="30">
        <v>0.5</v>
      </c>
      <c r="H4" s="30">
        <v>0</v>
      </c>
      <c r="I4" s="5">
        <v>2008.1585</v>
      </c>
      <c r="J4" s="22">
        <v>38043</v>
      </c>
      <c r="K4" s="30" t="s">
        <v>131</v>
      </c>
      <c r="L4" s="30" t="s">
        <v>131</v>
      </c>
      <c r="N4" s="4"/>
    </row>
    <row r="5" spans="1:14" s="1" customFormat="1" ht="12.75">
      <c r="A5" s="18">
        <v>94.06853</v>
      </c>
      <c r="B5" s="18">
        <v>0.00072</v>
      </c>
      <c r="C5" s="29">
        <v>76</v>
      </c>
      <c r="D5" s="18">
        <v>0.9455</v>
      </c>
      <c r="E5" s="17">
        <v>-3</v>
      </c>
      <c r="F5" s="17">
        <f>F4+E5</f>
        <v>-3</v>
      </c>
      <c r="G5" s="17">
        <v>0.4</v>
      </c>
      <c r="H5" s="5">
        <f>I5-2008.159</f>
        <v>1.4820999999999458</v>
      </c>
      <c r="I5" s="5">
        <v>2009.6411</v>
      </c>
      <c r="J5" s="22">
        <v>38585</v>
      </c>
      <c r="K5" s="17">
        <f>F5/H5</f>
        <v>-2.0241549153229266</v>
      </c>
      <c r="M5" s="12"/>
      <c r="N5" s="4"/>
    </row>
    <row r="6" spans="1:11" s="1" customFormat="1" ht="12.75">
      <c r="A6" s="18">
        <v>94.06983</v>
      </c>
      <c r="B6" s="18">
        <v>0.00049</v>
      </c>
      <c r="C6" s="29">
        <v>76</v>
      </c>
      <c r="D6" s="18">
        <v>0.9455</v>
      </c>
      <c r="E6" s="18">
        <v>1.8</v>
      </c>
      <c r="F6" s="17">
        <f>F5+E6</f>
        <v>-1.2</v>
      </c>
      <c r="G6" s="17">
        <v>0.3</v>
      </c>
      <c r="H6" s="5">
        <f>I6-2008.159</f>
        <v>2.287599999999884</v>
      </c>
      <c r="I6" s="5">
        <v>2010.4466</v>
      </c>
      <c r="J6" s="22">
        <v>38879</v>
      </c>
      <c r="K6" s="17">
        <f>F6/H6</f>
        <v>-0.5245672320335989</v>
      </c>
    </row>
    <row r="7" spans="1:12" s="1" customFormat="1" ht="12.75">
      <c r="A7" s="54">
        <v>94.07026</v>
      </c>
      <c r="B7" s="18">
        <v>0.00117</v>
      </c>
      <c r="C7" s="29">
        <v>76</v>
      </c>
      <c r="D7" s="18">
        <v>0.9455</v>
      </c>
      <c r="E7" s="18">
        <v>0.6</v>
      </c>
      <c r="F7" s="17">
        <f>F6+E7</f>
        <v>-0.6</v>
      </c>
      <c r="G7" s="17">
        <v>0.6</v>
      </c>
      <c r="H7" s="5">
        <f>I7-2008.159</f>
        <v>3.3258999999998196</v>
      </c>
      <c r="I7" s="5">
        <v>2011.4849</v>
      </c>
      <c r="J7" s="22">
        <v>39258</v>
      </c>
      <c r="K7" s="17">
        <f>F7/H7</f>
        <v>-0.18040229712259315</v>
      </c>
      <c r="L7" s="1" t="s">
        <v>45</v>
      </c>
    </row>
    <row r="8" spans="1:13" s="1" customFormat="1" ht="12.75">
      <c r="A8" s="54">
        <v>94.067</v>
      </c>
      <c r="B8" s="18">
        <v>0.00061</v>
      </c>
      <c r="C8" s="29">
        <v>76</v>
      </c>
      <c r="D8" s="18">
        <v>0.9455</v>
      </c>
      <c r="E8" s="18">
        <v>-4.6</v>
      </c>
      <c r="F8" s="17">
        <f>F7+E8</f>
        <v>-5.199999999999999</v>
      </c>
      <c r="G8" s="17">
        <v>0.3</v>
      </c>
      <c r="H8" s="5">
        <f>I8-2008.159</f>
        <v>4.300999999999931</v>
      </c>
      <c r="I8" s="5">
        <v>2012.46</v>
      </c>
      <c r="J8" s="22">
        <v>39615</v>
      </c>
      <c r="K8" s="17">
        <f>F8/H8</f>
        <v>-1.209021157870282</v>
      </c>
      <c r="L8" s="1" t="s">
        <v>163</v>
      </c>
      <c r="M8" s="18" t="s">
        <v>247</v>
      </c>
    </row>
    <row r="9" spans="1:13" s="1" customFormat="1" ht="12.75">
      <c r="A9" s="54">
        <v>94.06522</v>
      </c>
      <c r="B9" s="18">
        <v>0.00092</v>
      </c>
      <c r="C9" s="29">
        <v>76</v>
      </c>
      <c r="D9" s="18">
        <v>0.9455</v>
      </c>
      <c r="E9" s="18">
        <v>-2.5</v>
      </c>
      <c r="F9" s="17">
        <f>F8+E9</f>
        <v>-7.699999999999999</v>
      </c>
      <c r="G9" s="17">
        <v>0.5</v>
      </c>
      <c r="H9" s="5">
        <f>I9-2008.159</f>
        <v>5.487999999999829</v>
      </c>
      <c r="I9" s="5">
        <v>2013.647</v>
      </c>
      <c r="J9" s="22">
        <v>40048</v>
      </c>
      <c r="K9" s="17">
        <f>F9/H9</f>
        <v>-1.4030612244898395</v>
      </c>
      <c r="L9" s="28" t="s">
        <v>50</v>
      </c>
      <c r="M9" s="18"/>
    </row>
    <row r="10" spans="1:13" s="1" customFormat="1" ht="12.75">
      <c r="A10" s="54">
        <v>89.7803</v>
      </c>
      <c r="B10" s="18">
        <v>0.00089</v>
      </c>
      <c r="C10" s="29">
        <v>76</v>
      </c>
      <c r="D10" s="18">
        <v>0.9455</v>
      </c>
      <c r="E10" s="30" t="s">
        <v>131</v>
      </c>
      <c r="F10" s="17">
        <v>0</v>
      </c>
      <c r="G10" s="17">
        <v>0.5</v>
      </c>
      <c r="H10" s="5">
        <v>0</v>
      </c>
      <c r="I10" s="5">
        <v>2014.184</v>
      </c>
      <c r="J10" s="22">
        <v>40244</v>
      </c>
      <c r="K10" s="17">
        <v>0</v>
      </c>
      <c r="L10" s="28" t="s">
        <v>307</v>
      </c>
      <c r="M10" s="18"/>
    </row>
    <row r="11" spans="1:13" s="1" customFormat="1" ht="12.75">
      <c r="A11" s="54">
        <v>89.77887</v>
      </c>
      <c r="B11" s="18">
        <v>0.00095</v>
      </c>
      <c r="C11" s="29">
        <v>76</v>
      </c>
      <c r="D11" s="18">
        <v>0.9455</v>
      </c>
      <c r="E11" s="18">
        <v>-2</v>
      </c>
      <c r="F11" s="17">
        <f>F10+E11</f>
        <v>-2</v>
      </c>
      <c r="G11" s="17">
        <v>0.5</v>
      </c>
      <c r="H11" s="5">
        <f>I11-2014.184</f>
        <v>1.3804000000000087</v>
      </c>
      <c r="I11" s="5">
        <v>2015.5644</v>
      </c>
      <c r="J11" s="22">
        <v>40748</v>
      </c>
      <c r="K11" s="17">
        <f>F11/H11</f>
        <v>-1.4488554042306485</v>
      </c>
      <c r="M11" s="18"/>
    </row>
    <row r="12" spans="1:13" s="1" customFormat="1" ht="12.75">
      <c r="A12" s="54"/>
      <c r="B12" s="18"/>
      <c r="C12" s="67"/>
      <c r="D12" s="18"/>
      <c r="E12" s="18"/>
      <c r="F12" s="17"/>
      <c r="G12" s="17"/>
      <c r="H12" s="5"/>
      <c r="I12" s="5"/>
      <c r="J12" s="22"/>
      <c r="K12" s="17"/>
      <c r="M12" s="18"/>
    </row>
    <row r="13" spans="1:13" s="1" customFormat="1" ht="12.75">
      <c r="A13" s="54"/>
      <c r="B13" s="18"/>
      <c r="C13" s="67"/>
      <c r="D13" s="18"/>
      <c r="E13" s="18"/>
      <c r="F13" s="17"/>
      <c r="G13" s="17"/>
      <c r="H13" s="5"/>
      <c r="I13" s="5"/>
      <c r="J13" s="22"/>
      <c r="K13" s="17"/>
      <c r="M13" s="18"/>
    </row>
    <row r="14" spans="1:13" s="1" customFormat="1" ht="12.75">
      <c r="A14" s="54"/>
      <c r="B14" s="18"/>
      <c r="C14" s="67"/>
      <c r="D14" s="18"/>
      <c r="E14" s="18"/>
      <c r="F14" s="17"/>
      <c r="G14" s="17"/>
      <c r="H14" s="5"/>
      <c r="I14" s="5"/>
      <c r="J14" s="22"/>
      <c r="K14" s="17"/>
      <c r="M14" s="18"/>
    </row>
    <row r="15" spans="1:13" s="1" customFormat="1" ht="12.75">
      <c r="A15" s="54"/>
      <c r="B15" s="18"/>
      <c r="C15" s="67"/>
      <c r="D15" s="18"/>
      <c r="E15" s="18"/>
      <c r="F15" s="17"/>
      <c r="G15" s="17"/>
      <c r="H15" s="5"/>
      <c r="I15" s="5"/>
      <c r="J15" s="22"/>
      <c r="K15" s="17"/>
      <c r="M15" s="18"/>
    </row>
    <row r="16" spans="1:13" s="1" customFormat="1" ht="12.75">
      <c r="A16" s="54"/>
      <c r="B16" s="18"/>
      <c r="C16" s="67"/>
      <c r="D16" s="18"/>
      <c r="E16" s="18"/>
      <c r="F16" s="17"/>
      <c r="G16" s="17"/>
      <c r="H16" s="5"/>
      <c r="I16" s="5"/>
      <c r="J16" s="22"/>
      <c r="K16" s="17"/>
      <c r="M16" s="18"/>
    </row>
    <row r="17" spans="1:13" s="1" customFormat="1" ht="12.75">
      <c r="A17" s="54"/>
      <c r="B17" s="18"/>
      <c r="C17" s="67"/>
      <c r="D17" s="18"/>
      <c r="E17" s="18"/>
      <c r="F17" s="17"/>
      <c r="G17" s="17"/>
      <c r="H17" s="5"/>
      <c r="I17" s="5"/>
      <c r="J17" s="22"/>
      <c r="K17" s="17"/>
      <c r="M17" s="18"/>
    </row>
    <row r="18" spans="1:13" s="1" customFormat="1" ht="12.75">
      <c r="A18" s="54"/>
      <c r="B18" s="18"/>
      <c r="C18" s="67"/>
      <c r="D18" s="18"/>
      <c r="E18" s="18"/>
      <c r="F18" s="17"/>
      <c r="G18" s="17"/>
      <c r="H18" s="5"/>
      <c r="I18" s="5"/>
      <c r="J18" s="22"/>
      <c r="K18" s="17"/>
      <c r="M18" s="18"/>
    </row>
    <row r="19" spans="1:13" s="1" customFormat="1" ht="12.75">
      <c r="A19" s="54"/>
      <c r="B19" s="18"/>
      <c r="C19" s="67"/>
      <c r="D19" s="18"/>
      <c r="E19" s="18"/>
      <c r="F19" s="17"/>
      <c r="G19" s="17"/>
      <c r="H19" s="5"/>
      <c r="I19" s="5"/>
      <c r="J19" s="22"/>
      <c r="K19" s="17"/>
      <c r="M19" s="18"/>
    </row>
    <row r="20" spans="1:13" s="1" customFormat="1" ht="12.75">
      <c r="A20" s="54"/>
      <c r="B20" s="18"/>
      <c r="C20" s="67"/>
      <c r="D20" s="18"/>
      <c r="E20" s="18"/>
      <c r="F20" s="17"/>
      <c r="G20" s="17"/>
      <c r="H20" s="5"/>
      <c r="I20" s="5"/>
      <c r="J20" s="22"/>
      <c r="K20" s="17"/>
      <c r="M20" s="18"/>
    </row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</sheetData>
  <sheetProtection/>
  <mergeCells count="1">
    <mergeCell ref="K2:L2"/>
  </mergeCells>
  <printOptions/>
  <pageMargins left="0.25" right="0.25" top="0.25" bottom="0.26" header="0.3" footer="0.3"/>
  <pageSetup fitToHeight="4" fitToWidth="1" orientation="landscape" scale="95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N19"/>
  <sheetViews>
    <sheetView workbookViewId="0" topLeftCell="A1">
      <selection activeCell="L11" sqref="L11"/>
    </sheetView>
  </sheetViews>
  <sheetFormatPr defaultColWidth="8.375" defaultRowHeight="12.75"/>
  <cols>
    <col min="1" max="1" width="9.375" style="10" customWidth="1"/>
    <col min="2" max="16384" width="8.375" style="10" customWidth="1"/>
  </cols>
  <sheetData>
    <row r="1" spans="1:11" ht="12.75">
      <c r="A1" s="43" t="s">
        <v>2</v>
      </c>
      <c r="B1" s="32"/>
      <c r="C1" s="1"/>
      <c r="D1" s="1"/>
      <c r="I1" s="4"/>
      <c r="J1" s="1"/>
      <c r="K1" s="1"/>
    </row>
    <row r="2" spans="1:12" ht="13.5" thickBot="1">
      <c r="A2" s="12"/>
      <c r="B2" s="12"/>
      <c r="C2" s="4"/>
      <c r="D2" s="4"/>
      <c r="E2" s="40"/>
      <c r="F2" s="1"/>
      <c r="G2" s="1"/>
      <c r="H2" s="1"/>
      <c r="I2" s="1"/>
      <c r="J2" s="1"/>
      <c r="K2" s="147" t="s">
        <v>34</v>
      </c>
      <c r="L2" s="147"/>
    </row>
    <row r="3" spans="1:12" ht="39">
      <c r="A3" s="38" t="s">
        <v>35</v>
      </c>
      <c r="B3" s="37" t="s">
        <v>186</v>
      </c>
      <c r="C3" s="38" t="s">
        <v>197</v>
      </c>
      <c r="D3" s="38" t="s">
        <v>77</v>
      </c>
      <c r="E3" s="36" t="s">
        <v>198</v>
      </c>
      <c r="F3" s="37" t="s">
        <v>212</v>
      </c>
      <c r="G3" s="33" t="s">
        <v>213</v>
      </c>
      <c r="H3" s="34" t="s">
        <v>214</v>
      </c>
      <c r="I3" s="34" t="s">
        <v>215</v>
      </c>
      <c r="J3" s="35" t="s">
        <v>199</v>
      </c>
      <c r="K3" s="36" t="s">
        <v>241</v>
      </c>
      <c r="L3" s="37" t="s">
        <v>242</v>
      </c>
    </row>
    <row r="4" spans="1:14" s="1" customFormat="1" ht="12.75">
      <c r="A4" s="54">
        <v>171.4517</v>
      </c>
      <c r="B4" s="54">
        <v>0.00053</v>
      </c>
      <c r="C4" s="67">
        <v>152</v>
      </c>
      <c r="D4" s="18">
        <v>0.9976</v>
      </c>
      <c r="E4" s="30" t="s">
        <v>131</v>
      </c>
      <c r="F4" s="30">
        <v>0</v>
      </c>
      <c r="G4" s="30">
        <v>0.7</v>
      </c>
      <c r="H4" s="30">
        <v>0</v>
      </c>
      <c r="I4" s="5">
        <v>2008.0902</v>
      </c>
      <c r="J4" s="22">
        <v>38018</v>
      </c>
      <c r="K4" s="30"/>
      <c r="N4" s="4"/>
    </row>
    <row r="5" spans="1:14" s="1" customFormat="1" ht="12.75">
      <c r="A5" s="18">
        <v>171.44545</v>
      </c>
      <c r="B5" s="18">
        <v>0.00034</v>
      </c>
      <c r="C5" s="67">
        <v>152</v>
      </c>
      <c r="D5" s="18">
        <v>0.9976</v>
      </c>
      <c r="E5" s="18">
        <v>16.6</v>
      </c>
      <c r="F5" s="17">
        <f aca="true" t="shared" si="0" ref="F5:F11">F4+E5</f>
        <v>16.6</v>
      </c>
      <c r="G5" s="18">
        <v>0.5</v>
      </c>
      <c r="H5" s="5">
        <f aca="true" t="shared" si="1" ref="H5:H11">I5-2008.09</f>
        <v>1.5511000000001332</v>
      </c>
      <c r="I5" s="5">
        <v>2009.6411</v>
      </c>
      <c r="J5" s="22">
        <v>38585</v>
      </c>
      <c r="K5" s="17">
        <f aca="true" t="shared" si="2" ref="K5:K11">F5/H5</f>
        <v>10.702082393139435</v>
      </c>
      <c r="M5" s="12"/>
      <c r="N5" s="4"/>
    </row>
    <row r="6" spans="1:11" s="1" customFormat="1" ht="12.75">
      <c r="A6" s="18">
        <v>171.44704</v>
      </c>
      <c r="B6" s="18">
        <v>0.00027</v>
      </c>
      <c r="C6" s="67">
        <v>152</v>
      </c>
      <c r="D6" s="18">
        <v>0.9976</v>
      </c>
      <c r="E6" s="18">
        <v>-4.2</v>
      </c>
      <c r="F6" s="17">
        <f t="shared" si="0"/>
        <v>12.400000000000002</v>
      </c>
      <c r="G6" s="17">
        <v>0.3</v>
      </c>
      <c r="H6" s="5">
        <f t="shared" si="1"/>
        <v>2.3566000000000713</v>
      </c>
      <c r="I6" s="5">
        <v>2010.4466</v>
      </c>
      <c r="J6" s="22">
        <v>38879</v>
      </c>
      <c r="K6" s="17">
        <f t="shared" si="2"/>
        <v>5.261817873207004</v>
      </c>
    </row>
    <row r="7" spans="1:12" s="1" customFormat="1" ht="12.75">
      <c r="A7" s="18">
        <v>171.44603</v>
      </c>
      <c r="B7" s="54">
        <v>0.0009</v>
      </c>
      <c r="C7" s="67">
        <v>152</v>
      </c>
      <c r="D7" s="18">
        <v>0.9976</v>
      </c>
      <c r="E7" s="18">
        <v>2.7</v>
      </c>
      <c r="F7" s="17">
        <f t="shared" si="0"/>
        <v>15.100000000000001</v>
      </c>
      <c r="G7" s="17">
        <v>0.9</v>
      </c>
      <c r="H7" s="5">
        <f t="shared" si="1"/>
        <v>3.394999999999982</v>
      </c>
      <c r="I7" s="5">
        <v>2011.485</v>
      </c>
      <c r="J7" s="22">
        <v>39258</v>
      </c>
      <c r="K7" s="17">
        <f t="shared" si="2"/>
        <v>4.44771723122241</v>
      </c>
      <c r="L7" s="1" t="s">
        <v>46</v>
      </c>
    </row>
    <row r="8" spans="1:12" s="1" customFormat="1" ht="12.75">
      <c r="A8" s="18">
        <v>171.44421</v>
      </c>
      <c r="B8" s="18">
        <v>0.00066</v>
      </c>
      <c r="C8" s="67">
        <v>152</v>
      </c>
      <c r="D8" s="18">
        <v>0.9976</v>
      </c>
      <c r="E8" s="18">
        <v>4.8</v>
      </c>
      <c r="F8" s="17">
        <f t="shared" si="0"/>
        <v>19.900000000000002</v>
      </c>
      <c r="G8" s="17">
        <v>0.7</v>
      </c>
      <c r="H8" s="5">
        <f t="shared" si="1"/>
        <v>4.370000000000118</v>
      </c>
      <c r="I8" s="5">
        <v>2012.46</v>
      </c>
      <c r="J8" s="22">
        <v>39615</v>
      </c>
      <c r="K8" s="17">
        <f t="shared" si="2"/>
        <v>4.5537757437069715</v>
      </c>
      <c r="L8" s="1" t="s">
        <v>164</v>
      </c>
    </row>
    <row r="9" spans="1:11" s="1" customFormat="1" ht="12.75">
      <c r="A9" s="18">
        <v>171.44439</v>
      </c>
      <c r="B9" s="18">
        <v>0.00136</v>
      </c>
      <c r="C9" s="67">
        <v>152</v>
      </c>
      <c r="D9" s="18">
        <v>0.9976</v>
      </c>
      <c r="E9" s="18">
        <v>-0.5</v>
      </c>
      <c r="F9" s="17">
        <f t="shared" si="0"/>
        <v>19.400000000000002</v>
      </c>
      <c r="G9" s="17">
        <v>1.4</v>
      </c>
      <c r="H9" s="5">
        <f t="shared" si="1"/>
        <v>5.2690000000000055</v>
      </c>
      <c r="I9" s="5">
        <v>2013.359</v>
      </c>
      <c r="J9" s="22">
        <v>39943</v>
      </c>
      <c r="K9" s="17">
        <f t="shared" si="2"/>
        <v>3.681913076485098</v>
      </c>
    </row>
    <row r="10" spans="1:12" s="1" customFormat="1" ht="12.75">
      <c r="A10" s="54">
        <v>171.439</v>
      </c>
      <c r="B10" s="18">
        <v>0.00036</v>
      </c>
      <c r="C10" s="67">
        <v>152</v>
      </c>
      <c r="D10" s="18">
        <v>0.9976</v>
      </c>
      <c r="E10" s="18">
        <v>14.3</v>
      </c>
      <c r="F10" s="17">
        <f t="shared" si="0"/>
        <v>33.7</v>
      </c>
      <c r="G10" s="17">
        <v>0.4</v>
      </c>
      <c r="H10" s="5">
        <f t="shared" si="1"/>
        <v>6.477000000000089</v>
      </c>
      <c r="I10" s="5">
        <v>2014.567</v>
      </c>
      <c r="J10" s="22">
        <v>40384</v>
      </c>
      <c r="K10" s="17">
        <f t="shared" si="2"/>
        <v>5.203026092326623</v>
      </c>
      <c r="L10" s="1" t="s">
        <v>330</v>
      </c>
    </row>
    <row r="11" spans="1:12" s="1" customFormat="1" ht="12.75">
      <c r="A11" s="18">
        <v>171.43771</v>
      </c>
      <c r="B11" s="18">
        <v>0.00056</v>
      </c>
      <c r="C11" s="67">
        <v>152</v>
      </c>
      <c r="D11" s="18">
        <v>0.9976</v>
      </c>
      <c r="E11" s="18">
        <v>3.4</v>
      </c>
      <c r="F11" s="17">
        <f t="shared" si="0"/>
        <v>37.1</v>
      </c>
      <c r="G11" s="17">
        <v>0.6</v>
      </c>
      <c r="H11" s="5">
        <f t="shared" si="1"/>
        <v>7.47440000000006</v>
      </c>
      <c r="I11" s="5">
        <v>2015.5644</v>
      </c>
      <c r="J11" s="22">
        <v>40748</v>
      </c>
      <c r="K11" s="17">
        <f t="shared" si="2"/>
        <v>4.96360911912658</v>
      </c>
      <c r="L11" s="1" t="s">
        <v>442</v>
      </c>
    </row>
    <row r="12" spans="1:11" s="1" customFormat="1" ht="12.75">
      <c r="A12" s="18"/>
      <c r="B12" s="18"/>
      <c r="C12" s="67"/>
      <c r="D12" s="18"/>
      <c r="E12" s="18"/>
      <c r="F12" s="17"/>
      <c r="G12" s="17"/>
      <c r="H12" s="5"/>
      <c r="I12" s="5"/>
      <c r="J12" s="22"/>
      <c r="K12" s="17"/>
    </row>
    <row r="13" spans="1:11" s="1" customFormat="1" ht="12.75">
      <c r="A13" s="18"/>
      <c r="B13" s="18"/>
      <c r="C13" s="67"/>
      <c r="D13" s="18"/>
      <c r="E13" s="18"/>
      <c r="F13" s="17"/>
      <c r="G13" s="17"/>
      <c r="H13" s="5"/>
      <c r="I13" s="5"/>
      <c r="J13" s="22"/>
      <c r="K13" s="17"/>
    </row>
    <row r="14" spans="1:11" s="1" customFormat="1" ht="12.75">
      <c r="A14" s="18"/>
      <c r="B14" s="18"/>
      <c r="C14" s="67"/>
      <c r="D14" s="18"/>
      <c r="E14" s="18"/>
      <c r="F14" s="17"/>
      <c r="G14" s="17"/>
      <c r="H14" s="5"/>
      <c r="I14" s="5"/>
      <c r="J14" s="22"/>
      <c r="K14" s="17"/>
    </row>
    <row r="15" spans="1:11" s="1" customFormat="1" ht="12.75">
      <c r="A15" s="18"/>
      <c r="B15" s="18"/>
      <c r="C15" s="67"/>
      <c r="D15" s="18"/>
      <c r="E15" s="18"/>
      <c r="F15" s="17"/>
      <c r="G15" s="17"/>
      <c r="H15" s="5"/>
      <c r="I15" s="5"/>
      <c r="J15" s="22"/>
      <c r="K15" s="17"/>
    </row>
    <row r="16" spans="1:11" s="1" customFormat="1" ht="12.75">
      <c r="A16" s="18"/>
      <c r="B16" s="18"/>
      <c r="C16" s="67"/>
      <c r="D16" s="18"/>
      <c r="E16" s="18"/>
      <c r="F16" s="17"/>
      <c r="G16" s="17"/>
      <c r="H16" s="5"/>
      <c r="I16" s="5"/>
      <c r="J16" s="22"/>
      <c r="K16" s="17"/>
    </row>
    <row r="17" spans="1:11" s="1" customFormat="1" ht="12.75">
      <c r="A17" s="18"/>
      <c r="B17" s="18"/>
      <c r="C17" s="67"/>
      <c r="D17" s="18"/>
      <c r="E17" s="18"/>
      <c r="F17" s="17"/>
      <c r="G17" s="17"/>
      <c r="H17" s="5"/>
      <c r="I17" s="5"/>
      <c r="J17" s="22"/>
      <c r="K17" s="17"/>
    </row>
    <row r="18" spans="1:11" s="1" customFormat="1" ht="12.75">
      <c r="A18" s="18"/>
      <c r="B18" s="18"/>
      <c r="C18" s="67"/>
      <c r="D18" s="18"/>
      <c r="E18" s="18"/>
      <c r="F18" s="17"/>
      <c r="G18" s="17"/>
      <c r="H18" s="5"/>
      <c r="I18" s="5"/>
      <c r="J18" s="22"/>
      <c r="K18" s="17"/>
    </row>
    <row r="19" spans="1:11" s="1" customFormat="1" ht="12.75">
      <c r="A19" s="18"/>
      <c r="B19" s="18"/>
      <c r="C19" s="67"/>
      <c r="D19" s="18"/>
      <c r="E19" s="18"/>
      <c r="F19" s="17"/>
      <c r="G19" s="17"/>
      <c r="H19" s="5"/>
      <c r="I19" s="5"/>
      <c r="J19" s="22"/>
      <c r="K19" s="17"/>
    </row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</sheetData>
  <sheetProtection/>
  <mergeCells count="1">
    <mergeCell ref="K2:L2"/>
  </mergeCells>
  <printOptions/>
  <pageMargins left="0.25" right="0.25" top="0.25" bottom="0.26" header="0.3" footer="0.3"/>
  <pageSetup fitToHeight="4" fitToWidth="1" orientation="landscape" scale="95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N18"/>
  <sheetViews>
    <sheetView workbookViewId="0" topLeftCell="A1">
      <selection activeCell="L8" sqref="L8"/>
    </sheetView>
  </sheetViews>
  <sheetFormatPr defaultColWidth="10.875" defaultRowHeight="12.75"/>
  <sheetData>
    <row r="1" spans="1:11" s="10" customFormat="1" ht="12.75">
      <c r="A1" s="43" t="s">
        <v>90</v>
      </c>
      <c r="B1" s="32"/>
      <c r="C1" s="1"/>
      <c r="D1" s="1"/>
      <c r="I1" s="4"/>
      <c r="J1" s="1"/>
      <c r="K1" s="1"/>
    </row>
    <row r="2" spans="1:12" s="10" customFormat="1" ht="13.5" thickBot="1">
      <c r="A2" s="12"/>
      <c r="B2" s="12"/>
      <c r="C2" s="4"/>
      <c r="D2" s="4"/>
      <c r="E2" s="40"/>
      <c r="F2" s="1"/>
      <c r="G2" s="1"/>
      <c r="H2" s="1"/>
      <c r="I2" s="1"/>
      <c r="J2" s="1"/>
      <c r="K2" s="147" t="s">
        <v>34</v>
      </c>
      <c r="L2" s="147"/>
    </row>
    <row r="3" spans="1:12" s="10" customFormat="1" ht="39">
      <c r="A3" s="38" t="s">
        <v>35</v>
      </c>
      <c r="B3" s="37" t="s">
        <v>186</v>
      </c>
      <c r="C3" s="38" t="s">
        <v>197</v>
      </c>
      <c r="D3" s="38" t="s">
        <v>77</v>
      </c>
      <c r="E3" s="36" t="s">
        <v>198</v>
      </c>
      <c r="F3" s="37" t="s">
        <v>68</v>
      </c>
      <c r="G3" s="33" t="s">
        <v>66</v>
      </c>
      <c r="H3" s="34" t="s">
        <v>67</v>
      </c>
      <c r="I3" s="34" t="s">
        <v>69</v>
      </c>
      <c r="J3" s="35" t="s">
        <v>199</v>
      </c>
      <c r="K3" s="36" t="s">
        <v>95</v>
      </c>
      <c r="L3" s="37" t="s">
        <v>96</v>
      </c>
    </row>
    <row r="4" spans="1:14" s="1" customFormat="1" ht="12.75">
      <c r="A4" s="54">
        <v>158.48193</v>
      </c>
      <c r="B4" s="54">
        <v>0.00025</v>
      </c>
      <c r="C4" s="5">
        <v>65.951</v>
      </c>
      <c r="D4" s="18">
        <v>0.9063</v>
      </c>
      <c r="E4" s="30" t="s">
        <v>131</v>
      </c>
      <c r="F4" s="30">
        <v>0</v>
      </c>
      <c r="G4" s="30">
        <v>0.1</v>
      </c>
      <c r="H4" s="30">
        <v>0</v>
      </c>
      <c r="I4" s="5">
        <v>2010.1123</v>
      </c>
      <c r="J4" s="22">
        <v>38757</v>
      </c>
      <c r="K4" s="30" t="s">
        <v>131</v>
      </c>
      <c r="L4" s="30" t="s">
        <v>131</v>
      </c>
      <c r="N4" s="4"/>
    </row>
    <row r="5" spans="1:14" s="1" customFormat="1" ht="12.75">
      <c r="A5" s="18">
        <v>158.48386</v>
      </c>
      <c r="B5" s="18">
        <v>0.00062</v>
      </c>
      <c r="C5" s="5">
        <v>65.951</v>
      </c>
      <c r="D5" s="18">
        <v>0.9063</v>
      </c>
      <c r="E5" s="17">
        <v>2.5</v>
      </c>
      <c r="F5" s="17">
        <f>F4+E5</f>
        <v>2.5</v>
      </c>
      <c r="G5" s="17">
        <v>0.3</v>
      </c>
      <c r="H5" s="5">
        <f>I5-I4</f>
        <v>1.5126999999999953</v>
      </c>
      <c r="I5" s="5">
        <v>2011.625</v>
      </c>
      <c r="J5" s="22">
        <v>39309</v>
      </c>
      <c r="K5" s="17">
        <f>F5/H5</f>
        <v>1.6526740265750035</v>
      </c>
      <c r="M5" s="12"/>
      <c r="N5" s="4"/>
    </row>
    <row r="6" spans="1:12" s="1" customFormat="1" ht="12.75">
      <c r="A6" s="18">
        <v>158.48467</v>
      </c>
      <c r="B6" s="18">
        <v>0.00077</v>
      </c>
      <c r="C6" s="5">
        <v>65.951</v>
      </c>
      <c r="D6" s="18">
        <v>0.9063</v>
      </c>
      <c r="E6" s="73">
        <v>1</v>
      </c>
      <c r="F6" s="17">
        <f>F5+E6</f>
        <v>3.5</v>
      </c>
      <c r="G6" s="17">
        <v>0.4</v>
      </c>
      <c r="H6" s="5">
        <f>I6-I4</f>
        <v>2.3477000000000317</v>
      </c>
      <c r="I6" s="5">
        <v>2012.46</v>
      </c>
      <c r="J6" s="22">
        <v>39615</v>
      </c>
      <c r="K6" s="17">
        <f>F6/H6</f>
        <v>1.4908208033394186</v>
      </c>
      <c r="L6" s="1" t="s">
        <v>162</v>
      </c>
    </row>
    <row r="7" spans="1:11" s="1" customFormat="1" ht="12.75">
      <c r="A7" s="18">
        <v>158.48395</v>
      </c>
      <c r="B7" s="18">
        <v>0.00101</v>
      </c>
      <c r="C7" s="5">
        <v>65.951</v>
      </c>
      <c r="D7" s="18">
        <v>0.9063</v>
      </c>
      <c r="E7" s="73">
        <v>-0.9</v>
      </c>
      <c r="F7" s="17">
        <f>F6+E7</f>
        <v>2.6</v>
      </c>
      <c r="G7" s="17">
        <v>0.5</v>
      </c>
      <c r="H7" s="5">
        <f>I7-I4</f>
        <v>3.246699999999919</v>
      </c>
      <c r="I7" s="5">
        <v>2013.359</v>
      </c>
      <c r="J7" s="22">
        <v>39943</v>
      </c>
      <c r="K7" s="17">
        <f>F7/H7</f>
        <v>0.8008131333354067</v>
      </c>
    </row>
    <row r="8" spans="1:12" s="1" customFormat="1" ht="12.75">
      <c r="A8" s="18">
        <v>158.47655</v>
      </c>
      <c r="B8" s="18">
        <v>0.00027</v>
      </c>
      <c r="C8" s="5">
        <v>65.951</v>
      </c>
      <c r="D8" s="18">
        <v>0.9063</v>
      </c>
      <c r="E8" s="73">
        <v>-9.4</v>
      </c>
      <c r="F8" s="17">
        <f>F7+E8</f>
        <v>-6.800000000000001</v>
      </c>
      <c r="G8" s="17">
        <v>0.1</v>
      </c>
      <c r="H8" s="5">
        <f>I8-I4</f>
        <v>4.4547000000000025</v>
      </c>
      <c r="I8" s="5">
        <v>2014.567</v>
      </c>
      <c r="J8" s="22">
        <v>40384</v>
      </c>
      <c r="K8" s="17">
        <f>F8/H8</f>
        <v>-1.5264776528161261</v>
      </c>
      <c r="L8" s="27" t="s">
        <v>445</v>
      </c>
    </row>
    <row r="9" spans="1:11" s="1" customFormat="1" ht="12.75">
      <c r="A9" s="18"/>
      <c r="B9" s="18"/>
      <c r="C9" s="5"/>
      <c r="D9" s="18"/>
      <c r="E9" s="73" t="s">
        <v>408</v>
      </c>
      <c r="F9" s="17"/>
      <c r="G9" s="17"/>
      <c r="H9" s="5"/>
      <c r="I9" s="5"/>
      <c r="J9" s="22"/>
      <c r="K9" s="17"/>
    </row>
    <row r="10" spans="1:11" s="1" customFormat="1" ht="12.75">
      <c r="A10" s="18"/>
      <c r="B10" s="18"/>
      <c r="C10" s="5"/>
      <c r="D10" s="18"/>
      <c r="E10" s="73"/>
      <c r="F10" s="17"/>
      <c r="G10" s="17"/>
      <c r="H10" s="5"/>
      <c r="I10" s="5"/>
      <c r="J10" s="22"/>
      <c r="K10" s="17"/>
    </row>
    <row r="11" spans="1:11" s="1" customFormat="1" ht="12.75">
      <c r="A11" s="18"/>
      <c r="B11" s="18"/>
      <c r="C11" s="5"/>
      <c r="D11" s="18"/>
      <c r="E11" s="73"/>
      <c r="F11" s="17"/>
      <c r="G11" s="17"/>
      <c r="H11" s="5"/>
      <c r="I11" s="5"/>
      <c r="J11" s="22"/>
      <c r="K11" s="17"/>
    </row>
    <row r="12" spans="1:11" s="1" customFormat="1" ht="12.75">
      <c r="A12" s="18"/>
      <c r="B12" s="18"/>
      <c r="C12" s="5"/>
      <c r="D12" s="18"/>
      <c r="E12" s="73"/>
      <c r="F12" s="17"/>
      <c r="G12" s="17"/>
      <c r="H12" s="5"/>
      <c r="I12" s="5"/>
      <c r="J12" s="22"/>
      <c r="K12" s="17"/>
    </row>
    <row r="13" spans="1:11" s="1" customFormat="1" ht="12.75">
      <c r="A13" s="18"/>
      <c r="B13" s="18"/>
      <c r="C13" s="5"/>
      <c r="D13" s="18"/>
      <c r="E13" s="73"/>
      <c r="F13" s="17"/>
      <c r="G13" s="17"/>
      <c r="H13" s="5"/>
      <c r="I13" s="5"/>
      <c r="J13" s="22"/>
      <c r="K13" s="17"/>
    </row>
    <row r="14" spans="1:11" s="1" customFormat="1" ht="12.75">
      <c r="A14" s="18"/>
      <c r="B14" s="18"/>
      <c r="C14" s="5"/>
      <c r="D14" s="18"/>
      <c r="E14" s="73"/>
      <c r="F14" s="17"/>
      <c r="G14" s="17"/>
      <c r="H14" s="5"/>
      <c r="I14" s="5"/>
      <c r="J14" s="22"/>
      <c r="K14" s="17"/>
    </row>
    <row r="15" spans="1:11" s="1" customFormat="1" ht="12.75">
      <c r="A15" s="18"/>
      <c r="B15" s="18"/>
      <c r="C15" s="5"/>
      <c r="D15" s="18"/>
      <c r="E15" s="73"/>
      <c r="F15" s="17"/>
      <c r="G15" s="17"/>
      <c r="H15" s="5"/>
      <c r="I15" s="5"/>
      <c r="J15" s="22"/>
      <c r="K15" s="17"/>
    </row>
    <row r="16" spans="1:11" s="1" customFormat="1" ht="12.75">
      <c r="A16" s="18"/>
      <c r="B16" s="18"/>
      <c r="C16" s="5"/>
      <c r="D16" s="18"/>
      <c r="E16" s="73"/>
      <c r="F16" s="17"/>
      <c r="G16" s="17"/>
      <c r="H16" s="5"/>
      <c r="I16" s="5"/>
      <c r="J16" s="22"/>
      <c r="K16" s="17"/>
    </row>
    <row r="17" spans="1:11" s="1" customFormat="1" ht="12.75">
      <c r="A17" s="18"/>
      <c r="B17" s="18"/>
      <c r="C17" s="5"/>
      <c r="D17" s="18"/>
      <c r="E17" s="73"/>
      <c r="F17" s="17"/>
      <c r="G17" s="17"/>
      <c r="H17" s="5"/>
      <c r="I17" s="5"/>
      <c r="J17" s="22"/>
      <c r="K17" s="17"/>
    </row>
    <row r="18" spans="1:11" s="1" customFormat="1" ht="12.75">
      <c r="A18" s="18"/>
      <c r="B18" s="18"/>
      <c r="C18" s="5"/>
      <c r="D18" s="18"/>
      <c r="E18" s="73"/>
      <c r="F18" s="17"/>
      <c r="G18" s="17"/>
      <c r="H18" s="5"/>
      <c r="I18" s="5"/>
      <c r="J18" s="22"/>
      <c r="K18" s="17"/>
    </row>
  </sheetData>
  <sheetProtection/>
  <mergeCells count="1">
    <mergeCell ref="K2:L2"/>
  </mergeCells>
  <printOptions/>
  <pageMargins left="0.25" right="0.25" top="0.25" bottom="0.26" header="0.3" footer="0.3"/>
  <pageSetup fitToHeight="4" fitToWidth="1" orientation="landscape" scale="80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N18"/>
  <sheetViews>
    <sheetView workbookViewId="0" topLeftCell="A1">
      <selection activeCell="O53" sqref="O53"/>
    </sheetView>
  </sheetViews>
  <sheetFormatPr defaultColWidth="10.875" defaultRowHeight="12.75"/>
  <sheetData>
    <row r="1" spans="1:11" s="10" customFormat="1" ht="12.75">
      <c r="A1" s="43" t="s">
        <v>420</v>
      </c>
      <c r="B1" s="32"/>
      <c r="C1" s="1"/>
      <c r="D1" s="1"/>
      <c r="I1" s="4"/>
      <c r="J1" s="1"/>
      <c r="K1" s="1"/>
    </row>
    <row r="2" spans="1:12" s="10" customFormat="1" ht="13.5" thickBot="1">
      <c r="A2" s="12"/>
      <c r="B2" s="12"/>
      <c r="C2" s="4"/>
      <c r="D2" s="4"/>
      <c r="E2" s="40"/>
      <c r="F2" s="1"/>
      <c r="G2" s="1"/>
      <c r="H2" s="1"/>
      <c r="I2" s="1"/>
      <c r="J2" s="1"/>
      <c r="K2" s="147" t="s">
        <v>14</v>
      </c>
      <c r="L2" s="147"/>
    </row>
    <row r="3" spans="1:12" s="10" customFormat="1" ht="39">
      <c r="A3" s="38" t="s">
        <v>35</v>
      </c>
      <c r="B3" s="37" t="s">
        <v>11</v>
      </c>
      <c r="C3" s="38" t="s">
        <v>16</v>
      </c>
      <c r="D3" s="38" t="s">
        <v>77</v>
      </c>
      <c r="E3" s="36" t="s">
        <v>12</v>
      </c>
      <c r="F3" s="37" t="s">
        <v>60</v>
      </c>
      <c r="G3" s="33" t="s">
        <v>5</v>
      </c>
      <c r="H3" s="34" t="s">
        <v>6</v>
      </c>
      <c r="I3" s="34" t="s">
        <v>20</v>
      </c>
      <c r="J3" s="35" t="s">
        <v>21</v>
      </c>
      <c r="K3" s="36" t="s">
        <v>51</v>
      </c>
      <c r="L3" s="37" t="s">
        <v>33</v>
      </c>
    </row>
    <row r="4" spans="1:14" s="1" customFormat="1" ht="12.75">
      <c r="A4" s="54">
        <v>159.33439</v>
      </c>
      <c r="B4" s="54">
        <v>0.00056</v>
      </c>
      <c r="C4" s="5">
        <v>121.5</v>
      </c>
      <c r="D4" s="18">
        <v>0.951</v>
      </c>
      <c r="E4" s="30" t="s">
        <v>131</v>
      </c>
      <c r="F4" s="30">
        <v>0</v>
      </c>
      <c r="G4" s="196">
        <v>0.47</v>
      </c>
      <c r="H4" s="30">
        <v>0</v>
      </c>
      <c r="I4" s="5">
        <v>2015.5973</v>
      </c>
      <c r="J4" s="22">
        <v>40760</v>
      </c>
      <c r="K4" s="30" t="s">
        <v>131</v>
      </c>
      <c r="L4" s="30" t="s">
        <v>131</v>
      </c>
      <c r="N4" s="4"/>
    </row>
    <row r="5" spans="1:14" s="1" customFormat="1" ht="12.75">
      <c r="A5" s="18"/>
      <c r="B5" s="18"/>
      <c r="C5" s="5"/>
      <c r="D5" s="18"/>
      <c r="E5" s="17"/>
      <c r="F5" s="17"/>
      <c r="G5" s="17"/>
      <c r="H5" s="5"/>
      <c r="I5" s="5"/>
      <c r="J5" s="22"/>
      <c r="K5" s="17"/>
      <c r="M5" s="12"/>
      <c r="N5" s="4"/>
    </row>
    <row r="6" spans="1:11" s="1" customFormat="1" ht="12.75">
      <c r="A6" s="18"/>
      <c r="B6" s="18"/>
      <c r="C6" s="5"/>
      <c r="D6" s="18"/>
      <c r="E6" s="73"/>
      <c r="F6" s="17"/>
      <c r="G6" s="17"/>
      <c r="H6" s="5"/>
      <c r="I6" s="5"/>
      <c r="J6" s="22"/>
      <c r="K6" s="17"/>
    </row>
    <row r="7" spans="1:11" s="1" customFormat="1" ht="12.75">
      <c r="A7" s="18"/>
      <c r="B7" s="18"/>
      <c r="C7" s="5"/>
      <c r="D7" s="18"/>
      <c r="E7" s="73"/>
      <c r="F7" s="17"/>
      <c r="G7" s="17"/>
      <c r="H7" s="5"/>
      <c r="I7" s="5"/>
      <c r="J7" s="22"/>
      <c r="K7" s="17"/>
    </row>
    <row r="8" spans="1:12" s="1" customFormat="1" ht="12.75">
      <c r="A8" s="18"/>
      <c r="B8" s="18"/>
      <c r="C8" s="5"/>
      <c r="D8" s="18"/>
      <c r="E8" s="73"/>
      <c r="F8" s="17"/>
      <c r="G8" s="17"/>
      <c r="H8" s="5"/>
      <c r="I8" s="5"/>
      <c r="J8" s="22"/>
      <c r="K8" s="17"/>
      <c r="L8" s="27"/>
    </row>
    <row r="9" spans="1:11" s="1" customFormat="1" ht="12.75">
      <c r="A9" s="18"/>
      <c r="B9" s="18"/>
      <c r="C9" s="5"/>
      <c r="D9" s="18"/>
      <c r="E9" s="73"/>
      <c r="F9" s="17"/>
      <c r="G9" s="17"/>
      <c r="H9" s="5"/>
      <c r="I9" s="5"/>
      <c r="J9" s="22"/>
      <c r="K9" s="17"/>
    </row>
    <row r="10" spans="1:11" s="1" customFormat="1" ht="12.75">
      <c r="A10" s="18"/>
      <c r="B10" s="18"/>
      <c r="C10" s="5"/>
      <c r="D10" s="18"/>
      <c r="E10" s="73"/>
      <c r="F10" s="17"/>
      <c r="G10" s="17"/>
      <c r="H10" s="5"/>
      <c r="I10" s="5"/>
      <c r="J10" s="22"/>
      <c r="K10" s="17"/>
    </row>
    <row r="11" spans="1:11" s="1" customFormat="1" ht="12.75">
      <c r="A11" s="18"/>
      <c r="B11" s="18"/>
      <c r="C11" s="5"/>
      <c r="D11" s="18"/>
      <c r="E11" s="73"/>
      <c r="F11" s="17"/>
      <c r="G11" s="17"/>
      <c r="H11" s="5"/>
      <c r="I11" s="5"/>
      <c r="J11" s="22"/>
      <c r="K11" s="17"/>
    </row>
    <row r="12" spans="1:11" s="1" customFormat="1" ht="12.75">
      <c r="A12" s="18"/>
      <c r="B12" s="18"/>
      <c r="C12" s="5"/>
      <c r="D12" s="18"/>
      <c r="E12" s="73"/>
      <c r="F12" s="17"/>
      <c r="G12" s="17"/>
      <c r="H12" s="5"/>
      <c r="I12" s="5"/>
      <c r="J12" s="22"/>
      <c r="K12" s="17"/>
    </row>
    <row r="13" spans="1:11" s="1" customFormat="1" ht="12.75">
      <c r="A13" s="18"/>
      <c r="B13" s="18"/>
      <c r="C13" s="5"/>
      <c r="D13" s="18"/>
      <c r="E13" s="73"/>
      <c r="F13" s="17"/>
      <c r="G13" s="17"/>
      <c r="H13" s="5"/>
      <c r="I13" s="5"/>
      <c r="J13" s="22"/>
      <c r="K13" s="17"/>
    </row>
    <row r="14" spans="1:11" s="1" customFormat="1" ht="12.75">
      <c r="A14" s="18"/>
      <c r="B14" s="18"/>
      <c r="C14" s="5"/>
      <c r="D14" s="18"/>
      <c r="E14" s="73"/>
      <c r="F14" s="17"/>
      <c r="G14" s="17"/>
      <c r="H14" s="5"/>
      <c r="I14" s="5"/>
      <c r="J14" s="22"/>
      <c r="K14" s="17"/>
    </row>
    <row r="15" spans="1:11" s="1" customFormat="1" ht="12.75">
      <c r="A15" s="18"/>
      <c r="B15" s="18"/>
      <c r="C15" s="5"/>
      <c r="D15" s="18"/>
      <c r="E15" s="73"/>
      <c r="F15" s="17"/>
      <c r="G15" s="17"/>
      <c r="H15" s="5"/>
      <c r="I15" s="5"/>
      <c r="J15" s="22"/>
      <c r="K15" s="17"/>
    </row>
    <row r="16" spans="1:11" s="1" customFormat="1" ht="12.75">
      <c r="A16" s="18"/>
      <c r="B16" s="18"/>
      <c r="C16" s="5"/>
      <c r="D16" s="18"/>
      <c r="E16" s="73"/>
      <c r="F16" s="17"/>
      <c r="G16" s="17"/>
      <c r="H16" s="5"/>
      <c r="I16" s="5"/>
      <c r="J16" s="22"/>
      <c r="K16" s="17"/>
    </row>
    <row r="17" spans="1:11" s="1" customFormat="1" ht="12.75">
      <c r="A17" s="18"/>
      <c r="B17" s="18"/>
      <c r="C17" s="5"/>
      <c r="D17" s="18"/>
      <c r="E17" s="73"/>
      <c r="F17" s="17"/>
      <c r="G17" s="17"/>
      <c r="H17" s="5"/>
      <c r="I17" s="5"/>
      <c r="J17" s="22"/>
      <c r="K17" s="17"/>
    </row>
    <row r="18" spans="1:11" s="1" customFormat="1" ht="12.75">
      <c r="A18" s="18"/>
      <c r="B18" s="18"/>
      <c r="C18" s="5"/>
      <c r="D18" s="18"/>
      <c r="E18" s="73"/>
      <c r="F18" s="17"/>
      <c r="G18" s="17"/>
      <c r="H18" s="5"/>
      <c r="I18" s="5"/>
      <c r="J18" s="22"/>
      <c r="K18" s="17"/>
    </row>
  </sheetData>
  <sheetProtection/>
  <mergeCells count="1">
    <mergeCell ref="K2:L2"/>
  </mergeCells>
  <printOptions/>
  <pageMargins left="0.7" right="0.7" top="0.75" bottom="0.75" header="0.3" footer="0.3"/>
  <pageSetup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2.75"/>
  <sheetData/>
  <sheetProtection/>
  <printOptions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V18"/>
  <sheetViews>
    <sheetView workbookViewId="0" topLeftCell="A1">
      <selection activeCell="L8" sqref="L8"/>
    </sheetView>
  </sheetViews>
  <sheetFormatPr defaultColWidth="10.875" defaultRowHeight="12.75"/>
  <sheetData>
    <row r="1" spans="1:11" s="44" customFormat="1" ht="12.75">
      <c r="A1" s="43" t="s">
        <v>89</v>
      </c>
      <c r="B1" s="43"/>
      <c r="C1" s="1"/>
      <c r="D1" s="1"/>
      <c r="E1" s="1"/>
      <c r="F1" s="1"/>
      <c r="G1" s="1"/>
      <c r="H1" s="1"/>
      <c r="I1" s="2"/>
      <c r="J1" s="1"/>
      <c r="K1" s="1"/>
    </row>
    <row r="2" spans="1:12" s="44" customFormat="1" ht="13.5" thickBot="1">
      <c r="A2" s="39"/>
      <c r="B2" s="12"/>
      <c r="C2" s="4"/>
      <c r="D2" s="4"/>
      <c r="E2" s="40"/>
      <c r="F2" s="1"/>
      <c r="G2" s="1"/>
      <c r="H2" s="1"/>
      <c r="I2" s="1"/>
      <c r="J2" s="1"/>
      <c r="K2" s="147" t="s">
        <v>34</v>
      </c>
      <c r="L2" s="147"/>
    </row>
    <row r="3" spans="1:12" s="44" customFormat="1" ht="39">
      <c r="A3" s="38" t="s">
        <v>10</v>
      </c>
      <c r="B3" s="37" t="s">
        <v>186</v>
      </c>
      <c r="C3" s="38" t="s">
        <v>197</v>
      </c>
      <c r="D3" s="38" t="s">
        <v>77</v>
      </c>
      <c r="E3" s="36" t="s">
        <v>198</v>
      </c>
      <c r="F3" s="37" t="s">
        <v>13</v>
      </c>
      <c r="G3" s="33" t="s">
        <v>66</v>
      </c>
      <c r="H3" s="34" t="s">
        <v>67</v>
      </c>
      <c r="I3" s="34" t="s">
        <v>69</v>
      </c>
      <c r="J3" s="35" t="s">
        <v>199</v>
      </c>
      <c r="K3" s="36" t="s">
        <v>95</v>
      </c>
      <c r="L3" s="37" t="s">
        <v>96</v>
      </c>
    </row>
    <row r="4" spans="1:15" s="44" customFormat="1" ht="12.75">
      <c r="A4" s="65">
        <v>157.58381</v>
      </c>
      <c r="B4" s="27">
        <v>0.00094</v>
      </c>
      <c r="C4" s="26">
        <v>76.096</v>
      </c>
      <c r="D4" s="25">
        <v>0.9563</v>
      </c>
      <c r="E4" s="27" t="s">
        <v>78</v>
      </c>
      <c r="F4" s="27">
        <v>0</v>
      </c>
      <c r="G4" s="12">
        <v>0.5</v>
      </c>
      <c r="H4" s="4">
        <v>0</v>
      </c>
      <c r="I4" s="4">
        <v>2010.1096</v>
      </c>
      <c r="J4" s="6">
        <v>38756</v>
      </c>
      <c r="K4" s="27" t="s">
        <v>78</v>
      </c>
      <c r="L4" s="27" t="s">
        <v>78</v>
      </c>
      <c r="N4" s="12"/>
      <c r="O4" s="4"/>
    </row>
    <row r="5" spans="1:256" s="44" customFormat="1" ht="12.75">
      <c r="A5" s="65">
        <v>157.58128</v>
      </c>
      <c r="B5" s="27">
        <v>0.00081</v>
      </c>
      <c r="C5" s="26">
        <v>76.096</v>
      </c>
      <c r="D5" s="25">
        <v>0.9563</v>
      </c>
      <c r="E5" s="11">
        <v>-3.5</v>
      </c>
      <c r="F5" s="11">
        <v>-3.5</v>
      </c>
      <c r="G5" s="27">
        <v>0.4</v>
      </c>
      <c r="H5" s="8">
        <f>I5-2010.11</f>
        <v>1.4516000000000986</v>
      </c>
      <c r="I5" s="8">
        <v>2011.5616</v>
      </c>
      <c r="J5" s="69">
        <v>39286</v>
      </c>
      <c r="K5" s="11">
        <f>F5/H5</f>
        <v>-2.411132543400222</v>
      </c>
      <c r="L5" s="27"/>
      <c r="M5" s="27"/>
      <c r="N5" s="27"/>
      <c r="O5" s="4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  <c r="IS5" s="27"/>
      <c r="IT5" s="27"/>
      <c r="IU5" s="27"/>
      <c r="IV5" s="27"/>
    </row>
    <row r="6" spans="1:256" s="44" customFormat="1" ht="12.75">
      <c r="A6" s="65">
        <v>157.58207</v>
      </c>
      <c r="B6" s="27">
        <v>0.00127</v>
      </c>
      <c r="C6" s="26">
        <v>76.096</v>
      </c>
      <c r="D6" s="25">
        <v>0.9563</v>
      </c>
      <c r="E6" s="11">
        <v>1.1</v>
      </c>
      <c r="F6" s="11">
        <f>SUM(F5,E6)</f>
        <v>-2.4</v>
      </c>
      <c r="G6" s="27">
        <v>0.7</v>
      </c>
      <c r="H6" s="8">
        <f>I6-2010.11</f>
        <v>2.4060000000001764</v>
      </c>
      <c r="I6" s="4">
        <v>2012.516</v>
      </c>
      <c r="J6" s="13">
        <v>39635</v>
      </c>
      <c r="K6" s="11">
        <f>F6/H6</f>
        <v>-0.9975062344138919</v>
      </c>
      <c r="L6" s="11" t="s">
        <v>24</v>
      </c>
      <c r="M6" s="27"/>
      <c r="N6" s="27"/>
      <c r="O6" s="4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7"/>
      <c r="IT6" s="27"/>
      <c r="IU6" s="27"/>
      <c r="IV6" s="27"/>
    </row>
    <row r="7" spans="1:256" s="44" customFormat="1" ht="12.75">
      <c r="A7" s="65">
        <v>157.57648</v>
      </c>
      <c r="B7" s="27">
        <v>0.00123</v>
      </c>
      <c r="C7" s="26">
        <v>76.096</v>
      </c>
      <c r="D7" s="25">
        <v>0.9563</v>
      </c>
      <c r="E7" s="11">
        <v>-7.8</v>
      </c>
      <c r="F7" s="11">
        <f>SUM(F6,E7)</f>
        <v>-10.2</v>
      </c>
      <c r="G7" s="27">
        <v>0.6</v>
      </c>
      <c r="H7" s="8">
        <f>I7-2010.11</f>
        <v>3.4599000000000615</v>
      </c>
      <c r="I7" s="4">
        <v>2013.5699</v>
      </c>
      <c r="J7" s="13">
        <v>40020</v>
      </c>
      <c r="K7" s="11">
        <f>F7/H7</f>
        <v>-2.948062082719101</v>
      </c>
      <c r="L7" s="11" t="s">
        <v>255</v>
      </c>
      <c r="M7" s="27"/>
      <c r="N7" s="27"/>
      <c r="O7" s="4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7"/>
      <c r="IT7" s="27"/>
      <c r="IU7" s="27"/>
      <c r="IV7" s="27"/>
    </row>
    <row r="8" spans="1:256" s="44" customFormat="1" ht="12.75">
      <c r="A8" s="65">
        <v>157.579019</v>
      </c>
      <c r="B8" s="27">
        <v>0.00063</v>
      </c>
      <c r="C8" s="26">
        <v>76.096</v>
      </c>
      <c r="D8" s="25">
        <v>0.9563</v>
      </c>
      <c r="E8" s="11">
        <v>3.5</v>
      </c>
      <c r="F8" s="11">
        <f>SUM(F7,E8)</f>
        <v>-6.699999999999999</v>
      </c>
      <c r="G8" s="27">
        <v>0.3</v>
      </c>
      <c r="H8" s="8">
        <f>I8-2010.11</f>
        <v>4.553000000000111</v>
      </c>
      <c r="I8" s="4">
        <v>2014.663</v>
      </c>
      <c r="J8" s="13">
        <v>40419</v>
      </c>
      <c r="K8" s="11">
        <f>F8/H8</f>
        <v>-1.4715572150230256</v>
      </c>
      <c r="L8" s="11" t="s">
        <v>310</v>
      </c>
      <c r="M8" s="27"/>
      <c r="N8" s="27"/>
      <c r="O8" s="4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  <c r="IT8" s="27"/>
      <c r="IU8" s="27"/>
      <c r="IV8" s="27"/>
    </row>
    <row r="9" spans="1:256" s="44" customFormat="1" ht="12.75">
      <c r="A9" s="65" t="s">
        <v>234</v>
      </c>
      <c r="B9" s="27"/>
      <c r="C9" s="26"/>
      <c r="D9" s="25"/>
      <c r="E9" s="11" t="s">
        <v>407</v>
      </c>
      <c r="F9" s="11"/>
      <c r="G9" s="27"/>
      <c r="H9" s="8"/>
      <c r="I9" s="4"/>
      <c r="J9" s="13"/>
      <c r="K9" s="11"/>
      <c r="L9"/>
      <c r="M9" s="27"/>
      <c r="N9" s="27"/>
      <c r="O9" s="4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  <c r="IS9" s="27"/>
      <c r="IT9" s="27"/>
      <c r="IU9" s="27"/>
      <c r="IV9" s="27"/>
    </row>
    <row r="10" spans="1:256" s="44" customFormat="1" ht="12.75">
      <c r="A10" s="65"/>
      <c r="B10" s="27"/>
      <c r="C10" s="26"/>
      <c r="D10" s="25"/>
      <c r="E10" s="11"/>
      <c r="F10" s="11"/>
      <c r="G10" s="27"/>
      <c r="H10" s="8"/>
      <c r="I10" s="4"/>
      <c r="J10" s="13"/>
      <c r="K10" s="11"/>
      <c r="L10"/>
      <c r="M10" s="27"/>
      <c r="N10" s="27"/>
      <c r="O10" s="4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7"/>
      <c r="IR10" s="27"/>
      <c r="IS10" s="27"/>
      <c r="IT10" s="27"/>
      <c r="IU10" s="27"/>
      <c r="IV10" s="27"/>
    </row>
    <row r="11" spans="1:256" s="44" customFormat="1" ht="12.75">
      <c r="A11" s="65"/>
      <c r="B11" s="27"/>
      <c r="C11" s="26"/>
      <c r="D11" s="25"/>
      <c r="E11" s="11"/>
      <c r="F11" s="11"/>
      <c r="G11" s="27"/>
      <c r="H11" s="8"/>
      <c r="I11" s="4"/>
      <c r="J11" s="13"/>
      <c r="K11" s="11"/>
      <c r="L11"/>
      <c r="M11" s="27"/>
      <c r="N11" s="27"/>
      <c r="O11" s="4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27"/>
      <c r="IT11" s="27"/>
      <c r="IU11" s="27"/>
      <c r="IV11" s="27"/>
    </row>
    <row r="12" spans="1:256" s="44" customFormat="1" ht="12.75">
      <c r="A12" s="65"/>
      <c r="B12" s="27"/>
      <c r="C12" s="26"/>
      <c r="D12" s="25"/>
      <c r="E12" s="11"/>
      <c r="F12" s="11"/>
      <c r="G12" s="27"/>
      <c r="H12" s="8"/>
      <c r="I12" s="4"/>
      <c r="J12" s="13"/>
      <c r="K12" s="11"/>
      <c r="L12"/>
      <c r="M12" s="27"/>
      <c r="N12" s="27"/>
      <c r="O12" s="4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  <c r="IS12" s="27"/>
      <c r="IT12" s="27"/>
      <c r="IU12" s="27"/>
      <c r="IV12" s="27"/>
    </row>
    <row r="13" spans="1:256" s="44" customFormat="1" ht="12.75">
      <c r="A13" s="65"/>
      <c r="B13" s="27"/>
      <c r="C13" s="26"/>
      <c r="D13" s="25"/>
      <c r="E13" s="11"/>
      <c r="F13" s="11"/>
      <c r="G13" s="27"/>
      <c r="H13" s="8"/>
      <c r="I13" s="4"/>
      <c r="J13" s="13"/>
      <c r="K13" s="11"/>
      <c r="L13"/>
      <c r="M13" s="27"/>
      <c r="N13" s="27"/>
      <c r="O13" s="4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  <c r="IR13" s="27"/>
      <c r="IS13" s="27"/>
      <c r="IT13" s="27"/>
      <c r="IU13" s="27"/>
      <c r="IV13" s="27"/>
    </row>
    <row r="14" spans="1:256" s="44" customFormat="1" ht="12.75">
      <c r="A14" s="65"/>
      <c r="B14" s="27"/>
      <c r="C14" s="26"/>
      <c r="D14" s="25"/>
      <c r="E14" s="11"/>
      <c r="F14" s="11"/>
      <c r="G14" s="27"/>
      <c r="H14" s="8"/>
      <c r="I14" s="4"/>
      <c r="J14" s="13"/>
      <c r="K14" s="11"/>
      <c r="L14"/>
      <c r="M14" s="27"/>
      <c r="N14" s="27"/>
      <c r="O14" s="4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  <c r="IP14" s="27"/>
      <c r="IQ14" s="27"/>
      <c r="IR14" s="27"/>
      <c r="IS14" s="27"/>
      <c r="IT14" s="27"/>
      <c r="IU14" s="27"/>
      <c r="IV14" s="27"/>
    </row>
    <row r="15" spans="1:256" s="44" customFormat="1" ht="12.75">
      <c r="A15" s="65"/>
      <c r="B15" s="27"/>
      <c r="C15" s="26"/>
      <c r="D15" s="25"/>
      <c r="E15" s="11"/>
      <c r="F15" s="11"/>
      <c r="G15" s="27"/>
      <c r="H15" s="8"/>
      <c r="I15" s="4"/>
      <c r="J15" s="13"/>
      <c r="K15" s="11"/>
      <c r="L15" s="76"/>
      <c r="M15" s="27"/>
      <c r="N15" s="27"/>
      <c r="O15" s="4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  <c r="IR15" s="27"/>
      <c r="IS15" s="27"/>
      <c r="IT15" s="27"/>
      <c r="IU15" s="27"/>
      <c r="IV15" s="27"/>
    </row>
    <row r="16" spans="1:256" s="44" customFormat="1" ht="12.75">
      <c r="A16" s="65"/>
      <c r="B16" s="27"/>
      <c r="C16" s="26"/>
      <c r="D16" s="25"/>
      <c r="E16" s="11"/>
      <c r="F16" s="11"/>
      <c r="G16" s="27"/>
      <c r="H16" s="8"/>
      <c r="I16" s="4"/>
      <c r="J16" s="13"/>
      <c r="K16" s="11"/>
      <c r="L16"/>
      <c r="M16" s="27"/>
      <c r="N16" s="27"/>
      <c r="O16" s="4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7"/>
      <c r="IR16" s="27"/>
      <c r="IS16" s="27"/>
      <c r="IT16" s="27"/>
      <c r="IU16" s="27"/>
      <c r="IV16" s="27"/>
    </row>
    <row r="17" spans="1:256" s="44" customFormat="1" ht="12.75">
      <c r="A17" s="65"/>
      <c r="B17" s="27"/>
      <c r="C17" s="26"/>
      <c r="D17" s="25"/>
      <c r="E17" s="11"/>
      <c r="F17" s="11"/>
      <c r="G17" s="27"/>
      <c r="H17" s="8"/>
      <c r="I17" s="4"/>
      <c r="J17" s="13"/>
      <c r="K17" s="11"/>
      <c r="L17"/>
      <c r="M17" s="27"/>
      <c r="N17" s="27"/>
      <c r="O17" s="4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  <c r="IR17" s="27"/>
      <c r="IS17" s="27"/>
      <c r="IT17" s="27"/>
      <c r="IU17" s="27"/>
      <c r="IV17" s="27"/>
    </row>
    <row r="18" spans="1:256" s="44" customFormat="1" ht="12.75">
      <c r="A18" s="65"/>
      <c r="B18" s="27"/>
      <c r="C18" s="26"/>
      <c r="D18" s="25"/>
      <c r="E18" s="11"/>
      <c r="F18" s="11"/>
      <c r="G18" s="27"/>
      <c r="H18" s="8"/>
      <c r="I18" s="4"/>
      <c r="J18" s="13"/>
      <c r="K18" s="11"/>
      <c r="L18"/>
      <c r="M18" s="27"/>
      <c r="N18" s="27"/>
      <c r="O18" s="4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7"/>
      <c r="IR18" s="27"/>
      <c r="IS18" s="27"/>
      <c r="IT18" s="27"/>
      <c r="IU18" s="27"/>
      <c r="IV18" s="27"/>
    </row>
  </sheetData>
  <sheetProtection/>
  <mergeCells count="1">
    <mergeCell ref="K2:L2"/>
  </mergeCells>
  <printOptions/>
  <pageMargins left="0.25" right="0.25" top="0.25" bottom="0.26" header="0.3" footer="0.3"/>
  <pageSetup fitToHeight="4" fitToWidth="1" orientation="landscape" scale="96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V28"/>
  <sheetViews>
    <sheetView workbookViewId="0" topLeftCell="A1">
      <selection activeCell="L7" sqref="L7"/>
    </sheetView>
  </sheetViews>
  <sheetFormatPr defaultColWidth="10.875" defaultRowHeight="12.75"/>
  <sheetData>
    <row r="1" spans="1:11" s="44" customFormat="1" ht="12.75">
      <c r="A1" s="43" t="s">
        <v>176</v>
      </c>
      <c r="B1" s="43"/>
      <c r="C1" s="1"/>
      <c r="D1" s="1"/>
      <c r="E1" s="1"/>
      <c r="F1" s="1"/>
      <c r="G1" s="1"/>
      <c r="H1" s="1"/>
      <c r="I1" s="2"/>
      <c r="J1" s="1"/>
      <c r="K1" s="1"/>
    </row>
    <row r="2" spans="1:12" s="44" customFormat="1" ht="13.5" thickBot="1">
      <c r="A2" s="39"/>
      <c r="B2" s="12"/>
      <c r="C2" s="4"/>
      <c r="D2" s="4"/>
      <c r="E2" s="40"/>
      <c r="F2" s="1"/>
      <c r="G2" s="1"/>
      <c r="H2" s="1"/>
      <c r="I2" s="1"/>
      <c r="J2" s="1"/>
      <c r="K2" s="147" t="s">
        <v>34</v>
      </c>
      <c r="L2" s="147"/>
    </row>
    <row r="3" spans="1:12" s="44" customFormat="1" ht="39">
      <c r="A3" s="38" t="s">
        <v>10</v>
      </c>
      <c r="B3" s="37" t="s">
        <v>186</v>
      </c>
      <c r="C3" s="38" t="s">
        <v>197</v>
      </c>
      <c r="D3" s="38" t="s">
        <v>77</v>
      </c>
      <c r="E3" s="36" t="s">
        <v>198</v>
      </c>
      <c r="F3" s="37" t="s">
        <v>13</v>
      </c>
      <c r="G3" s="33" t="s">
        <v>98</v>
      </c>
      <c r="H3" s="34" t="s">
        <v>99</v>
      </c>
      <c r="I3" s="34" t="s">
        <v>100</v>
      </c>
      <c r="J3" s="35" t="s">
        <v>199</v>
      </c>
      <c r="K3" s="36" t="s">
        <v>101</v>
      </c>
      <c r="L3" s="37" t="s">
        <v>102</v>
      </c>
    </row>
    <row r="4" spans="1:15" s="44" customFormat="1" ht="12.75">
      <c r="A4" s="65">
        <v>110.07516</v>
      </c>
      <c r="B4" s="65">
        <v>0.00066</v>
      </c>
      <c r="C4" s="26">
        <v>86.598</v>
      </c>
      <c r="D4" s="25">
        <v>0.9998</v>
      </c>
      <c r="E4" s="27">
        <v>0</v>
      </c>
      <c r="F4" s="27">
        <v>0</v>
      </c>
      <c r="G4" s="12">
        <v>0.4</v>
      </c>
      <c r="H4" s="4">
        <v>0</v>
      </c>
      <c r="I4" s="5">
        <v>2011.534</v>
      </c>
      <c r="J4" s="9">
        <v>39276</v>
      </c>
      <c r="K4" s="27" t="s">
        <v>78</v>
      </c>
      <c r="L4" s="27" t="s">
        <v>78</v>
      </c>
      <c r="N4" s="12"/>
      <c r="O4" s="4"/>
    </row>
    <row r="5" spans="1:256" s="44" customFormat="1" ht="12.75">
      <c r="A5" s="65">
        <v>110.0753</v>
      </c>
      <c r="B5" s="65">
        <v>0.00079</v>
      </c>
      <c r="C5" s="26">
        <v>86.598</v>
      </c>
      <c r="D5" s="25">
        <v>0.9998</v>
      </c>
      <c r="E5" s="11">
        <v>0.2</v>
      </c>
      <c r="F5" s="11">
        <v>0.2</v>
      </c>
      <c r="G5" s="27">
        <v>0.5</v>
      </c>
      <c r="H5" s="8">
        <f>I5-I4</f>
        <v>0.9809999999999945</v>
      </c>
      <c r="I5" s="8">
        <v>2012.515</v>
      </c>
      <c r="J5" s="69">
        <v>39635</v>
      </c>
      <c r="K5" s="11">
        <f>F5/H5</f>
        <v>0.20387359836901237</v>
      </c>
      <c r="L5" s="27"/>
      <c r="M5" s="27"/>
      <c r="N5" s="27"/>
      <c r="O5" s="4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  <c r="IS5" s="27"/>
      <c r="IT5" s="27"/>
      <c r="IU5" s="27"/>
      <c r="IV5" s="27"/>
    </row>
    <row r="6" spans="1:256" s="44" customFormat="1" ht="12.75">
      <c r="A6" s="65">
        <v>110.07545</v>
      </c>
      <c r="B6" s="65">
        <v>0.00102</v>
      </c>
      <c r="C6" s="26">
        <v>86.598</v>
      </c>
      <c r="D6" s="25">
        <v>0.9998</v>
      </c>
      <c r="E6" s="11">
        <v>0.2</v>
      </c>
      <c r="F6" s="11">
        <f>SUM(F5,E6)</f>
        <v>0.4</v>
      </c>
      <c r="G6" s="27">
        <v>0.6</v>
      </c>
      <c r="H6" s="8">
        <f>I6-I4</f>
        <v>2.035899999999856</v>
      </c>
      <c r="I6" s="8">
        <v>2013.5699</v>
      </c>
      <c r="J6" s="69">
        <v>40020</v>
      </c>
      <c r="K6" s="11">
        <f>F6/H6</f>
        <v>0.19647330418980713</v>
      </c>
      <c r="L6" s="1" t="s">
        <v>256</v>
      </c>
      <c r="M6" s="27"/>
      <c r="N6" s="27"/>
      <c r="O6" s="4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7"/>
      <c r="IT6" s="27"/>
      <c r="IU6" s="27"/>
      <c r="IV6" s="27"/>
    </row>
    <row r="7" spans="1:256" s="44" customFormat="1" ht="12.75">
      <c r="A7" s="65">
        <v>110.07822</v>
      </c>
      <c r="B7" s="65">
        <v>0.00055</v>
      </c>
      <c r="C7" s="26">
        <v>86.598</v>
      </c>
      <c r="D7" s="25">
        <v>0.9998</v>
      </c>
      <c r="E7" s="11">
        <v>4.2</v>
      </c>
      <c r="F7" s="11">
        <f>SUM(F6,E7)</f>
        <v>4.6000000000000005</v>
      </c>
      <c r="G7" s="27">
        <v>0.3</v>
      </c>
      <c r="H7" s="8">
        <f>I7-I4</f>
        <v>3.1289999999999054</v>
      </c>
      <c r="I7" s="8">
        <v>2014.663</v>
      </c>
      <c r="J7" s="69">
        <v>40419</v>
      </c>
      <c r="K7" s="11">
        <f>F7/H7</f>
        <v>1.4701182486417832</v>
      </c>
      <c r="L7" s="27" t="s">
        <v>311</v>
      </c>
      <c r="M7" s="27"/>
      <c r="N7" s="27"/>
      <c r="O7" s="4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7"/>
      <c r="IT7" s="27"/>
      <c r="IU7" s="27"/>
      <c r="IV7" s="27"/>
    </row>
    <row r="8" spans="1:256" s="44" customFormat="1" ht="12.75">
      <c r="A8" s="65"/>
      <c r="B8" s="65"/>
      <c r="C8" s="26"/>
      <c r="D8" s="25"/>
      <c r="E8" s="11" t="s">
        <v>407</v>
      </c>
      <c r="F8" s="11"/>
      <c r="G8" s="27"/>
      <c r="H8" s="8"/>
      <c r="I8" s="8"/>
      <c r="J8" s="69"/>
      <c r="K8" s="11"/>
      <c r="L8" s="27"/>
      <c r="M8" s="27"/>
      <c r="N8" s="27"/>
      <c r="O8" s="4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  <c r="IT8" s="27"/>
      <c r="IU8" s="27"/>
      <c r="IV8" s="27"/>
    </row>
    <row r="9" spans="1:256" s="44" customFormat="1" ht="12.75">
      <c r="A9" s="65"/>
      <c r="B9" s="65"/>
      <c r="C9" s="26"/>
      <c r="D9" s="25"/>
      <c r="E9" s="11"/>
      <c r="F9" s="11"/>
      <c r="G9" s="27"/>
      <c r="H9" s="8"/>
      <c r="I9" s="8"/>
      <c r="J9" s="69"/>
      <c r="K9" s="11"/>
      <c r="L9" s="27"/>
      <c r="M9" s="27"/>
      <c r="N9" s="27"/>
      <c r="O9" s="4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  <c r="IS9" s="27"/>
      <c r="IT9" s="27"/>
      <c r="IU9" s="27"/>
      <c r="IV9" s="27"/>
    </row>
    <row r="10" spans="1:256" s="44" customFormat="1" ht="12.75">
      <c r="A10" s="65"/>
      <c r="B10" s="65"/>
      <c r="C10" s="26"/>
      <c r="D10" s="25"/>
      <c r="E10" s="11"/>
      <c r="F10" s="11"/>
      <c r="G10" s="27"/>
      <c r="H10" s="8"/>
      <c r="I10" s="8"/>
      <c r="J10" s="69"/>
      <c r="K10" s="11"/>
      <c r="L10" s="27"/>
      <c r="M10" s="27"/>
      <c r="N10" s="27"/>
      <c r="O10" s="4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7"/>
      <c r="IR10" s="27"/>
      <c r="IS10" s="27"/>
      <c r="IT10" s="27"/>
      <c r="IU10" s="27"/>
      <c r="IV10" s="27"/>
    </row>
    <row r="11" spans="1:256" s="44" customFormat="1" ht="12.75">
      <c r="A11" s="65"/>
      <c r="B11" s="65"/>
      <c r="C11" s="26"/>
      <c r="D11" s="25"/>
      <c r="E11" s="11"/>
      <c r="F11" s="11"/>
      <c r="G11" s="27"/>
      <c r="H11" s="8"/>
      <c r="I11" s="8"/>
      <c r="J11" s="69"/>
      <c r="K11" s="11"/>
      <c r="L11" s="27"/>
      <c r="M11" s="27"/>
      <c r="N11" s="27"/>
      <c r="O11" s="4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27"/>
      <c r="IT11" s="27"/>
      <c r="IU11" s="27"/>
      <c r="IV11" s="27"/>
    </row>
    <row r="12" spans="1:256" s="44" customFormat="1" ht="12.75">
      <c r="A12" s="65"/>
      <c r="B12" s="65"/>
      <c r="C12" s="26"/>
      <c r="D12" s="25"/>
      <c r="E12" s="11"/>
      <c r="F12" s="11"/>
      <c r="G12" s="27"/>
      <c r="H12" s="8"/>
      <c r="I12" s="8"/>
      <c r="J12" s="69"/>
      <c r="K12" s="11"/>
      <c r="L12" s="27"/>
      <c r="M12" s="27"/>
      <c r="N12" s="27"/>
      <c r="O12" s="4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  <c r="IS12" s="27"/>
      <c r="IT12" s="27"/>
      <c r="IU12" s="27"/>
      <c r="IV12" s="27"/>
    </row>
    <row r="13" spans="1:256" s="44" customFormat="1" ht="12.75">
      <c r="A13" s="65"/>
      <c r="B13" s="65"/>
      <c r="C13" s="26"/>
      <c r="D13" s="25"/>
      <c r="E13" s="11"/>
      <c r="F13" s="11"/>
      <c r="G13" s="27"/>
      <c r="H13" s="8"/>
      <c r="I13" s="8"/>
      <c r="J13" s="69"/>
      <c r="K13" s="11"/>
      <c r="L13" s="27"/>
      <c r="M13" s="27"/>
      <c r="N13" s="27"/>
      <c r="O13" s="4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  <c r="IR13" s="27"/>
      <c r="IS13" s="27"/>
      <c r="IT13" s="27"/>
      <c r="IU13" s="27"/>
      <c r="IV13" s="27"/>
    </row>
    <row r="14" spans="1:256" s="44" customFormat="1" ht="12.75">
      <c r="A14" s="65"/>
      <c r="B14" s="65"/>
      <c r="C14" s="26"/>
      <c r="D14" s="25"/>
      <c r="E14" s="11"/>
      <c r="F14" s="11"/>
      <c r="G14" s="27"/>
      <c r="H14" s="8"/>
      <c r="I14" s="8"/>
      <c r="J14" s="69"/>
      <c r="K14" s="11"/>
      <c r="L14" s="27"/>
      <c r="M14" s="27"/>
      <c r="N14" s="27"/>
      <c r="O14" s="4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  <c r="IP14" s="27"/>
      <c r="IQ14" s="27"/>
      <c r="IR14" s="27"/>
      <c r="IS14" s="27"/>
      <c r="IT14" s="27"/>
      <c r="IU14" s="27"/>
      <c r="IV14" s="27"/>
    </row>
    <row r="15" spans="1:256" s="44" customFormat="1" ht="12.75">
      <c r="A15" s="65"/>
      <c r="B15" s="65"/>
      <c r="C15" s="26"/>
      <c r="D15" s="25"/>
      <c r="E15" s="11"/>
      <c r="F15" s="11"/>
      <c r="G15" s="27"/>
      <c r="H15" s="8"/>
      <c r="I15" s="8"/>
      <c r="J15" s="69"/>
      <c r="K15" s="11"/>
      <c r="L15" s="31"/>
      <c r="M15" s="27"/>
      <c r="N15" s="27"/>
      <c r="O15" s="4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  <c r="IR15" s="27"/>
      <c r="IS15" s="27"/>
      <c r="IT15" s="27"/>
      <c r="IU15" s="27"/>
      <c r="IV15" s="27"/>
    </row>
    <row r="16" spans="1:256" s="44" customFormat="1" ht="12.75">
      <c r="A16" s="65"/>
      <c r="B16" s="65"/>
      <c r="C16" s="26"/>
      <c r="D16" s="25"/>
      <c r="E16" s="11"/>
      <c r="F16" s="11"/>
      <c r="G16" s="27"/>
      <c r="H16" s="8" t="s">
        <v>234</v>
      </c>
      <c r="I16" s="8"/>
      <c r="J16" s="69"/>
      <c r="K16" s="11"/>
      <c r="L16" s="27"/>
      <c r="M16" s="27"/>
      <c r="N16" s="27"/>
      <c r="O16" s="4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7"/>
      <c r="IR16" s="27"/>
      <c r="IS16" s="27"/>
      <c r="IT16" s="27"/>
      <c r="IU16" s="27"/>
      <c r="IV16" s="27"/>
    </row>
    <row r="17" spans="1:256" s="44" customFormat="1" ht="12.75">
      <c r="A17" s="65"/>
      <c r="B17" s="65"/>
      <c r="C17" s="26"/>
      <c r="D17" s="25"/>
      <c r="E17" s="11"/>
      <c r="F17" s="11"/>
      <c r="G17" s="27"/>
      <c r="H17" s="8"/>
      <c r="I17" s="8"/>
      <c r="J17" s="69"/>
      <c r="K17" s="11"/>
      <c r="L17" s="27"/>
      <c r="M17" s="27"/>
      <c r="N17" s="27"/>
      <c r="O17" s="4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  <c r="IR17" s="27"/>
      <c r="IS17" s="27"/>
      <c r="IT17" s="27"/>
      <c r="IU17" s="27"/>
      <c r="IV17" s="27"/>
    </row>
    <row r="18" spans="1:256" s="44" customFormat="1" ht="12.75">
      <c r="A18" s="65"/>
      <c r="B18" s="65"/>
      <c r="C18" s="26"/>
      <c r="D18" s="25"/>
      <c r="E18" s="11"/>
      <c r="F18" s="11"/>
      <c r="G18" s="27"/>
      <c r="H18" s="8"/>
      <c r="I18" s="8"/>
      <c r="J18" s="69"/>
      <c r="K18" s="11"/>
      <c r="L18" s="27"/>
      <c r="M18" s="27"/>
      <c r="N18" s="27"/>
      <c r="O18" s="4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7"/>
      <c r="IR18" s="27"/>
      <c r="IS18" s="27"/>
      <c r="IT18" s="27"/>
      <c r="IU18" s="27"/>
      <c r="IV18" s="27"/>
    </row>
    <row r="19" spans="1:256" s="44" customFormat="1" ht="12.75">
      <c r="A19" s="65"/>
      <c r="B19" s="65"/>
      <c r="C19" s="26"/>
      <c r="D19" s="25"/>
      <c r="E19" s="11"/>
      <c r="F19" s="11"/>
      <c r="G19" s="27"/>
      <c r="H19" s="8"/>
      <c r="I19" s="8"/>
      <c r="J19" s="69"/>
      <c r="K19" s="11"/>
      <c r="L19" s="27"/>
      <c r="M19" s="27"/>
      <c r="N19" s="27"/>
      <c r="O19" s="4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27"/>
      <c r="IT19" s="27"/>
      <c r="IU19" s="27"/>
      <c r="IV19" s="27"/>
    </row>
    <row r="20" spans="1:256" s="44" customFormat="1" ht="12.75">
      <c r="A20" s="65"/>
      <c r="B20" s="65"/>
      <c r="C20" s="26"/>
      <c r="D20" s="25"/>
      <c r="E20" s="11"/>
      <c r="F20" s="11"/>
      <c r="G20" s="27"/>
      <c r="H20" s="8"/>
      <c r="I20" s="8"/>
      <c r="J20" s="69"/>
      <c r="K20" s="11"/>
      <c r="L20" s="27"/>
      <c r="M20" s="27"/>
      <c r="N20" s="27"/>
      <c r="O20" s="4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27"/>
      <c r="IT20" s="27"/>
      <c r="IU20" s="27"/>
      <c r="IV20" s="27"/>
    </row>
    <row r="21" ht="12.75">
      <c r="H21" s="8"/>
    </row>
    <row r="22" ht="12.75">
      <c r="H22" s="8"/>
    </row>
    <row r="23" ht="12.75">
      <c r="H23" s="8"/>
    </row>
    <row r="24" ht="12.75">
      <c r="H24" s="8"/>
    </row>
    <row r="25" ht="12.75">
      <c r="H25" s="8"/>
    </row>
    <row r="26" ht="12.75">
      <c r="H26" s="8"/>
    </row>
    <row r="27" ht="12.75">
      <c r="H27" s="8"/>
    </row>
    <row r="28" ht="12.75">
      <c r="H28" s="8"/>
    </row>
  </sheetData>
  <sheetProtection/>
  <mergeCells count="1">
    <mergeCell ref="K2:L2"/>
  </mergeCells>
  <printOptions/>
  <pageMargins left="0.25" right="0.25" top="0.25" bottom="0.26" header="0.3" footer="0.3"/>
  <pageSetup fitToHeight="4" fitToWidth="1" orientation="landscape" scale="96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CFFCC"/>
    <pageSetUpPr fitToPage="1"/>
  </sheetPr>
  <dimension ref="A1:IV18"/>
  <sheetViews>
    <sheetView workbookViewId="0" topLeftCell="A1">
      <selection activeCell="L9" sqref="L9"/>
    </sheetView>
  </sheetViews>
  <sheetFormatPr defaultColWidth="10.875" defaultRowHeight="12.75"/>
  <sheetData>
    <row r="1" spans="1:11" s="44" customFormat="1" ht="12.75">
      <c r="A1" s="43" t="s">
        <v>278</v>
      </c>
      <c r="B1" s="43"/>
      <c r="C1" s="1"/>
      <c r="D1" s="1"/>
      <c r="E1" s="1"/>
      <c r="F1" s="1"/>
      <c r="G1" s="1"/>
      <c r="H1" s="1"/>
      <c r="I1" s="2"/>
      <c r="J1" s="1"/>
      <c r="K1" s="1"/>
    </row>
    <row r="2" spans="1:12" s="44" customFormat="1" ht="13.5" thickBot="1">
      <c r="A2" s="39"/>
      <c r="B2" s="12"/>
      <c r="C2" s="4"/>
      <c r="D2" s="4"/>
      <c r="E2" s="40"/>
      <c r="F2" s="1"/>
      <c r="G2" s="1"/>
      <c r="H2" s="1"/>
      <c r="I2" s="1"/>
      <c r="J2" s="1"/>
      <c r="K2" s="147" t="s">
        <v>34</v>
      </c>
      <c r="L2" s="147"/>
    </row>
    <row r="3" spans="1:12" s="44" customFormat="1" ht="39">
      <c r="A3" s="38" t="s">
        <v>10</v>
      </c>
      <c r="B3" s="37" t="s">
        <v>186</v>
      </c>
      <c r="C3" s="38" t="s">
        <v>197</v>
      </c>
      <c r="D3" s="38" t="s">
        <v>77</v>
      </c>
      <c r="E3" s="36" t="s">
        <v>198</v>
      </c>
      <c r="F3" s="37" t="s">
        <v>13</v>
      </c>
      <c r="G3" s="33" t="s">
        <v>66</v>
      </c>
      <c r="H3" s="34" t="s">
        <v>67</v>
      </c>
      <c r="I3" s="34" t="s">
        <v>69</v>
      </c>
      <c r="J3" s="35" t="s">
        <v>199</v>
      </c>
      <c r="K3" s="36" t="s">
        <v>95</v>
      </c>
      <c r="L3" s="37" t="s">
        <v>96</v>
      </c>
    </row>
    <row r="4" spans="1:15" s="44" customFormat="1" ht="12.75">
      <c r="A4" s="65">
        <v>128.17866</v>
      </c>
      <c r="B4" s="27">
        <v>0.00067</v>
      </c>
      <c r="C4" s="26">
        <v>163.948</v>
      </c>
      <c r="D4" s="25">
        <v>0.9563</v>
      </c>
      <c r="E4" s="27" t="s">
        <v>78</v>
      </c>
      <c r="F4" s="27">
        <v>0</v>
      </c>
      <c r="G4" s="12">
        <v>0.8</v>
      </c>
      <c r="H4" s="4">
        <v>0</v>
      </c>
      <c r="I4" s="4">
        <v>2010.1123</v>
      </c>
      <c r="J4" s="6">
        <v>38757</v>
      </c>
      <c r="K4" s="27" t="s">
        <v>78</v>
      </c>
      <c r="L4" s="27" t="s">
        <v>78</v>
      </c>
      <c r="N4" s="12"/>
      <c r="O4" s="4"/>
    </row>
    <row r="5" spans="1:256" s="44" customFormat="1" ht="12.75">
      <c r="A5" s="65">
        <v>128.17827</v>
      </c>
      <c r="B5" s="27">
        <v>0.00034</v>
      </c>
      <c r="C5" s="26">
        <v>163.948</v>
      </c>
      <c r="D5" s="25">
        <v>0.9563</v>
      </c>
      <c r="E5" s="11">
        <v>-1.2</v>
      </c>
      <c r="F5" s="11">
        <v>-1.2</v>
      </c>
      <c r="G5" s="27">
        <v>0.4</v>
      </c>
      <c r="H5" s="8">
        <f>I5-2010.112</f>
        <v>1.4660999999998694</v>
      </c>
      <c r="I5" s="8">
        <v>2011.5781</v>
      </c>
      <c r="J5" s="69">
        <v>39292</v>
      </c>
      <c r="K5" s="11">
        <f>F5/H5</f>
        <v>-0.8184980560671897</v>
      </c>
      <c r="L5" s="27"/>
      <c r="M5" s="27"/>
      <c r="N5" s="27"/>
      <c r="O5" s="4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  <c r="IS5" s="27"/>
      <c r="IT5" s="27"/>
      <c r="IU5" s="27"/>
      <c r="IV5" s="27"/>
    </row>
    <row r="6" spans="1:256" s="44" customFormat="1" ht="12.75">
      <c r="A6" s="65">
        <v>128.17908</v>
      </c>
      <c r="B6" s="27">
        <v>0.00127</v>
      </c>
      <c r="C6" s="26">
        <v>163.948</v>
      </c>
      <c r="D6" s="25">
        <v>0.9563</v>
      </c>
      <c r="E6" s="11">
        <v>2.4</v>
      </c>
      <c r="F6" s="11">
        <f>SUM(F5+E6)</f>
        <v>1.2</v>
      </c>
      <c r="G6" s="27">
        <v>1.4</v>
      </c>
      <c r="H6" s="8">
        <f>I6-2010.112</f>
        <v>2.44399999999996</v>
      </c>
      <c r="I6" s="8">
        <v>2012.556</v>
      </c>
      <c r="J6" s="69">
        <v>39650</v>
      </c>
      <c r="K6" s="11">
        <f>F6/H6</f>
        <v>0.4909983633387969</v>
      </c>
      <c r="L6" s="27" t="s">
        <v>264</v>
      </c>
      <c r="M6" s="27"/>
      <c r="N6" s="27"/>
      <c r="O6" s="4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7"/>
      <c r="IT6" s="27"/>
      <c r="IU6" s="27"/>
      <c r="IV6" s="27"/>
    </row>
    <row r="7" spans="1:256" s="44" customFormat="1" ht="12.75">
      <c r="A7" s="65">
        <v>128.18009</v>
      </c>
      <c r="B7" s="27">
        <v>0.00098</v>
      </c>
      <c r="C7" s="26">
        <v>163.948</v>
      </c>
      <c r="D7" s="25">
        <v>0.9563</v>
      </c>
      <c r="E7" s="11">
        <v>3</v>
      </c>
      <c r="F7" s="11">
        <f>SUM(F6+E7)</f>
        <v>4.2</v>
      </c>
      <c r="G7" s="27">
        <v>1.1</v>
      </c>
      <c r="H7" s="8">
        <f>I7-2010.112</f>
        <v>3.4221999999999753</v>
      </c>
      <c r="I7" s="8">
        <v>2013.5342</v>
      </c>
      <c r="J7" s="69">
        <v>40007</v>
      </c>
      <c r="K7" s="11">
        <f>F7/H7</f>
        <v>1.227280696627909</v>
      </c>
      <c r="L7" s="1" t="s">
        <v>253</v>
      </c>
      <c r="M7" s="27"/>
      <c r="N7" s="27"/>
      <c r="O7" s="4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7"/>
      <c r="IT7" s="27"/>
      <c r="IU7" s="27"/>
      <c r="IV7" s="27"/>
    </row>
    <row r="8" spans="1:256" s="44" customFormat="1" ht="12.75">
      <c r="A8" s="65">
        <v>128.177429</v>
      </c>
      <c r="B8" s="27">
        <v>0.00052</v>
      </c>
      <c r="C8" s="26">
        <v>163.948</v>
      </c>
      <c r="D8" s="25">
        <v>0.9563</v>
      </c>
      <c r="E8" s="11">
        <v>1.2</v>
      </c>
      <c r="F8" s="11">
        <f>SUM(F7+E8)</f>
        <v>5.4</v>
      </c>
      <c r="G8" s="27">
        <v>0.6</v>
      </c>
      <c r="H8" s="8">
        <f>I8-2010.112</f>
        <v>4.764999999999873</v>
      </c>
      <c r="I8" s="8">
        <v>2014.877</v>
      </c>
      <c r="J8" s="69">
        <v>40497</v>
      </c>
      <c r="K8" s="11">
        <f>F8/H8</f>
        <v>1.133263378803808</v>
      </c>
      <c r="L8" s="1" t="s">
        <v>314</v>
      </c>
      <c r="M8" s="83" t="s">
        <v>304</v>
      </c>
      <c r="N8" s="27"/>
      <c r="O8" s="4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  <c r="IT8" s="27"/>
      <c r="IU8" s="27"/>
      <c r="IV8" s="27"/>
    </row>
    <row r="9" spans="1:256" s="44" customFormat="1" ht="12.75">
      <c r="A9" s="65">
        <v>128.176774</v>
      </c>
      <c r="B9" s="65">
        <v>0.000876</v>
      </c>
      <c r="C9" s="26">
        <v>163.948</v>
      </c>
      <c r="D9" s="25">
        <v>0.9563</v>
      </c>
      <c r="E9" s="11">
        <v>-2</v>
      </c>
      <c r="F9" s="11">
        <f>SUM(F8+E9)</f>
        <v>3.4000000000000004</v>
      </c>
      <c r="G9" s="27">
        <v>1</v>
      </c>
      <c r="H9" s="8">
        <f>I9-2010.112</f>
        <v>5.855099999999993</v>
      </c>
      <c r="I9" s="8">
        <v>2015.9671</v>
      </c>
      <c r="J9" s="69">
        <v>40895</v>
      </c>
      <c r="K9" s="11">
        <f>F9/H9</f>
        <v>0.5806903383375185</v>
      </c>
      <c r="L9" s="27" t="s">
        <v>425</v>
      </c>
      <c r="M9" s="27"/>
      <c r="N9" s="27"/>
      <c r="O9" s="4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  <c r="IS9" s="27"/>
      <c r="IT9" s="27"/>
      <c r="IU9" s="27"/>
      <c r="IV9" s="27"/>
    </row>
    <row r="10" spans="1:256" s="44" customFormat="1" ht="12.75">
      <c r="A10" s="65"/>
      <c r="B10" s="27"/>
      <c r="C10" s="26"/>
      <c r="D10" s="25"/>
      <c r="E10" s="11"/>
      <c r="F10" s="11"/>
      <c r="G10" s="27"/>
      <c r="H10" s="8"/>
      <c r="I10" s="8"/>
      <c r="J10" s="69"/>
      <c r="K10" s="11"/>
      <c r="L10" s="75"/>
      <c r="M10" s="27"/>
      <c r="N10" s="27"/>
      <c r="O10" s="4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7"/>
      <c r="IR10" s="27"/>
      <c r="IS10" s="27"/>
      <c r="IT10" s="27"/>
      <c r="IU10" s="27"/>
      <c r="IV10" s="27"/>
    </row>
    <row r="11" spans="1:256" s="44" customFormat="1" ht="12.75">
      <c r="A11" s="65"/>
      <c r="B11" s="27"/>
      <c r="C11" s="26"/>
      <c r="D11" s="25"/>
      <c r="E11" s="11"/>
      <c r="F11" s="11"/>
      <c r="G11" s="27"/>
      <c r="H11" s="8"/>
      <c r="I11" s="8"/>
      <c r="J11" s="69"/>
      <c r="K11" s="11"/>
      <c r="L11" s="75"/>
      <c r="M11" s="27"/>
      <c r="N11" s="27"/>
      <c r="O11" s="4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27"/>
      <c r="IT11" s="27"/>
      <c r="IU11" s="27"/>
      <c r="IV11" s="27"/>
    </row>
    <row r="12" spans="1:256" s="44" customFormat="1" ht="12.75">
      <c r="A12" s="65"/>
      <c r="B12" s="27"/>
      <c r="C12" s="26"/>
      <c r="D12" s="25"/>
      <c r="E12" s="11"/>
      <c r="F12" s="11"/>
      <c r="G12" s="27"/>
      <c r="H12" s="8"/>
      <c r="I12" s="8"/>
      <c r="J12" s="69"/>
      <c r="K12" s="11"/>
      <c r="L12" s="75"/>
      <c r="M12" s="27"/>
      <c r="N12" s="27"/>
      <c r="O12" s="4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  <c r="IS12" s="27"/>
      <c r="IT12" s="27"/>
      <c r="IU12" s="27"/>
      <c r="IV12" s="27"/>
    </row>
    <row r="13" spans="1:256" s="44" customFormat="1" ht="12.75">
      <c r="A13" s="65"/>
      <c r="B13" s="27"/>
      <c r="C13" s="26"/>
      <c r="D13" s="25"/>
      <c r="E13" s="11"/>
      <c r="F13" s="11"/>
      <c r="G13" s="27"/>
      <c r="H13" s="8"/>
      <c r="I13" s="8"/>
      <c r="J13" s="69"/>
      <c r="K13" s="11"/>
      <c r="L13" s="75"/>
      <c r="M13" s="27"/>
      <c r="N13" s="27"/>
      <c r="O13" s="4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  <c r="IR13" s="27"/>
      <c r="IS13" s="27"/>
      <c r="IT13" s="27"/>
      <c r="IU13" s="27"/>
      <c r="IV13" s="27"/>
    </row>
    <row r="14" spans="1:256" s="44" customFormat="1" ht="12.75">
      <c r="A14" s="65"/>
      <c r="B14" s="27"/>
      <c r="C14" s="26"/>
      <c r="D14" s="25"/>
      <c r="E14" s="11"/>
      <c r="F14" s="11"/>
      <c r="G14" s="27"/>
      <c r="H14" s="8"/>
      <c r="I14" s="8"/>
      <c r="J14" s="69"/>
      <c r="K14" s="11"/>
      <c r="L14" s="75"/>
      <c r="M14" s="27"/>
      <c r="N14" s="27"/>
      <c r="O14" s="4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  <c r="IP14" s="27"/>
      <c r="IQ14" s="27"/>
      <c r="IR14" s="27"/>
      <c r="IS14" s="27"/>
      <c r="IT14" s="27"/>
      <c r="IU14" s="27"/>
      <c r="IV14" s="27"/>
    </row>
    <row r="15" spans="1:256" s="44" customFormat="1" ht="12.75">
      <c r="A15" s="65"/>
      <c r="B15" s="27"/>
      <c r="C15" s="26"/>
      <c r="D15" s="25"/>
      <c r="E15" s="11"/>
      <c r="F15" s="11"/>
      <c r="G15" s="27"/>
      <c r="H15" s="8"/>
      <c r="I15" s="8"/>
      <c r="J15" s="69"/>
      <c r="K15" s="11"/>
      <c r="L15" s="75"/>
      <c r="M15" s="27"/>
      <c r="N15" s="27"/>
      <c r="O15" s="4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  <c r="IR15" s="27"/>
      <c r="IS15" s="27"/>
      <c r="IT15" s="27"/>
      <c r="IU15" s="27"/>
      <c r="IV15" s="27"/>
    </row>
    <row r="16" spans="1:256" s="44" customFormat="1" ht="12.75">
      <c r="A16" s="65"/>
      <c r="B16" s="27"/>
      <c r="C16" s="26"/>
      <c r="D16" s="25"/>
      <c r="E16" s="11"/>
      <c r="F16" s="11"/>
      <c r="G16" s="27"/>
      <c r="H16" s="8"/>
      <c r="I16" s="8"/>
      <c r="J16" s="69"/>
      <c r="K16" s="11"/>
      <c r="L16" s="75"/>
      <c r="M16" s="27"/>
      <c r="N16" s="27"/>
      <c r="O16" s="4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7"/>
      <c r="IR16" s="27"/>
      <c r="IS16" s="27"/>
      <c r="IT16" s="27"/>
      <c r="IU16" s="27"/>
      <c r="IV16" s="27"/>
    </row>
    <row r="17" spans="1:256" s="44" customFormat="1" ht="12.75">
      <c r="A17" s="65"/>
      <c r="B17" s="27"/>
      <c r="C17" s="26"/>
      <c r="D17" s="25"/>
      <c r="E17" s="11"/>
      <c r="F17" s="11"/>
      <c r="G17" s="27"/>
      <c r="H17" s="8"/>
      <c r="I17" s="8"/>
      <c r="J17" s="69"/>
      <c r="K17" s="11"/>
      <c r="L17" s="75"/>
      <c r="M17" s="27"/>
      <c r="N17" s="27"/>
      <c r="O17" s="4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  <c r="IR17" s="27"/>
      <c r="IS17" s="27"/>
      <c r="IT17" s="27"/>
      <c r="IU17" s="27"/>
      <c r="IV17" s="27"/>
    </row>
    <row r="18" spans="1:256" s="44" customFormat="1" ht="12.75">
      <c r="A18" s="65"/>
      <c r="B18" s="27"/>
      <c r="C18" s="26"/>
      <c r="D18" s="25"/>
      <c r="E18" s="11"/>
      <c r="F18" s="11"/>
      <c r="G18" s="27"/>
      <c r="H18" s="8"/>
      <c r="I18" s="8"/>
      <c r="J18" s="69"/>
      <c r="K18" s="11"/>
      <c r="L18" s="75"/>
      <c r="M18" s="27"/>
      <c r="N18" s="27"/>
      <c r="O18" s="4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7"/>
      <c r="IR18" s="27"/>
      <c r="IS18" s="27"/>
      <c r="IT18" s="27"/>
      <c r="IU18" s="27"/>
      <c r="IV18" s="27"/>
    </row>
  </sheetData>
  <sheetProtection/>
  <mergeCells count="1">
    <mergeCell ref="K2:L2"/>
  </mergeCells>
  <printOptions/>
  <pageMargins left="0.25" right="0.25" top="0.25" bottom="0.26" header="0.3" footer="0.3"/>
  <pageSetup fitToHeight="4" fitToWidth="1" orientation="landscape" scale="96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CFFCC"/>
    <pageSetUpPr fitToPage="1"/>
  </sheetPr>
  <dimension ref="A1:IV16"/>
  <sheetViews>
    <sheetView workbookViewId="0" topLeftCell="A2">
      <selection activeCell="F12" sqref="F12"/>
    </sheetView>
  </sheetViews>
  <sheetFormatPr defaultColWidth="10.875" defaultRowHeight="12.75"/>
  <cols>
    <col min="1" max="8" width="10.875" style="44" customWidth="1"/>
    <col min="9" max="9" width="10.875" style="45" customWidth="1"/>
    <col min="10" max="16384" width="10.875" style="44" customWidth="1"/>
  </cols>
  <sheetData>
    <row r="1" spans="1:11" ht="12.75">
      <c r="A1" s="43" t="s">
        <v>75</v>
      </c>
      <c r="B1" s="43"/>
      <c r="C1" s="1"/>
      <c r="D1" s="1"/>
      <c r="E1" s="1"/>
      <c r="F1" s="1"/>
      <c r="G1" s="1"/>
      <c r="H1" s="1"/>
      <c r="I1" s="2"/>
      <c r="J1" s="1"/>
      <c r="K1" s="1"/>
    </row>
    <row r="2" spans="1:12" ht="13.5" thickBot="1">
      <c r="A2" s="39"/>
      <c r="B2" s="12"/>
      <c r="C2" s="4"/>
      <c r="D2" s="4"/>
      <c r="E2" s="40"/>
      <c r="F2" s="1"/>
      <c r="G2" s="1"/>
      <c r="H2" s="1"/>
      <c r="I2" s="1"/>
      <c r="J2" s="1"/>
      <c r="K2" s="147" t="s">
        <v>14</v>
      </c>
      <c r="L2" s="147"/>
    </row>
    <row r="3" spans="1:12" ht="39">
      <c r="A3" s="38" t="s">
        <v>10</v>
      </c>
      <c r="B3" s="37" t="s">
        <v>15</v>
      </c>
      <c r="C3" s="38" t="s">
        <v>16</v>
      </c>
      <c r="D3" s="38" t="s">
        <v>77</v>
      </c>
      <c r="E3" s="36" t="s">
        <v>17</v>
      </c>
      <c r="F3" s="37" t="s">
        <v>13</v>
      </c>
      <c r="G3" s="33" t="s">
        <v>18</v>
      </c>
      <c r="H3" s="34" t="s">
        <v>19</v>
      </c>
      <c r="I3" s="34" t="s">
        <v>20</v>
      </c>
      <c r="J3" s="35" t="s">
        <v>21</v>
      </c>
      <c r="K3" s="36" t="s">
        <v>116</v>
      </c>
      <c r="L3" s="37" t="s">
        <v>210</v>
      </c>
    </row>
    <row r="4" spans="1:15" ht="12.75">
      <c r="A4" s="65">
        <v>146.35102</v>
      </c>
      <c r="B4" s="27">
        <v>0.00063</v>
      </c>
      <c r="C4" s="66">
        <v>141</v>
      </c>
      <c r="D4" s="25">
        <v>0.9986</v>
      </c>
      <c r="E4" s="27" t="s">
        <v>78</v>
      </c>
      <c r="F4" s="27">
        <v>0</v>
      </c>
      <c r="G4" s="12">
        <v>0.9</v>
      </c>
      <c r="H4" s="4">
        <v>0</v>
      </c>
      <c r="I4" s="4">
        <v>2008.7678</v>
      </c>
      <c r="J4" s="6">
        <v>38266</v>
      </c>
      <c r="K4" s="27" t="s">
        <v>78</v>
      </c>
      <c r="L4" s="27" t="s">
        <v>78</v>
      </c>
      <c r="N4" s="12"/>
      <c r="O4" s="4"/>
    </row>
    <row r="5" spans="1:256" ht="12.75">
      <c r="A5" s="65">
        <v>146.35016</v>
      </c>
      <c r="B5" s="27">
        <v>0.00055</v>
      </c>
      <c r="C5" s="66">
        <v>141</v>
      </c>
      <c r="D5" s="25">
        <v>0.9986</v>
      </c>
      <c r="E5" s="11">
        <v>-2.12</v>
      </c>
      <c r="F5" s="11">
        <v>-2.12</v>
      </c>
      <c r="G5" s="27">
        <v>0.7</v>
      </c>
      <c r="H5" s="8">
        <f>I5-2008.7678</f>
        <v>0.8102999999998701</v>
      </c>
      <c r="I5" s="8">
        <v>2009.5781</v>
      </c>
      <c r="J5" s="69">
        <v>38562</v>
      </c>
      <c r="K5" s="27" t="s">
        <v>78</v>
      </c>
      <c r="L5" s="27" t="s">
        <v>78</v>
      </c>
      <c r="M5" s="27"/>
      <c r="N5" s="27"/>
      <c r="O5" s="4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  <c r="IS5" s="27"/>
      <c r="IT5" s="27"/>
      <c r="IU5" s="27"/>
      <c r="IV5" s="27"/>
    </row>
    <row r="6" spans="1:256" ht="12.75">
      <c r="A6" s="65">
        <v>146.35009</v>
      </c>
      <c r="B6" s="27">
        <v>0.00041</v>
      </c>
      <c r="C6" s="66">
        <v>141</v>
      </c>
      <c r="D6" s="25">
        <v>0.9986</v>
      </c>
      <c r="E6" s="11">
        <v>-0.2</v>
      </c>
      <c r="F6" s="11">
        <f>F5+E6</f>
        <v>-2.3200000000000003</v>
      </c>
      <c r="G6" s="27">
        <v>0.4</v>
      </c>
      <c r="H6" s="8">
        <f>I6-2008.7678</f>
        <v>2.0157999999998992</v>
      </c>
      <c r="I6" s="8">
        <v>2010.7836</v>
      </c>
      <c r="J6" s="69">
        <v>39002</v>
      </c>
      <c r="K6" s="71">
        <f>F6/H6</f>
        <v>-1.150907828157613</v>
      </c>
      <c r="L6" s="27" t="s">
        <v>78</v>
      </c>
      <c r="M6" s="27"/>
      <c r="N6" s="27"/>
      <c r="O6" s="4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7"/>
      <c r="IT6" s="27"/>
      <c r="IU6" s="27"/>
      <c r="IV6" s="27"/>
    </row>
    <row r="7" spans="1:256" ht="12.75">
      <c r="A7" s="65">
        <v>146.34837</v>
      </c>
      <c r="B7" s="27">
        <v>0.00061</v>
      </c>
      <c r="C7" s="66">
        <v>141</v>
      </c>
      <c r="D7" s="25">
        <v>0.9986</v>
      </c>
      <c r="E7" s="11">
        <v>-4.2</v>
      </c>
      <c r="F7" s="11">
        <f>F6+E7</f>
        <v>-6.5200000000000005</v>
      </c>
      <c r="G7" s="27">
        <v>0.6</v>
      </c>
      <c r="H7" s="8">
        <f>I7-2008.7678</f>
        <v>2.9910999999999603</v>
      </c>
      <c r="I7" s="8">
        <v>2011.7589</v>
      </c>
      <c r="J7" s="69">
        <v>39358</v>
      </c>
      <c r="K7" s="71">
        <f>F7/H7</f>
        <v>-2.1798000735515655</v>
      </c>
      <c r="L7" s="18" t="s">
        <v>26</v>
      </c>
      <c r="M7" s="27"/>
      <c r="N7" s="27"/>
      <c r="O7" s="4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7"/>
      <c r="IT7" s="27"/>
      <c r="IU7" s="27"/>
      <c r="IV7" s="27"/>
    </row>
    <row r="8" spans="1:256" ht="12.75">
      <c r="A8" s="65">
        <v>146.34715</v>
      </c>
      <c r="B8" s="27">
        <v>0.00023</v>
      </c>
      <c r="C8" s="66">
        <v>141</v>
      </c>
      <c r="D8" s="25">
        <v>0.9986</v>
      </c>
      <c r="E8" s="11">
        <v>-3</v>
      </c>
      <c r="F8" s="11">
        <f>F7+E8</f>
        <v>-9.52</v>
      </c>
      <c r="G8" s="27">
        <v>0.2</v>
      </c>
      <c r="H8" s="8">
        <f>I8-2008.7678</f>
        <v>3.824200000000019</v>
      </c>
      <c r="I8" s="8">
        <v>2012.592</v>
      </c>
      <c r="J8" s="69">
        <v>39663</v>
      </c>
      <c r="K8" s="71">
        <f>F8/H8</f>
        <v>-2.489409549709731</v>
      </c>
      <c r="L8" s="27" t="s">
        <v>266</v>
      </c>
      <c r="M8" s="27"/>
      <c r="N8" s="27"/>
      <c r="O8" s="4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  <c r="IT8" s="27"/>
      <c r="IU8" s="27"/>
      <c r="IV8" s="27"/>
    </row>
    <row r="9" spans="1:256" ht="12.75">
      <c r="A9" s="65" t="s">
        <v>47</v>
      </c>
      <c r="B9" s="27"/>
      <c r="C9" s="66"/>
      <c r="D9" s="25"/>
      <c r="E9" s="11"/>
      <c r="F9" s="11" t="s">
        <v>234</v>
      </c>
      <c r="G9" s="27"/>
      <c r="H9" s="8" t="s">
        <v>234</v>
      </c>
      <c r="I9" s="8"/>
      <c r="J9" s="69"/>
      <c r="K9" s="71" t="s">
        <v>234</v>
      </c>
      <c r="L9" s="27"/>
      <c r="M9" s="27"/>
      <c r="N9" s="27"/>
      <c r="O9" s="4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  <c r="IS9" s="27"/>
      <c r="IT9" s="27"/>
      <c r="IU9" s="27"/>
      <c r="IV9" s="27"/>
    </row>
    <row r="10" spans="1:256" ht="12.75">
      <c r="A10" s="65">
        <v>117.34221</v>
      </c>
      <c r="B10" s="27">
        <v>0.00036</v>
      </c>
      <c r="C10" s="66">
        <v>141</v>
      </c>
      <c r="D10" s="25">
        <v>0.9986</v>
      </c>
      <c r="E10" s="11">
        <v>0</v>
      </c>
      <c r="F10" s="11">
        <v>0</v>
      </c>
      <c r="G10" s="27">
        <v>0.3</v>
      </c>
      <c r="H10" s="4">
        <v>0</v>
      </c>
      <c r="I10" s="8">
        <v>2013.814</v>
      </c>
      <c r="J10" s="69">
        <v>40109</v>
      </c>
      <c r="K10" s="11">
        <v>0</v>
      </c>
      <c r="L10" s="11">
        <v>0</v>
      </c>
      <c r="M10" s="27"/>
      <c r="N10" s="27"/>
      <c r="O10" s="4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7"/>
      <c r="IR10" s="27"/>
      <c r="IS10" s="27"/>
      <c r="IT10" s="27"/>
      <c r="IU10" s="27"/>
      <c r="IV10" s="27"/>
    </row>
    <row r="11" spans="1:256" ht="12.75">
      <c r="A11" s="65" t="s">
        <v>306</v>
      </c>
      <c r="B11" s="27"/>
      <c r="C11" s="66"/>
      <c r="D11" s="25"/>
      <c r="E11" s="11"/>
      <c r="F11" s="11" t="s">
        <v>234</v>
      </c>
      <c r="G11" s="27"/>
      <c r="H11" s="8" t="s">
        <v>234</v>
      </c>
      <c r="I11" s="8"/>
      <c r="J11" s="69"/>
      <c r="K11" s="71" t="s">
        <v>234</v>
      </c>
      <c r="L11" s="27"/>
      <c r="M11" s="27"/>
      <c r="N11" s="27"/>
      <c r="O11" s="4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27"/>
      <c r="IT11" s="27"/>
      <c r="IU11" s="27"/>
      <c r="IV11" s="27"/>
    </row>
    <row r="12" spans="1:256" ht="12.75">
      <c r="A12" s="65">
        <v>117.34277</v>
      </c>
      <c r="B12" s="27">
        <v>0.00053</v>
      </c>
      <c r="C12" s="66">
        <v>141</v>
      </c>
      <c r="D12" s="25">
        <v>0.9986</v>
      </c>
      <c r="E12" s="11">
        <v>-1.4</v>
      </c>
      <c r="F12" s="11">
        <v>-1.4</v>
      </c>
      <c r="G12" s="27">
        <v>0.5</v>
      </c>
      <c r="H12" s="8">
        <f>I12-I10</f>
        <v>1.9530999999999494</v>
      </c>
      <c r="I12" s="8">
        <v>2015.7671</v>
      </c>
      <c r="J12" s="69">
        <v>40822</v>
      </c>
      <c r="K12" s="71">
        <f>F12/H12</f>
        <v>-0.7168091751574606</v>
      </c>
      <c r="L12" s="27"/>
      <c r="M12" s="27"/>
      <c r="N12" s="27"/>
      <c r="O12" s="4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  <c r="IS12" s="27"/>
      <c r="IT12" s="27"/>
      <c r="IU12" s="27"/>
      <c r="IV12" s="27"/>
    </row>
    <row r="13" spans="1:256" ht="12.75">
      <c r="A13" s="65"/>
      <c r="B13" s="27"/>
      <c r="C13" s="66"/>
      <c r="D13" s="25"/>
      <c r="E13" s="11"/>
      <c r="F13" s="11" t="s">
        <v>234</v>
      </c>
      <c r="G13" s="27"/>
      <c r="H13" s="8" t="s">
        <v>234</v>
      </c>
      <c r="I13" s="8"/>
      <c r="J13" s="69"/>
      <c r="K13" s="71" t="s">
        <v>234</v>
      </c>
      <c r="L13" s="27"/>
      <c r="M13" s="27"/>
      <c r="N13" s="27"/>
      <c r="O13" s="4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  <c r="IR13" s="27"/>
      <c r="IS13" s="27"/>
      <c r="IT13" s="27"/>
      <c r="IU13" s="27"/>
      <c r="IV13" s="27"/>
    </row>
    <row r="14" spans="1:256" ht="12.75">
      <c r="A14" s="65"/>
      <c r="B14" s="27"/>
      <c r="C14" s="66"/>
      <c r="D14" s="25"/>
      <c r="E14" s="11"/>
      <c r="F14" s="11" t="s">
        <v>234</v>
      </c>
      <c r="G14" s="27"/>
      <c r="H14" s="8" t="s">
        <v>234</v>
      </c>
      <c r="I14" s="8"/>
      <c r="J14" s="69"/>
      <c r="K14" s="71" t="s">
        <v>234</v>
      </c>
      <c r="L14" s="27"/>
      <c r="M14" s="27"/>
      <c r="N14" s="27"/>
      <c r="O14" s="4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  <c r="IP14" s="27"/>
      <c r="IQ14" s="27"/>
      <c r="IR14" s="27"/>
      <c r="IS14" s="27"/>
      <c r="IT14" s="27"/>
      <c r="IU14" s="27"/>
      <c r="IV14" s="27"/>
    </row>
    <row r="15" spans="1:256" ht="12.75">
      <c r="A15" s="65"/>
      <c r="B15" s="27"/>
      <c r="C15" s="66"/>
      <c r="D15" s="25"/>
      <c r="E15" s="11"/>
      <c r="F15" s="11" t="s">
        <v>234</v>
      </c>
      <c r="G15" s="27"/>
      <c r="H15" s="8" t="s">
        <v>234</v>
      </c>
      <c r="I15" s="8"/>
      <c r="J15" s="69"/>
      <c r="K15" s="71" t="s">
        <v>234</v>
      </c>
      <c r="L15" s="27"/>
      <c r="M15" s="27"/>
      <c r="N15" s="27"/>
      <c r="O15" s="4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  <c r="IR15" s="27"/>
      <c r="IS15" s="27"/>
      <c r="IT15" s="27"/>
      <c r="IU15" s="27"/>
      <c r="IV15" s="27"/>
    </row>
    <row r="16" spans="1:256" ht="12.75">
      <c r="A16" s="65"/>
      <c r="B16" s="27"/>
      <c r="C16" s="66"/>
      <c r="D16" s="25"/>
      <c r="E16" s="11"/>
      <c r="F16" s="11" t="s">
        <v>234</v>
      </c>
      <c r="G16" s="27"/>
      <c r="H16" s="8" t="s">
        <v>234</v>
      </c>
      <c r="I16" s="8"/>
      <c r="J16" s="69"/>
      <c r="K16" s="71" t="s">
        <v>234</v>
      </c>
      <c r="L16" s="27"/>
      <c r="M16" s="27"/>
      <c r="N16" s="27"/>
      <c r="O16" s="4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7"/>
      <c r="IR16" s="27"/>
      <c r="IS16" s="27"/>
      <c r="IT16" s="27"/>
      <c r="IU16" s="27"/>
      <c r="IV16" s="27"/>
    </row>
  </sheetData>
  <sheetProtection/>
  <mergeCells count="1">
    <mergeCell ref="K2:L2"/>
  </mergeCells>
  <printOptions/>
  <pageMargins left="0.25" right="0.25" top="0.25" bottom="0.26" header="0.3" footer="0.3"/>
  <pageSetup fitToHeight="4" fitToWidth="1" orientation="landscape" scale="96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CFFCC"/>
    <pageSetUpPr fitToPage="1"/>
  </sheetPr>
  <dimension ref="A1:S35"/>
  <sheetViews>
    <sheetView workbookViewId="0" topLeftCell="A2">
      <pane ySplit="2" topLeftCell="BM11" activePane="bottomLeft" state="frozen"/>
      <selection pane="topLeft" activeCell="A2" sqref="A2"/>
      <selection pane="bottomLeft" activeCell="O23" sqref="O23"/>
    </sheetView>
  </sheetViews>
  <sheetFormatPr defaultColWidth="8.375" defaultRowHeight="12.75"/>
  <cols>
    <col min="1" max="15" width="8.375" style="1" customWidth="1"/>
    <col min="16" max="16" width="16.625" style="1" customWidth="1"/>
    <col min="17" max="18" width="7.25390625" style="1" customWidth="1"/>
    <col min="19" max="19" width="10.375" style="1" customWidth="1"/>
    <col min="20" max="20" width="7.125" style="1" customWidth="1"/>
    <col min="21" max="21" width="9.125" style="1" customWidth="1"/>
    <col min="22" max="16384" width="8.375" style="1" customWidth="1"/>
  </cols>
  <sheetData>
    <row r="1" spans="1:11" ht="12.75">
      <c r="A1" s="148" t="s">
        <v>209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</row>
    <row r="2" spans="1:15" ht="13.5" thickBot="1">
      <c r="A2" s="39"/>
      <c r="B2" s="12"/>
      <c r="C2" s="4"/>
      <c r="D2" s="4"/>
      <c r="E2" s="4"/>
      <c r="F2" s="4"/>
      <c r="G2" s="4"/>
      <c r="H2" s="40"/>
      <c r="N2" s="147" t="s">
        <v>173</v>
      </c>
      <c r="O2" s="147"/>
    </row>
    <row r="3" spans="1:18" ht="39" customHeight="1">
      <c r="A3" s="38" t="s">
        <v>126</v>
      </c>
      <c r="B3" s="37" t="s">
        <v>127</v>
      </c>
      <c r="C3" s="38" t="s">
        <v>128</v>
      </c>
      <c r="D3" s="38" t="s">
        <v>54</v>
      </c>
      <c r="E3" s="37" t="s">
        <v>36</v>
      </c>
      <c r="F3" s="38" t="s">
        <v>124</v>
      </c>
      <c r="G3" s="38" t="s">
        <v>125</v>
      </c>
      <c r="H3" s="33" t="s">
        <v>7</v>
      </c>
      <c r="I3" s="37" t="s">
        <v>60</v>
      </c>
      <c r="J3" s="33" t="s">
        <v>5</v>
      </c>
      <c r="K3" s="34" t="s">
        <v>6</v>
      </c>
      <c r="L3" s="34" t="s">
        <v>31</v>
      </c>
      <c r="M3" s="35" t="s">
        <v>32</v>
      </c>
      <c r="N3" s="33" t="s">
        <v>8</v>
      </c>
      <c r="O3" s="37" t="s">
        <v>33</v>
      </c>
      <c r="R3" s="20"/>
    </row>
    <row r="4" spans="1:14" ht="12.75">
      <c r="A4" s="27" t="s">
        <v>78</v>
      </c>
      <c r="B4" s="27" t="s">
        <v>78</v>
      </c>
      <c r="C4" s="26">
        <v>102.186</v>
      </c>
      <c r="D4" s="27" t="s">
        <v>78</v>
      </c>
      <c r="E4" s="27" t="s">
        <v>78</v>
      </c>
      <c r="F4" s="27" t="s">
        <v>78</v>
      </c>
      <c r="G4" s="25">
        <v>0.9455</v>
      </c>
      <c r="H4" s="27" t="s">
        <v>78</v>
      </c>
      <c r="I4" s="27">
        <v>0</v>
      </c>
      <c r="J4" s="12">
        <v>0.5152825615554848</v>
      </c>
      <c r="K4" s="4">
        <v>0</v>
      </c>
      <c r="L4" s="4">
        <v>2005.8466</v>
      </c>
      <c r="M4" s="13">
        <v>37199</v>
      </c>
      <c r="N4" s="27" t="s">
        <v>78</v>
      </c>
    </row>
    <row r="5" spans="1:14" ht="12.75">
      <c r="A5" s="27" t="s">
        <v>78</v>
      </c>
      <c r="B5" s="27" t="s">
        <v>78</v>
      </c>
      <c r="C5" s="26">
        <v>102.186</v>
      </c>
      <c r="D5" s="27" t="s">
        <v>78</v>
      </c>
      <c r="E5" s="27" t="s">
        <v>78</v>
      </c>
      <c r="F5" s="27" t="s">
        <v>78</v>
      </c>
      <c r="G5" s="25">
        <v>0.9455</v>
      </c>
      <c r="H5" s="27" t="s">
        <v>78</v>
      </c>
      <c r="I5" s="12">
        <v>-1.151079136621982</v>
      </c>
      <c r="J5" s="12">
        <v>0.19465172648522103</v>
      </c>
      <c r="K5" s="4">
        <v>0.2684999999999036</v>
      </c>
      <c r="L5" s="4">
        <v>2006.1151</v>
      </c>
      <c r="M5" s="13">
        <v>37297</v>
      </c>
      <c r="N5" s="27" t="s">
        <v>78</v>
      </c>
    </row>
    <row r="6" spans="1:14" ht="12.75">
      <c r="A6" s="27" t="s">
        <v>78</v>
      </c>
      <c r="B6" s="27" t="s">
        <v>78</v>
      </c>
      <c r="C6" s="26">
        <v>102.186</v>
      </c>
      <c r="D6" s="27" t="s">
        <v>78</v>
      </c>
      <c r="E6" s="27" t="s">
        <v>78</v>
      </c>
      <c r="F6" s="27" t="s">
        <v>78</v>
      </c>
      <c r="G6" s="25">
        <v>0.9455</v>
      </c>
      <c r="H6" s="27" t="s">
        <v>78</v>
      </c>
      <c r="I6" s="12">
        <v>-0.690647481978301</v>
      </c>
      <c r="J6" s="12">
        <v>0.463618346940423</v>
      </c>
      <c r="K6" s="4">
        <v>0.8054999999999382</v>
      </c>
      <c r="L6" s="4">
        <v>2006.6521</v>
      </c>
      <c r="M6" s="13">
        <v>37493</v>
      </c>
      <c r="N6" s="12">
        <v>-0.8574146269129161</v>
      </c>
    </row>
    <row r="7" spans="1:14" ht="12.75">
      <c r="A7" s="27" t="s">
        <v>78</v>
      </c>
      <c r="B7" s="27" t="s">
        <v>78</v>
      </c>
      <c r="C7" s="26">
        <v>102.186</v>
      </c>
      <c r="D7" s="27" t="s">
        <v>78</v>
      </c>
      <c r="E7" s="27" t="s">
        <v>78</v>
      </c>
      <c r="F7" s="27" t="s">
        <v>78</v>
      </c>
      <c r="G7" s="25">
        <v>0.9455</v>
      </c>
      <c r="H7" s="27" t="s">
        <v>78</v>
      </c>
      <c r="I7" s="12">
        <v>0.8902877697464396</v>
      </c>
      <c r="J7" s="12">
        <v>0.517090809067012</v>
      </c>
      <c r="K7" s="4">
        <v>1.1123000000000047</v>
      </c>
      <c r="L7" s="4">
        <v>2006.9589</v>
      </c>
      <c r="M7" s="13">
        <v>37605</v>
      </c>
      <c r="N7" s="12">
        <v>0.8004025620304197</v>
      </c>
    </row>
    <row r="8" spans="1:18" ht="12.75">
      <c r="A8" s="41">
        <v>94.66107375</v>
      </c>
      <c r="B8" s="41">
        <v>0.00021147</v>
      </c>
      <c r="C8" s="26">
        <v>102.186</v>
      </c>
      <c r="D8" s="27" t="s">
        <v>78</v>
      </c>
      <c r="E8" s="27" t="s">
        <v>78</v>
      </c>
      <c r="F8" s="27" t="s">
        <v>78</v>
      </c>
      <c r="G8" s="25">
        <v>0.9455</v>
      </c>
      <c r="H8" s="24">
        <v>-1.46894418186693</v>
      </c>
      <c r="I8" s="24">
        <f aca="true" t="shared" si="0" ref="I8:I21">SUM(I7,H8)</f>
        <v>-0.5786564121204903</v>
      </c>
      <c r="J8" s="17">
        <v>0.28751146300195035</v>
      </c>
      <c r="K8" s="5">
        <f aca="true" t="shared" si="1" ref="K8:K19">L8-2005.847</f>
        <v>1.6872000000000753</v>
      </c>
      <c r="L8" s="5">
        <v>2007.5342</v>
      </c>
      <c r="M8" s="22">
        <v>37815</v>
      </c>
      <c r="N8" s="17">
        <f aca="true" t="shared" si="2" ref="N8:N21">I8/K8</f>
        <v>-0.3429684756522431</v>
      </c>
      <c r="R8" s="1">
        <v>-0.6</v>
      </c>
    </row>
    <row r="9" spans="1:19" ht="12.75">
      <c r="A9" s="41">
        <v>94.657568</v>
      </c>
      <c r="B9" s="41">
        <v>0.000615</v>
      </c>
      <c r="C9" s="26">
        <v>102.186</v>
      </c>
      <c r="D9" s="27" t="s">
        <v>78</v>
      </c>
      <c r="E9" s="27" t="s">
        <v>78</v>
      </c>
      <c r="F9" s="27" t="s">
        <v>78</v>
      </c>
      <c r="G9" s="25">
        <v>0.9455</v>
      </c>
      <c r="H9" s="24">
        <v>6.61284246770614</v>
      </c>
      <c r="I9" s="24">
        <f t="shared" si="0"/>
        <v>6.03418605558565</v>
      </c>
      <c r="J9" s="17">
        <v>0.8361448420400031</v>
      </c>
      <c r="K9" s="5">
        <f t="shared" si="1"/>
        <v>2.4535000000000764</v>
      </c>
      <c r="L9" s="5">
        <v>2008.3005</v>
      </c>
      <c r="M9" s="22">
        <v>38095</v>
      </c>
      <c r="N9" s="17">
        <f t="shared" si="2"/>
        <v>2.459419627302002</v>
      </c>
      <c r="Q9" s="12">
        <f aca="true" t="shared" si="3" ref="Q9:Q14">(-SIN((A9-A8)*PI()/180)*C8*1000)/0.9455</f>
        <v>6.612842455327445</v>
      </c>
      <c r="R9" s="12">
        <f aca="true" t="shared" si="4" ref="R9:R14">R8+Q9</f>
        <v>6.012842455327445</v>
      </c>
      <c r="S9" s="4">
        <f aca="true" t="shared" si="5" ref="S9:S14">YEARFRAC(DATE(1904,1,1),M9)+1904</f>
        <v>2008.3</v>
      </c>
    </row>
    <row r="10" spans="1:19" ht="12.75">
      <c r="A10" s="41">
        <v>94.656704</v>
      </c>
      <c r="B10" s="41">
        <v>0.000427</v>
      </c>
      <c r="C10" s="26">
        <v>102.186</v>
      </c>
      <c r="D10" s="27" t="s">
        <v>78</v>
      </c>
      <c r="E10" s="27" t="s">
        <v>78</v>
      </c>
      <c r="F10" s="27" t="s">
        <v>78</v>
      </c>
      <c r="G10" s="25">
        <v>0.9455</v>
      </c>
      <c r="H10" s="24">
        <v>1.62974994946882</v>
      </c>
      <c r="I10" s="24">
        <f t="shared" si="0"/>
        <v>7.66393600505447</v>
      </c>
      <c r="J10" s="17">
        <v>0.5805428415464737</v>
      </c>
      <c r="K10" s="5">
        <f t="shared" si="1"/>
        <v>2.7787000000000717</v>
      </c>
      <c r="L10" s="5">
        <v>2008.6257</v>
      </c>
      <c r="M10" s="22">
        <v>38214</v>
      </c>
      <c r="N10" s="17">
        <f t="shared" si="2"/>
        <v>2.7581012721971687</v>
      </c>
      <c r="Q10" s="12">
        <f t="shared" si="3"/>
        <v>1.6297499492835241</v>
      </c>
      <c r="R10" s="12">
        <f t="shared" si="4"/>
        <v>7.642592404610969</v>
      </c>
      <c r="S10" s="4">
        <f t="shared" si="5"/>
        <v>2008.625</v>
      </c>
    </row>
    <row r="11" spans="1:19" ht="12.75">
      <c r="A11" s="41">
        <v>94.65742</v>
      </c>
      <c r="B11" s="41">
        <v>0.000259</v>
      </c>
      <c r="C11" s="26">
        <v>102.186</v>
      </c>
      <c r="D11" s="27" t="s">
        <v>78</v>
      </c>
      <c r="E11" s="27" t="s">
        <v>78</v>
      </c>
      <c r="F11" s="27" t="s">
        <v>78</v>
      </c>
      <c r="G11" s="25">
        <v>0.9455</v>
      </c>
      <c r="H11" s="24">
        <v>-1.35057981920925</v>
      </c>
      <c r="I11" s="24">
        <f t="shared" si="0"/>
        <v>6.313356185845221</v>
      </c>
      <c r="J11" s="17">
        <v>0.352132543233107</v>
      </c>
      <c r="K11" s="5">
        <f t="shared" si="1"/>
        <v>3.046100000000024</v>
      </c>
      <c r="L11" s="5">
        <v>2008.8931</v>
      </c>
      <c r="M11" s="22">
        <v>38312</v>
      </c>
      <c r="N11" s="17">
        <f t="shared" si="2"/>
        <v>2.0726030615689477</v>
      </c>
      <c r="O11" s="1" t="s">
        <v>9</v>
      </c>
      <c r="Q11" s="12">
        <f t="shared" si="3"/>
        <v>-1.3505798191037985</v>
      </c>
      <c r="R11" s="12">
        <f t="shared" si="4"/>
        <v>6.2920125855071705</v>
      </c>
      <c r="S11" s="4">
        <f t="shared" si="5"/>
        <v>2008.8916666666667</v>
      </c>
    </row>
    <row r="12" spans="1:19" ht="12.75">
      <c r="A12" s="55">
        <v>94.65644</v>
      </c>
      <c r="B12" s="55">
        <v>0.00058</v>
      </c>
      <c r="C12" s="26">
        <v>102.186</v>
      </c>
      <c r="D12" s="27" t="s">
        <v>78</v>
      </c>
      <c r="E12" s="27" t="s">
        <v>78</v>
      </c>
      <c r="F12" s="27" t="s">
        <v>78</v>
      </c>
      <c r="G12" s="25">
        <v>0.9455</v>
      </c>
      <c r="H12" s="12">
        <v>1.85</v>
      </c>
      <c r="I12" s="24">
        <f t="shared" si="0"/>
        <v>8.16335618584522</v>
      </c>
      <c r="J12" s="1">
        <v>0.8</v>
      </c>
      <c r="K12" s="4">
        <f t="shared" si="1"/>
        <v>3.470800000000054</v>
      </c>
      <c r="L12" s="4">
        <v>2009.3178</v>
      </c>
      <c r="M12" s="13">
        <v>38467</v>
      </c>
      <c r="N12" s="12">
        <f t="shared" si="2"/>
        <v>2.3520099648049713</v>
      </c>
      <c r="Q12" s="12">
        <f t="shared" si="3"/>
        <v>1.848558970244357</v>
      </c>
      <c r="R12" s="12">
        <f t="shared" si="4"/>
        <v>8.140571555751528</v>
      </c>
      <c r="S12" s="4">
        <f t="shared" si="5"/>
        <v>2009.3194444444443</v>
      </c>
    </row>
    <row r="13" spans="1:19" ht="12.75">
      <c r="A13" s="55">
        <v>94.65638</v>
      </c>
      <c r="B13" s="55">
        <v>0.00025</v>
      </c>
      <c r="C13" s="26">
        <v>102.186</v>
      </c>
      <c r="D13" s="27" t="s">
        <v>78</v>
      </c>
      <c r="E13" s="27" t="s">
        <v>78</v>
      </c>
      <c r="F13" s="27" t="s">
        <v>78</v>
      </c>
      <c r="G13" s="25">
        <v>0.9455</v>
      </c>
      <c r="H13" s="12">
        <v>0.11</v>
      </c>
      <c r="I13" s="24">
        <f t="shared" si="0"/>
        <v>8.27335618584522</v>
      </c>
      <c r="J13" s="1">
        <v>0.3</v>
      </c>
      <c r="K13" s="4">
        <f t="shared" si="1"/>
        <v>3.700900000000047</v>
      </c>
      <c r="L13" s="4">
        <v>2009.5479</v>
      </c>
      <c r="M13" s="13">
        <v>38551</v>
      </c>
      <c r="N13" s="12">
        <f t="shared" si="2"/>
        <v>2.235498442499153</v>
      </c>
      <c r="Q13" s="12">
        <f t="shared" si="3"/>
        <v>0.11317707982567665</v>
      </c>
      <c r="R13" s="12">
        <f t="shared" si="4"/>
        <v>8.253748635577205</v>
      </c>
      <c r="S13" s="4">
        <f t="shared" si="5"/>
        <v>2009.55</v>
      </c>
    </row>
    <row r="14" spans="1:19" ht="12.75">
      <c r="A14" s="55">
        <v>94.65616</v>
      </c>
      <c r="B14" s="55">
        <v>0.00028</v>
      </c>
      <c r="C14" s="26">
        <v>102.186</v>
      </c>
      <c r="D14" s="65">
        <v>98.24707</v>
      </c>
      <c r="E14" s="65">
        <v>0.0006</v>
      </c>
      <c r="F14" s="27">
        <v>157.132</v>
      </c>
      <c r="G14" s="25" t="s">
        <v>130</v>
      </c>
      <c r="H14" s="12">
        <v>0.41</v>
      </c>
      <c r="I14" s="24">
        <f t="shared" si="0"/>
        <v>8.68335618584522</v>
      </c>
      <c r="J14" s="1">
        <v>0.4</v>
      </c>
      <c r="K14" s="4">
        <f t="shared" si="1"/>
        <v>4.04340000000002</v>
      </c>
      <c r="L14" s="4">
        <v>2009.8904</v>
      </c>
      <c r="M14" s="13">
        <v>38676</v>
      </c>
      <c r="N14" s="12">
        <f t="shared" si="2"/>
        <v>2.147538256379576</v>
      </c>
      <c r="O14" s="1" t="s">
        <v>49</v>
      </c>
      <c r="P14" s="28" t="s">
        <v>129</v>
      </c>
      <c r="Q14" s="12">
        <f t="shared" si="3"/>
        <v>0.4149826259907962</v>
      </c>
      <c r="R14" s="12">
        <f t="shared" si="4"/>
        <v>8.668731261568</v>
      </c>
      <c r="S14" s="4">
        <f t="shared" si="5"/>
        <v>2009.888888888889</v>
      </c>
    </row>
    <row r="15" spans="1:16" s="18" customFormat="1" ht="12.75">
      <c r="A15" s="64">
        <v>94.653036</v>
      </c>
      <c r="B15" s="64">
        <v>0.000322</v>
      </c>
      <c r="C15" s="26">
        <v>102.186</v>
      </c>
      <c r="D15" s="54">
        <v>98.2469</v>
      </c>
      <c r="E15" s="54">
        <v>0.00046</v>
      </c>
      <c r="F15" s="27">
        <v>157.132</v>
      </c>
      <c r="G15" s="25" t="s">
        <v>130</v>
      </c>
      <c r="H15" s="17">
        <v>5.9</v>
      </c>
      <c r="I15" s="24">
        <f t="shared" si="0"/>
        <v>14.58335618584522</v>
      </c>
      <c r="J15" s="18">
        <v>0.2</v>
      </c>
      <c r="K15" s="5">
        <f t="shared" si="1"/>
        <v>4.48720000000003</v>
      </c>
      <c r="L15" s="5">
        <v>2010.3342</v>
      </c>
      <c r="M15" s="22">
        <v>38838</v>
      </c>
      <c r="N15" s="17">
        <f t="shared" si="2"/>
        <v>3.249990235747264</v>
      </c>
      <c r="P15" s="18" t="s">
        <v>71</v>
      </c>
    </row>
    <row r="16" spans="1:16" ht="12.75">
      <c r="A16" s="55">
        <v>94.65402</v>
      </c>
      <c r="B16" s="55">
        <v>0.00038</v>
      </c>
      <c r="C16" s="26">
        <v>102.186</v>
      </c>
      <c r="D16" s="27" t="s">
        <v>131</v>
      </c>
      <c r="E16" s="27" t="s">
        <v>131</v>
      </c>
      <c r="F16" s="27">
        <v>157.132</v>
      </c>
      <c r="G16" s="25" t="s">
        <v>130</v>
      </c>
      <c r="H16" s="1">
        <v>-1.8</v>
      </c>
      <c r="I16" s="24">
        <f t="shared" si="0"/>
        <v>12.78335618584522</v>
      </c>
      <c r="J16" s="1">
        <v>0.3</v>
      </c>
      <c r="K16" s="4">
        <f t="shared" si="1"/>
        <v>4.791400000000067</v>
      </c>
      <c r="L16" s="4">
        <v>2010.6384</v>
      </c>
      <c r="M16" s="13">
        <v>38949</v>
      </c>
      <c r="N16" s="12">
        <f t="shared" si="2"/>
        <v>2.6679793350263057</v>
      </c>
      <c r="P16" s="18" t="s">
        <v>71</v>
      </c>
    </row>
    <row r="17" spans="1:16" ht="12.75">
      <c r="A17" s="55">
        <v>94.65354</v>
      </c>
      <c r="B17" s="55">
        <v>0.00075</v>
      </c>
      <c r="C17" s="26">
        <v>102.186</v>
      </c>
      <c r="D17" s="27">
        <v>98.24643</v>
      </c>
      <c r="E17" s="27">
        <v>0.00055</v>
      </c>
      <c r="F17" s="27">
        <v>157.132</v>
      </c>
      <c r="G17" s="25" t="s">
        <v>130</v>
      </c>
      <c r="H17" s="1">
        <v>0.9</v>
      </c>
      <c r="I17" s="24">
        <f t="shared" si="0"/>
        <v>13.68335618584522</v>
      </c>
      <c r="J17" s="1">
        <v>0.6</v>
      </c>
      <c r="K17" s="4">
        <f t="shared" si="1"/>
        <v>5.539299999999912</v>
      </c>
      <c r="L17" s="4">
        <v>2011.3863</v>
      </c>
      <c r="M17" s="13">
        <v>39222</v>
      </c>
      <c r="N17" s="12">
        <f t="shared" si="2"/>
        <v>2.4702320123202277</v>
      </c>
      <c r="P17" s="18" t="s">
        <v>71</v>
      </c>
    </row>
    <row r="18" spans="1:16" ht="12.75">
      <c r="A18" s="46">
        <v>94.65339</v>
      </c>
      <c r="B18" s="46">
        <v>0.00081</v>
      </c>
      <c r="C18" s="26">
        <v>102.186</v>
      </c>
      <c r="D18" s="1">
        <v>98.24637</v>
      </c>
      <c r="E18" s="1">
        <v>0.00044</v>
      </c>
      <c r="F18" s="27">
        <v>157.132</v>
      </c>
      <c r="G18" s="25" t="s">
        <v>130</v>
      </c>
      <c r="H18" s="18">
        <v>0.3</v>
      </c>
      <c r="I18" s="24">
        <f t="shared" si="0"/>
        <v>13.98335618584522</v>
      </c>
      <c r="J18" s="1">
        <v>0.6</v>
      </c>
      <c r="K18" s="1">
        <f t="shared" si="1"/>
        <v>5.846000000000004</v>
      </c>
      <c r="L18" s="4">
        <v>2011.693</v>
      </c>
      <c r="M18" s="13">
        <v>39334</v>
      </c>
      <c r="N18" s="12">
        <f t="shared" si="2"/>
        <v>2.391952820021418</v>
      </c>
      <c r="O18" s="1" t="s">
        <v>177</v>
      </c>
      <c r="P18" s="18" t="s">
        <v>71</v>
      </c>
    </row>
    <row r="19" spans="1:16" ht="12.75">
      <c r="A19" s="55">
        <v>94.65049</v>
      </c>
      <c r="B19" s="55">
        <v>0.00092</v>
      </c>
      <c r="C19" s="26">
        <v>102.186</v>
      </c>
      <c r="D19" s="1">
        <v>98.24652</v>
      </c>
      <c r="E19" s="1">
        <v>0.00071</v>
      </c>
      <c r="F19" s="27">
        <v>157.132</v>
      </c>
      <c r="G19" s="25" t="s">
        <v>130</v>
      </c>
      <c r="H19" s="1">
        <v>5.5</v>
      </c>
      <c r="I19" s="24">
        <f t="shared" si="0"/>
        <v>19.48335618584522</v>
      </c>
      <c r="J19" s="1">
        <v>0.7</v>
      </c>
      <c r="K19" s="1">
        <f t="shared" si="1"/>
        <v>6.572000000000116</v>
      </c>
      <c r="L19" s="18">
        <v>2012.419</v>
      </c>
      <c r="M19" s="13">
        <v>39600</v>
      </c>
      <c r="N19" s="12">
        <f t="shared" si="2"/>
        <v>2.964600758649555</v>
      </c>
      <c r="O19" s="1" t="s">
        <v>265</v>
      </c>
      <c r="P19" s="18" t="s">
        <v>71</v>
      </c>
    </row>
    <row r="20" spans="1:16" ht="12.75">
      <c r="A20" s="52">
        <v>94.6497</v>
      </c>
      <c r="B20" s="55">
        <v>0.00031</v>
      </c>
      <c r="C20" s="26">
        <v>102.186</v>
      </c>
      <c r="D20" s="1">
        <v>98.24679</v>
      </c>
      <c r="E20" s="1">
        <v>0.00114</v>
      </c>
      <c r="F20" s="27">
        <v>157.132</v>
      </c>
      <c r="G20" s="25" t="s">
        <v>130</v>
      </c>
      <c r="H20" s="1">
        <v>1.5</v>
      </c>
      <c r="I20" s="24">
        <f t="shared" si="0"/>
        <v>20.98335618584522</v>
      </c>
      <c r="J20" s="1">
        <v>0.2</v>
      </c>
      <c r="K20" s="1">
        <f>L20-2005.847</f>
        <v>7.377999999999929</v>
      </c>
      <c r="L20" s="1">
        <v>2013.225</v>
      </c>
      <c r="M20" s="13">
        <v>39894</v>
      </c>
      <c r="N20" s="12">
        <f t="shared" si="2"/>
        <v>2.844043939529062</v>
      </c>
      <c r="O20" s="1" t="s">
        <v>257</v>
      </c>
      <c r="P20" s="18" t="s">
        <v>71</v>
      </c>
    </row>
    <row r="21" spans="1:16" ht="12.75">
      <c r="A21" s="52">
        <v>94.64687</v>
      </c>
      <c r="B21" s="55">
        <v>0.00055</v>
      </c>
      <c r="C21" s="26">
        <v>102.186</v>
      </c>
      <c r="D21" s="27" t="s">
        <v>78</v>
      </c>
      <c r="E21" s="27" t="s">
        <v>78</v>
      </c>
      <c r="F21" s="27">
        <v>157.132</v>
      </c>
      <c r="G21" s="25">
        <v>0.9455</v>
      </c>
      <c r="H21" s="1">
        <v>5.3</v>
      </c>
      <c r="I21" s="24">
        <f t="shared" si="0"/>
        <v>26.28335618584522</v>
      </c>
      <c r="J21" s="1">
        <v>0.4</v>
      </c>
      <c r="K21" s="4">
        <f>L21-2005.847</f>
        <v>8.490000000000009</v>
      </c>
      <c r="L21" s="1">
        <v>2014.337</v>
      </c>
      <c r="M21" s="13">
        <v>40300</v>
      </c>
      <c r="N21" s="12">
        <f t="shared" si="2"/>
        <v>3.0958016708887155</v>
      </c>
      <c r="O21" s="27" t="s">
        <v>312</v>
      </c>
      <c r="P21" s="18" t="s">
        <v>71</v>
      </c>
    </row>
    <row r="22" spans="1:16" ht="12.75">
      <c r="A22" s="52">
        <v>94.64674</v>
      </c>
      <c r="B22" s="52">
        <v>0.0004</v>
      </c>
      <c r="C22" s="26">
        <v>102.186</v>
      </c>
      <c r="D22" s="1">
        <v>98.24712</v>
      </c>
      <c r="E22" s="1">
        <v>0.00026</v>
      </c>
      <c r="F22" s="27">
        <v>157.132</v>
      </c>
      <c r="G22" s="25" t="s">
        <v>130</v>
      </c>
      <c r="H22" s="1">
        <v>0.2</v>
      </c>
      <c r="I22" s="24">
        <f>SUM(I21,H22)</f>
        <v>26.48335618584522</v>
      </c>
      <c r="J22" s="1">
        <v>0.3</v>
      </c>
      <c r="K22" s="4">
        <f>L22-2005.847</f>
        <v>9.48720000000003</v>
      </c>
      <c r="L22" s="4">
        <v>2015.3342</v>
      </c>
      <c r="M22" s="20">
        <v>40664</v>
      </c>
      <c r="N22" s="12">
        <f>I22/K22</f>
        <v>2.7914828596261425</v>
      </c>
      <c r="O22" s="27"/>
      <c r="P22" s="18" t="s">
        <v>71</v>
      </c>
    </row>
    <row r="23" spans="1:16" ht="12.75">
      <c r="A23" s="52">
        <v>94.64464</v>
      </c>
      <c r="B23" s="52">
        <v>0.0003</v>
      </c>
      <c r="C23" s="26">
        <v>102.186</v>
      </c>
      <c r="D23" s="27" t="s">
        <v>78</v>
      </c>
      <c r="E23" s="27" t="s">
        <v>78</v>
      </c>
      <c r="F23" s="27">
        <v>157.132</v>
      </c>
      <c r="G23" s="25">
        <v>0.9455</v>
      </c>
      <c r="H23" s="12">
        <v>4</v>
      </c>
      <c r="I23" s="24">
        <f>SUM(I22,H23)</f>
        <v>30.48335618584522</v>
      </c>
      <c r="J23" s="1">
        <v>0.2</v>
      </c>
      <c r="K23" s="4">
        <f>L23-2005.847</f>
        <v>10.024200000000064</v>
      </c>
      <c r="L23" s="4">
        <v>2015.8712</v>
      </c>
      <c r="M23" s="13">
        <v>40860</v>
      </c>
      <c r="N23" s="12">
        <f>I23/K23</f>
        <v>3.0409764555620424</v>
      </c>
      <c r="O23" s="1" t="s">
        <v>427</v>
      </c>
      <c r="P23" s="18" t="s">
        <v>71</v>
      </c>
    </row>
    <row r="24" spans="1:16" ht="12.75">
      <c r="A24" s="52"/>
      <c r="B24" s="55"/>
      <c r="C24" s="26"/>
      <c r="F24" s="27"/>
      <c r="G24" s="25"/>
      <c r="I24" s="24"/>
      <c r="M24" s="20"/>
      <c r="N24" s="3"/>
      <c r="P24" s="18"/>
    </row>
    <row r="25" spans="1:16" ht="12.75">
      <c r="A25" s="52"/>
      <c r="B25" s="55"/>
      <c r="C25" s="26"/>
      <c r="F25" s="27"/>
      <c r="G25" s="25"/>
      <c r="I25" s="24"/>
      <c r="M25" s="20"/>
      <c r="N25" s="3"/>
      <c r="P25" s="18"/>
    </row>
    <row r="26" spans="1:16" ht="12.75">
      <c r="A26" s="52"/>
      <c r="B26" s="55"/>
      <c r="C26" s="26"/>
      <c r="F26" s="27"/>
      <c r="G26" s="25"/>
      <c r="I26" s="24"/>
      <c r="M26" s="20"/>
      <c r="N26" s="3"/>
      <c r="P26" s="18"/>
    </row>
    <row r="27" spans="1:16" ht="12.75">
      <c r="A27" s="52"/>
      <c r="B27" s="55"/>
      <c r="C27" s="26"/>
      <c r="F27" s="27"/>
      <c r="G27" s="25"/>
      <c r="I27" s="24"/>
      <c r="M27" s="20"/>
      <c r="N27" s="3"/>
      <c r="P27" s="18"/>
    </row>
    <row r="28" spans="1:16" ht="12.75">
      <c r="A28" s="52"/>
      <c r="B28" s="55"/>
      <c r="C28" s="26"/>
      <c r="F28" s="27"/>
      <c r="G28" s="25"/>
      <c r="I28" s="24"/>
      <c r="M28" s="20"/>
      <c r="N28" s="3"/>
      <c r="P28" s="18"/>
    </row>
    <row r="29" spans="1:16" ht="12.75">
      <c r="A29" s="52"/>
      <c r="B29" s="55"/>
      <c r="C29" s="26"/>
      <c r="F29" s="27"/>
      <c r="G29" s="25"/>
      <c r="I29" s="24"/>
      <c r="M29" s="20"/>
      <c r="N29" s="3"/>
      <c r="P29" s="18"/>
    </row>
    <row r="30" spans="1:16" ht="12.75">
      <c r="A30" s="52"/>
      <c r="B30" s="55"/>
      <c r="C30" s="26"/>
      <c r="F30" s="27"/>
      <c r="G30" s="25"/>
      <c r="I30" s="24"/>
      <c r="M30" s="20"/>
      <c r="N30" s="3"/>
      <c r="P30" s="18"/>
    </row>
    <row r="31" spans="1:16" ht="12.75">
      <c r="A31" s="52"/>
      <c r="B31" s="55"/>
      <c r="C31" s="26"/>
      <c r="F31" s="27"/>
      <c r="G31" s="25"/>
      <c r="I31" s="24"/>
      <c r="M31" s="20"/>
      <c r="N31" s="3"/>
      <c r="P31" s="18"/>
    </row>
    <row r="32" spans="1:16" ht="12.75">
      <c r="A32" s="52"/>
      <c r="B32" s="55"/>
      <c r="C32" s="26"/>
      <c r="F32" s="27"/>
      <c r="G32" s="25"/>
      <c r="I32" s="24"/>
      <c r="M32" s="20"/>
      <c r="N32" s="3"/>
      <c r="P32" s="18"/>
    </row>
    <row r="33" spans="1:16" ht="12.75">
      <c r="A33" s="52"/>
      <c r="B33" s="55"/>
      <c r="C33" s="26"/>
      <c r="F33" s="27"/>
      <c r="G33" s="25"/>
      <c r="I33" s="24"/>
      <c r="M33" s="20"/>
      <c r="N33" s="3"/>
      <c r="P33" s="18"/>
    </row>
    <row r="34" spans="1:16" ht="12.75">
      <c r="A34" s="52"/>
      <c r="B34" s="55"/>
      <c r="C34" s="26"/>
      <c r="F34" s="27"/>
      <c r="G34" s="25"/>
      <c r="I34" s="24"/>
      <c r="M34" s="20"/>
      <c r="N34" s="3"/>
      <c r="P34" s="18"/>
    </row>
    <row r="35" spans="1:16" ht="12.75">
      <c r="A35" s="52"/>
      <c r="B35" s="55"/>
      <c r="C35" s="26"/>
      <c r="F35" s="27"/>
      <c r="G35" s="25"/>
      <c r="I35" s="24"/>
      <c r="M35" s="20"/>
      <c r="N35" s="3"/>
      <c r="P35" s="18"/>
    </row>
  </sheetData>
  <sheetProtection/>
  <mergeCells count="2">
    <mergeCell ref="A1:K1"/>
    <mergeCell ref="N2:O2"/>
  </mergeCells>
  <printOptions/>
  <pageMargins left="0.25" right="0.25" top="0.25" bottom="0.26" header="0.3" footer="0.3"/>
  <pageSetup fitToHeight="4" fitToWidth="1" orientation="landscape" scale="96"/>
  <colBreaks count="1" manualBreakCount="1">
    <brk id="1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CFFCC"/>
    <pageSetUpPr fitToPage="1"/>
  </sheetPr>
  <dimension ref="A1:IV15"/>
  <sheetViews>
    <sheetView workbookViewId="0" topLeftCell="A1">
      <selection activeCell="L7" sqref="L7"/>
    </sheetView>
  </sheetViews>
  <sheetFormatPr defaultColWidth="10.875" defaultRowHeight="12.75"/>
  <cols>
    <col min="1" max="16384" width="10.875" style="44" customWidth="1"/>
  </cols>
  <sheetData>
    <row r="1" spans="1:11" ht="12.75">
      <c r="A1" s="43" t="s">
        <v>76</v>
      </c>
      <c r="B1" s="43"/>
      <c r="C1" s="1"/>
      <c r="D1" s="1"/>
      <c r="E1" s="1"/>
      <c r="F1" s="1"/>
      <c r="G1" s="1"/>
      <c r="H1" s="1"/>
      <c r="I1" s="1"/>
      <c r="J1" s="1"/>
      <c r="K1" s="1"/>
    </row>
    <row r="2" spans="1:12" ht="13.5" thickBot="1">
      <c r="A2" s="39"/>
      <c r="B2" s="12"/>
      <c r="C2" s="4"/>
      <c r="D2" s="4"/>
      <c r="E2" s="40"/>
      <c r="F2" s="1"/>
      <c r="G2" s="1"/>
      <c r="H2" s="1"/>
      <c r="I2" s="1"/>
      <c r="J2" s="1"/>
      <c r="K2" s="147" t="s">
        <v>211</v>
      </c>
      <c r="L2" s="147"/>
    </row>
    <row r="3" spans="1:12" ht="39">
      <c r="A3" s="38" t="s">
        <v>121</v>
      </c>
      <c r="B3" s="37" t="s">
        <v>217</v>
      </c>
      <c r="C3" s="38" t="s">
        <v>83</v>
      </c>
      <c r="D3" s="38" t="s">
        <v>77</v>
      </c>
      <c r="E3" s="36" t="s">
        <v>218</v>
      </c>
      <c r="F3" s="37" t="s">
        <v>13</v>
      </c>
      <c r="G3" s="33" t="s">
        <v>230</v>
      </c>
      <c r="H3" s="34" t="s">
        <v>235</v>
      </c>
      <c r="I3" s="34" t="s">
        <v>219</v>
      </c>
      <c r="J3" s="35" t="s">
        <v>220</v>
      </c>
      <c r="K3" s="36" t="s">
        <v>221</v>
      </c>
      <c r="L3" s="37" t="s">
        <v>222</v>
      </c>
    </row>
    <row r="4" spans="1:14" ht="12.75">
      <c r="A4" s="65">
        <v>118.44445</v>
      </c>
      <c r="B4" s="27">
        <v>0.00044</v>
      </c>
      <c r="C4" s="26">
        <v>184.164</v>
      </c>
      <c r="D4" s="25">
        <v>0.9962</v>
      </c>
      <c r="E4" s="27" t="s">
        <v>78</v>
      </c>
      <c r="F4" s="12">
        <v>0</v>
      </c>
      <c r="G4" s="12">
        <v>0.5</v>
      </c>
      <c r="H4" s="4">
        <v>0</v>
      </c>
      <c r="I4" s="4">
        <v>2008.7732</v>
      </c>
      <c r="J4" s="6">
        <v>38268</v>
      </c>
      <c r="K4" s="27" t="s">
        <v>78</v>
      </c>
      <c r="L4" s="27" t="s">
        <v>78</v>
      </c>
      <c r="N4" s="12"/>
    </row>
    <row r="5" spans="1:256" ht="12.75">
      <c r="A5" s="65">
        <v>118.44539</v>
      </c>
      <c r="B5" s="27">
        <v>0.00051</v>
      </c>
      <c r="C5" s="26">
        <v>184.164</v>
      </c>
      <c r="D5" s="25">
        <v>0.9962</v>
      </c>
      <c r="E5" s="11">
        <v>-3</v>
      </c>
      <c r="F5" s="11">
        <f>F4+E5</f>
        <v>-3</v>
      </c>
      <c r="G5" s="27">
        <v>0.7</v>
      </c>
      <c r="H5" s="8">
        <f>I5-2008.773</f>
        <v>0.9585000000001855</v>
      </c>
      <c r="I5" s="8">
        <v>2009.7315</v>
      </c>
      <c r="J5" s="70">
        <v>38618</v>
      </c>
      <c r="K5" s="11">
        <f>F5/H5</f>
        <v>-3.12989045383351</v>
      </c>
      <c r="L5" s="27" t="s">
        <v>78</v>
      </c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  <c r="IS5" s="27"/>
      <c r="IT5" s="27"/>
      <c r="IU5" s="27"/>
      <c r="IV5" s="27"/>
    </row>
    <row r="6" spans="1:256" ht="12.75">
      <c r="A6" s="65">
        <v>118.4458</v>
      </c>
      <c r="B6" s="27">
        <v>0.00104</v>
      </c>
      <c r="C6" s="26">
        <v>184.164</v>
      </c>
      <c r="D6" s="25">
        <v>0.9962</v>
      </c>
      <c r="E6" s="11">
        <v>-1.3</v>
      </c>
      <c r="F6" s="11">
        <f>F5+E6</f>
        <v>-4.3</v>
      </c>
      <c r="G6" s="27">
        <v>1.3</v>
      </c>
      <c r="H6" s="8">
        <f>I6-2008.773</f>
        <v>2.0106000000000677</v>
      </c>
      <c r="I6" s="8">
        <v>2010.7836</v>
      </c>
      <c r="J6" s="70">
        <v>39002</v>
      </c>
      <c r="K6" s="11">
        <f>F6/H6</f>
        <v>-2.1386650751018874</v>
      </c>
      <c r="L6" s="27" t="s">
        <v>78</v>
      </c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7"/>
      <c r="IT6" s="27"/>
      <c r="IU6" s="27"/>
      <c r="IV6" s="27"/>
    </row>
    <row r="7" spans="1:12" ht="12.75">
      <c r="A7" s="65">
        <v>118.4439</v>
      </c>
      <c r="B7" s="65">
        <v>0.00026</v>
      </c>
      <c r="C7" s="26">
        <v>184.164</v>
      </c>
      <c r="D7" s="25">
        <v>0.9962</v>
      </c>
      <c r="E7" s="11">
        <v>6.1</v>
      </c>
      <c r="F7" s="11">
        <f>F6+E7</f>
        <v>1.7999999999999998</v>
      </c>
      <c r="G7" s="11">
        <v>0.3</v>
      </c>
      <c r="H7" s="8">
        <f>I7-2008.773</f>
        <v>2.988600000000133</v>
      </c>
      <c r="I7" s="8">
        <v>2011.7616</v>
      </c>
      <c r="J7" s="69">
        <v>39359</v>
      </c>
      <c r="K7" s="11">
        <f>F7/H7</f>
        <v>0.6022886970487585</v>
      </c>
      <c r="L7" s="44" t="s">
        <v>216</v>
      </c>
    </row>
    <row r="8" spans="1:11" ht="12.75">
      <c r="A8" s="65" t="s">
        <v>48</v>
      </c>
      <c r="B8" s="65"/>
      <c r="C8" s="65"/>
      <c r="D8" s="65"/>
      <c r="E8" s="65"/>
      <c r="F8" s="65"/>
      <c r="G8" s="65"/>
      <c r="H8" s="65"/>
      <c r="I8" s="65"/>
      <c r="J8" s="65"/>
      <c r="K8" s="65"/>
    </row>
    <row r="9" spans="1:11" ht="12.75">
      <c r="A9" s="65" t="s">
        <v>48</v>
      </c>
      <c r="B9" s="65"/>
      <c r="C9" s="65"/>
      <c r="D9" s="65"/>
      <c r="E9" s="65"/>
      <c r="F9" s="65"/>
      <c r="G9" s="65"/>
      <c r="H9" s="65"/>
      <c r="I9" s="65"/>
      <c r="J9" s="65"/>
      <c r="K9" s="65"/>
    </row>
    <row r="10" spans="1:11" ht="12.75">
      <c r="A10" s="84"/>
      <c r="B10" s="65"/>
      <c r="C10" s="65"/>
      <c r="D10" s="65"/>
      <c r="E10" s="65"/>
      <c r="F10" s="65"/>
      <c r="G10" s="65"/>
      <c r="H10" s="65"/>
      <c r="I10" s="65"/>
      <c r="J10" s="65"/>
      <c r="K10" s="65"/>
    </row>
    <row r="11" spans="1:11" ht="12.75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</row>
    <row r="12" spans="1:11" ht="12.75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</row>
    <row r="13" spans="1:11" ht="12.75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</row>
    <row r="14" spans="1:11" ht="12.75">
      <c r="A14" s="65"/>
      <c r="B14" s="65"/>
      <c r="C14" s="65"/>
      <c r="D14" s="65"/>
      <c r="E14" s="65"/>
      <c r="F14" s="65"/>
      <c r="G14" s="65"/>
      <c r="H14" s="65"/>
      <c r="I14" s="65"/>
      <c r="J14" s="65"/>
      <c r="K14" s="65"/>
    </row>
    <row r="15" spans="1:11" ht="12.75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</row>
  </sheetData>
  <sheetProtection/>
  <mergeCells count="1">
    <mergeCell ref="K2:L2"/>
  </mergeCells>
  <printOptions/>
  <pageMargins left="0.25" right="0.25" top="0.25" bottom="0.26" header="0.3" footer="0.3"/>
  <pageSetup fitToHeight="4" fitToWidth="1" orientation="landscape" scale="96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USGS Open-File Report 2009-1119, v. 1.3, data</dc:title>
  <dc:subject>Data from Theodolite Measurements of Creep Rates on San Francisco Bay Region Faults, California, 1979-2011</dc:subject>
  <dc:creator>Forrest S. McFarland, James J. Lienkaemper, and S. John Caskey</dc:creator>
  <cp:keywords/>
  <dc:description/>
  <cp:lastModifiedBy>James Lienkaemper</cp:lastModifiedBy>
  <cp:lastPrinted>2016-03-08T16:18:58Z</cp:lastPrinted>
  <dcterms:created xsi:type="dcterms:W3CDTF">2004-11-01T01:58:34Z</dcterms:created>
  <dcterms:modified xsi:type="dcterms:W3CDTF">2016-03-09T21:37:40Z</dcterms:modified>
  <cp:category/>
  <cp:version/>
  <cp:contentType/>
  <cp:contentStatus/>
</cp:coreProperties>
</file>