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180" windowWidth="27735" windowHeight="12855"/>
  </bookViews>
  <sheets>
    <sheet name="Parachute Wasatch" sheetId="2" r:id="rId1"/>
  </sheets>
  <calcPr calcId="125725"/>
</workbook>
</file>

<file path=xl/calcChain.xml><?xml version="1.0" encoding="utf-8"?>
<calcChain xmlns="http://schemas.openxmlformats.org/spreadsheetml/2006/main">
  <c r="Q32" i="2"/>
  <c r="Q33"/>
  <c r="Q34"/>
  <c r="Q35"/>
  <c r="Q36"/>
  <c r="Q37"/>
  <c r="Q38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4"/>
  <c r="S32"/>
  <c r="T32"/>
  <c r="W32"/>
  <c r="X32"/>
  <c r="Y32"/>
  <c r="S33"/>
  <c r="T33"/>
  <c r="W33"/>
  <c r="X33"/>
  <c r="Y33"/>
  <c r="S34"/>
  <c r="T34"/>
  <c r="W34"/>
  <c r="X34"/>
  <c r="Y34"/>
  <c r="S35"/>
  <c r="T35"/>
  <c r="W35"/>
  <c r="X35"/>
  <c r="Y35"/>
  <c r="S36"/>
  <c r="T36"/>
  <c r="W36"/>
  <c r="X36"/>
  <c r="Y36"/>
  <c r="S37"/>
  <c r="T37"/>
  <c r="W37"/>
  <c r="X37"/>
  <c r="Y37"/>
  <c r="S38"/>
  <c r="T38"/>
  <c r="W38"/>
  <c r="X38"/>
  <c r="Y38"/>
  <c r="N40"/>
  <c r="N41"/>
  <c r="N42"/>
  <c r="N43"/>
  <c r="N44"/>
  <c r="H44"/>
  <c r="H43"/>
  <c r="H42"/>
  <c r="H41"/>
  <c r="H40"/>
  <c r="N32"/>
  <c r="N33"/>
  <c r="N34"/>
  <c r="N35"/>
  <c r="N36"/>
  <c r="N37"/>
  <c r="N38"/>
  <c r="H38"/>
  <c r="H37"/>
  <c r="H36"/>
  <c r="H35"/>
  <c r="H34"/>
  <c r="H33"/>
  <c r="H32"/>
</calcChain>
</file>

<file path=xl/comments1.xml><?xml version="1.0" encoding="utf-8"?>
<comments xmlns="http://schemas.openxmlformats.org/spreadsheetml/2006/main">
  <authors>
    <author>pnelson</author>
  </authors>
  <commentList>
    <comment ref="A3" authorId="0">
      <text>
        <r>
          <rPr>
            <b/>
            <sz val="10"/>
            <color indexed="81"/>
            <rFont val="Tahoma"/>
            <family val="2"/>
          </rPr>
          <t>API, American Petroleum Institute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10"/>
            <color indexed="81"/>
            <rFont val="Tahoma"/>
            <family val="2"/>
          </rPr>
          <t>bbl, barrels</t>
        </r>
      </text>
    </comment>
    <comment ref="H3" authorId="0">
      <text>
        <r>
          <rPr>
            <b/>
            <sz val="10"/>
            <color indexed="81"/>
            <rFont val="Tahoma"/>
            <family val="2"/>
          </rPr>
          <t>mcf, thousand cubic feet</t>
        </r>
      </text>
    </comment>
  </commentList>
</comments>
</file>

<file path=xl/sharedStrings.xml><?xml version="1.0" encoding="utf-8"?>
<sst xmlns="http://schemas.openxmlformats.org/spreadsheetml/2006/main" count="335" uniqueCount="124">
  <si>
    <t>Well Number</t>
  </si>
  <si>
    <t>Year</t>
  </si>
  <si>
    <t>Months</t>
  </si>
  <si>
    <t>Latitude</t>
  </si>
  <si>
    <t>Longitude</t>
  </si>
  <si>
    <t>05045066000000</t>
  </si>
  <si>
    <t>05045065740000</t>
  </si>
  <si>
    <t>05045067200000</t>
  </si>
  <si>
    <t>05045067150000</t>
  </si>
  <si>
    <t>05045065140000</t>
  </si>
  <si>
    <t>05045065270000</t>
  </si>
  <si>
    <t>05045065180000</t>
  </si>
  <si>
    <t>05045069440000</t>
  </si>
  <si>
    <t>05045065160000</t>
  </si>
  <si>
    <t>05045067610000</t>
  </si>
  <si>
    <t>05045065820000</t>
  </si>
  <si>
    <t>05045065830000</t>
  </si>
  <si>
    <t>05045065840000</t>
  </si>
  <si>
    <t>05045065860000</t>
  </si>
  <si>
    <t>05045065870000</t>
  </si>
  <si>
    <t>05045065890000</t>
  </si>
  <si>
    <t>05045069710000</t>
  </si>
  <si>
    <t>05045065290000</t>
  </si>
  <si>
    <t>05045065280000</t>
  </si>
  <si>
    <t>05045065490000</t>
  </si>
  <si>
    <t>05045064960000</t>
  </si>
  <si>
    <t>05045065090000</t>
  </si>
  <si>
    <t>05045065460000</t>
  </si>
  <si>
    <t>05045065450000</t>
  </si>
  <si>
    <t>05045067080000</t>
  </si>
  <si>
    <t>ALLEN POINT MOBIL</t>
  </si>
  <si>
    <t>1-1695</t>
  </si>
  <si>
    <t>ALLEN POINT</t>
  </si>
  <si>
    <t>1-2095</t>
  </si>
  <si>
    <t>1-8-95</t>
  </si>
  <si>
    <t>MOBIL ALLEN PT</t>
  </si>
  <si>
    <t xml:space="preserve">MOBIL  </t>
  </si>
  <si>
    <t>1-9-95</t>
  </si>
  <si>
    <t>W-14-34</t>
  </si>
  <si>
    <t>ARCO TOSCO</t>
  </si>
  <si>
    <t>W-21-34</t>
  </si>
  <si>
    <t xml:space="preserve">ARCO  </t>
  </si>
  <si>
    <t>W-23-35</t>
  </si>
  <si>
    <t>CURFMAN</t>
  </si>
  <si>
    <t>DERE</t>
  </si>
  <si>
    <t>W-24-35</t>
  </si>
  <si>
    <t>DOE</t>
  </si>
  <si>
    <t>1-W-20</t>
  </si>
  <si>
    <t>1-W-21</t>
  </si>
  <si>
    <t>1-W-26</t>
  </si>
  <si>
    <t>1-W-27</t>
  </si>
  <si>
    <t>1-W-28</t>
  </si>
  <si>
    <t>1-W-29</t>
  </si>
  <si>
    <t>1-W-32</t>
  </si>
  <si>
    <t>EXXON</t>
  </si>
  <si>
    <t>W-75-31A</t>
  </si>
  <si>
    <t xml:space="preserve">FEDERAL  </t>
  </si>
  <si>
    <t>W-34-2</t>
  </si>
  <si>
    <t>W-37-1</t>
  </si>
  <si>
    <t>FORSTER</t>
  </si>
  <si>
    <t>W-46-11</t>
  </si>
  <si>
    <t>GRAND VALLEY</t>
  </si>
  <si>
    <t xml:space="preserve">W-1 </t>
  </si>
  <si>
    <t>KNIGHT</t>
  </si>
  <si>
    <t>W-11-4</t>
  </si>
  <si>
    <t>MITCHELL</t>
  </si>
  <si>
    <t>W-27-3</t>
  </si>
  <si>
    <t>PFOST</t>
  </si>
  <si>
    <t>W-26-3</t>
  </si>
  <si>
    <t>W-15-5</t>
  </si>
  <si>
    <t>TW-11-6</t>
  </si>
  <si>
    <t>OctNovDec</t>
  </si>
  <si>
    <t>AprMayJune</t>
  </si>
  <si>
    <t>JuneJulyAug</t>
  </si>
  <si>
    <t>SepOctNov</t>
  </si>
  <si>
    <t>JanFebMar</t>
  </si>
  <si>
    <t>MarAprMay</t>
  </si>
  <si>
    <t>FebMarApr</t>
  </si>
  <si>
    <t>JulyAugSep</t>
  </si>
  <si>
    <t>AugSepOct</t>
  </si>
  <si>
    <t>05045065050000</t>
  </si>
  <si>
    <t>W-4</t>
  </si>
  <si>
    <t>Well Identification</t>
  </si>
  <si>
    <t>Production Data - First Sample</t>
  </si>
  <si>
    <t>Production Data -Second Sample</t>
  </si>
  <si>
    <t>Perforation Data</t>
  </si>
  <si>
    <t>Location</t>
  </si>
  <si>
    <t>Bottom Perforation Depth (ft)</t>
  </si>
  <si>
    <t>Top Perforation Depth (ft)</t>
  </si>
  <si>
    <t>Number of Perforations</t>
  </si>
  <si>
    <t>Number of Intervals</t>
  </si>
  <si>
    <t>Reference Elevation (ft)</t>
  </si>
  <si>
    <t>Top Perforation Elevation (ft)</t>
  </si>
  <si>
    <t>Bottom Perforation Elevation (ft)</t>
  </si>
  <si>
    <t>Perforation Interval (ft)</t>
  </si>
  <si>
    <t>Section</t>
  </si>
  <si>
    <t>Township</t>
  </si>
  <si>
    <t>Range</t>
  </si>
  <si>
    <t>7S</t>
  </si>
  <si>
    <t>6S</t>
  </si>
  <si>
    <t>95W</t>
  </si>
  <si>
    <t>Oil Average (bbl/day)</t>
  </si>
  <si>
    <t>Gas Average (mcf/day)</t>
  </si>
  <si>
    <t>Water Average (bbl/day)</t>
  </si>
  <si>
    <t>Production data derived from data provided by IHS Energy</t>
  </si>
  <si>
    <t>Perforation data from IHS Energy</t>
  </si>
  <si>
    <t>minimum</t>
  </si>
  <si>
    <t>maximum</t>
  </si>
  <si>
    <t>geometric mean</t>
  </si>
  <si>
    <t>median</t>
  </si>
  <si>
    <t>arithmetic mean</t>
  </si>
  <si>
    <t>standard deviation</t>
  </si>
  <si>
    <t>count</t>
  </si>
  <si>
    <t>Lease Name, Well Number, Latitude, and Longitude from Colorado Oil and Gas Conservation Commission</t>
  </si>
  <si>
    <t>Lease Name</t>
  </si>
  <si>
    <t>API Number</t>
  </si>
  <si>
    <t>Gas</t>
  </si>
  <si>
    <t>2nd / 1st Sample</t>
  </si>
  <si>
    <t>--</t>
  </si>
  <si>
    <t>EXPLANATION</t>
  </si>
  <si>
    <t>STATISTICS</t>
  </si>
  <si>
    <t>1st quartile</t>
  </si>
  <si>
    <t>3rd quartile</t>
  </si>
  <si>
    <t>Appendix 1.  Spreadsheet with well names and data for Wasatch Formation, Parachute Field</t>
  </si>
</sst>
</file>

<file path=xl/styles.xml><?xml version="1.0" encoding="utf-8"?>
<styleSheet xmlns="http://schemas.openxmlformats.org/spreadsheetml/2006/main">
  <numFmts count="1">
    <numFmt numFmtId="165" formatCode="0.0000"/>
  </numFmts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sz val="9"/>
      <color indexed="8"/>
      <name val="Microsoft Sans Serif"/>
      <family val="2"/>
    </font>
    <font>
      <b/>
      <sz val="10"/>
      <color indexed="81"/>
      <name val="Tahoma"/>
      <family val="2"/>
    </font>
    <font>
      <sz val="9"/>
      <color theme="1"/>
      <name val="Microsoft Sans Serif"/>
      <family val="2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b/>
      <sz val="9"/>
      <color theme="1"/>
      <name val="Microsoft Sans Serif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49" fontId="7" fillId="0" borderId="0" xfId="0" applyNumberFormat="1" applyFont="1" applyAlignment="1"/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2" fontId="8" fillId="0" borderId="4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Alignment="1"/>
    <xf numFmtId="2" fontId="8" fillId="0" borderId="6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Alignment="1"/>
    <xf numFmtId="0" fontId="8" fillId="0" borderId="7" xfId="0" applyFont="1" applyFill="1" applyBorder="1" applyAlignment="1" applyProtection="1">
      <alignment horizontal="center" vertical="center" wrapText="1"/>
    </xf>
    <xf numFmtId="49" fontId="10" fillId="0" borderId="8" xfId="0" applyNumberFormat="1" applyFont="1" applyBorder="1" applyAlignment="1">
      <alignment horizontal="center"/>
    </xf>
    <xf numFmtId="2" fontId="7" fillId="0" borderId="0" xfId="0" applyNumberFormat="1" applyFont="1" applyBorder="1" applyAlignment="1"/>
    <xf numFmtId="49" fontId="10" fillId="2" borderId="9" xfId="0" applyNumberFormat="1" applyFont="1" applyFill="1" applyBorder="1" applyAlignment="1"/>
    <xf numFmtId="0" fontId="7" fillId="0" borderId="9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/>
    <xf numFmtId="2" fontId="5" fillId="0" borderId="0" xfId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/>
    <xf numFmtId="2" fontId="5" fillId="0" borderId="0" xfId="2" applyNumberFormat="1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/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2" fontId="8" fillId="0" borderId="0" xfId="0" quotePrefix="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left" vertical="top" wrapText="1"/>
    </xf>
    <xf numFmtId="49" fontId="3" fillId="3" borderId="10" xfId="0" applyNumberFormat="1" applyFont="1" applyFill="1" applyBorder="1" applyAlignment="1">
      <alignment horizontal="center"/>
    </xf>
    <xf numFmtId="0" fontId="10" fillId="0" borderId="8" xfId="0" applyFont="1" applyBorder="1" applyAlignment="1"/>
    <xf numFmtId="49" fontId="10" fillId="0" borderId="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Normal" xfId="0" builtinId="0"/>
    <cellStyle name="Normal_BlueLine_Wasatch" xfId="1"/>
    <cellStyle name="Normal_Parachute_Wasatchtb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RowHeight="12.75"/>
  <cols>
    <col min="1" max="1" width="17.42578125" style="1" bestFit="1" customWidth="1"/>
    <col min="2" max="2" width="19" style="1" bestFit="1" customWidth="1"/>
    <col min="3" max="3" width="12.7109375" style="5" customWidth="1"/>
    <col min="4" max="4" width="2.85546875" style="1" customWidth="1"/>
    <col min="5" max="5" width="5.85546875" style="1" customWidth="1"/>
    <col min="6" max="6" width="12.28515625" style="1" customWidth="1"/>
    <col min="7" max="9" width="12.7109375" style="19" customWidth="1"/>
    <col min="10" max="10" width="2.7109375" style="1" customWidth="1"/>
    <col min="11" max="11" width="5.85546875" style="1" customWidth="1"/>
    <col min="12" max="12" width="12.140625" style="1" customWidth="1"/>
    <col min="13" max="15" width="12.7109375" style="19" customWidth="1"/>
    <col min="16" max="16" width="2.7109375" style="1" customWidth="1"/>
    <col min="17" max="17" width="16.42578125" style="1" customWidth="1"/>
    <col min="18" max="18" width="2.7109375" style="1" customWidth="1"/>
    <col min="19" max="19" width="14.42578125" style="2" bestFit="1" customWidth="1"/>
    <col min="20" max="20" width="16.28515625" style="2" customWidth="1"/>
    <col min="21" max="23" width="12.7109375" style="2" customWidth="1"/>
    <col min="24" max="24" width="12.7109375" style="2" bestFit="1" customWidth="1"/>
    <col min="25" max="25" width="15.85546875" style="2" customWidth="1"/>
    <col min="26" max="26" width="12.140625" style="1" bestFit="1" customWidth="1"/>
    <col min="27" max="27" width="3.7109375" style="1" customWidth="1"/>
    <col min="28" max="30" width="10.7109375" style="2" customWidth="1"/>
    <col min="31" max="31" width="11.5703125" style="2" bestFit="1" customWidth="1"/>
    <col min="32" max="32" width="13.28515625" style="2" bestFit="1" customWidth="1"/>
    <col min="33" max="16384" width="9.140625" style="1"/>
  </cols>
  <sheetData>
    <row r="1" spans="1:32" ht="15" customHeight="1">
      <c r="A1" s="1" t="s">
        <v>123</v>
      </c>
    </row>
    <row r="2" spans="1:32" s="23" customFormat="1" ht="14.1" customHeight="1">
      <c r="A2" s="53" t="s">
        <v>82</v>
      </c>
      <c r="B2" s="54"/>
      <c r="C2" s="54"/>
      <c r="D2" s="21"/>
      <c r="E2" s="53" t="s">
        <v>83</v>
      </c>
      <c r="F2" s="55"/>
      <c r="G2" s="55"/>
      <c r="H2" s="55"/>
      <c r="I2" s="55"/>
      <c r="J2" s="22"/>
      <c r="K2" s="53" t="s">
        <v>84</v>
      </c>
      <c r="L2" s="55"/>
      <c r="M2" s="55"/>
      <c r="N2" s="55"/>
      <c r="O2" s="56"/>
      <c r="Q2" s="27" t="s">
        <v>117</v>
      </c>
      <c r="S2" s="53" t="s">
        <v>85</v>
      </c>
      <c r="T2" s="55"/>
      <c r="U2" s="55"/>
      <c r="V2" s="55"/>
      <c r="W2" s="55"/>
      <c r="X2" s="55"/>
      <c r="Y2" s="55"/>
      <c r="Z2" s="55"/>
      <c r="AA2" s="25"/>
      <c r="AB2" s="53" t="s">
        <v>86</v>
      </c>
      <c r="AC2" s="57"/>
      <c r="AD2" s="57"/>
      <c r="AE2" s="57"/>
      <c r="AF2" s="58"/>
    </row>
    <row r="3" spans="1:32" s="14" customFormat="1" ht="24.95" customHeight="1">
      <c r="A3" s="6" t="s">
        <v>115</v>
      </c>
      <c r="B3" s="7" t="s">
        <v>114</v>
      </c>
      <c r="C3" s="8" t="s">
        <v>0</v>
      </c>
      <c r="D3" s="9"/>
      <c r="E3" s="10" t="s">
        <v>1</v>
      </c>
      <c r="F3" s="11" t="s">
        <v>2</v>
      </c>
      <c r="G3" s="18" t="s">
        <v>101</v>
      </c>
      <c r="H3" s="18" t="s">
        <v>102</v>
      </c>
      <c r="I3" s="20" t="s">
        <v>103</v>
      </c>
      <c r="J3" s="12"/>
      <c r="K3" s="13" t="s">
        <v>1</v>
      </c>
      <c r="L3" s="11" t="s">
        <v>2</v>
      </c>
      <c r="M3" s="18" t="s">
        <v>101</v>
      </c>
      <c r="N3" s="18" t="s">
        <v>102</v>
      </c>
      <c r="O3" s="20" t="s">
        <v>103</v>
      </c>
      <c r="Q3" s="28" t="s">
        <v>116</v>
      </c>
      <c r="S3" s="15" t="s">
        <v>88</v>
      </c>
      <c r="T3" s="16" t="s">
        <v>87</v>
      </c>
      <c r="U3" s="16" t="s">
        <v>89</v>
      </c>
      <c r="V3" s="16" t="s">
        <v>90</v>
      </c>
      <c r="W3" s="16" t="s">
        <v>91</v>
      </c>
      <c r="X3" s="29" t="s">
        <v>92</v>
      </c>
      <c r="Y3" s="29" t="s">
        <v>93</v>
      </c>
      <c r="Z3" s="30" t="s">
        <v>94</v>
      </c>
      <c r="AB3" s="24" t="s">
        <v>95</v>
      </c>
      <c r="AC3" s="24" t="s">
        <v>96</v>
      </c>
      <c r="AD3" s="24" t="s">
        <v>97</v>
      </c>
      <c r="AE3" s="7" t="s">
        <v>3</v>
      </c>
      <c r="AF3" s="17" t="s">
        <v>4</v>
      </c>
    </row>
    <row r="4" spans="1:32">
      <c r="A4" s="31" t="s">
        <v>5</v>
      </c>
      <c r="B4" s="32" t="s">
        <v>30</v>
      </c>
      <c r="C4" s="33" t="s">
        <v>31</v>
      </c>
      <c r="D4" s="3"/>
      <c r="E4" s="34">
        <v>1993</v>
      </c>
      <c r="F4" s="35" t="s">
        <v>71</v>
      </c>
      <c r="G4" s="51" t="s">
        <v>118</v>
      </c>
      <c r="H4" s="36">
        <v>112.721146953405</v>
      </c>
      <c r="I4" s="51" t="s">
        <v>118</v>
      </c>
      <c r="J4" s="3"/>
      <c r="K4" s="34">
        <v>1998</v>
      </c>
      <c r="L4" s="35" t="s">
        <v>71</v>
      </c>
      <c r="M4" s="51" t="s">
        <v>118</v>
      </c>
      <c r="N4" s="36">
        <v>77.920833333333306</v>
      </c>
      <c r="O4" s="51" t="s">
        <v>118</v>
      </c>
      <c r="P4" s="3"/>
      <c r="Q4" s="26">
        <f>N4/H4</f>
        <v>0.69127076364422613</v>
      </c>
      <c r="R4" s="3"/>
      <c r="S4" s="4">
        <v>5582</v>
      </c>
      <c r="T4" s="4">
        <v>5622</v>
      </c>
      <c r="U4" s="4">
        <v>36</v>
      </c>
      <c r="V4" s="4">
        <v>1</v>
      </c>
      <c r="W4" s="34">
        <v>8474</v>
      </c>
      <c r="X4" s="4">
        <v>2892</v>
      </c>
      <c r="Y4" s="4">
        <v>2852</v>
      </c>
      <c r="Z4" s="3">
        <v>40</v>
      </c>
      <c r="AA4" s="3"/>
      <c r="AB4" s="49">
        <v>16</v>
      </c>
      <c r="AC4" s="50" t="s">
        <v>99</v>
      </c>
      <c r="AD4" s="50" t="s">
        <v>100</v>
      </c>
      <c r="AE4" s="3">
        <v>39.529027999999997</v>
      </c>
      <c r="AF4" s="3">
        <v>-108.00690400000001</v>
      </c>
    </row>
    <row r="5" spans="1:32">
      <c r="A5" s="31" t="s">
        <v>6</v>
      </c>
      <c r="B5" s="32" t="s">
        <v>32</v>
      </c>
      <c r="C5" s="33" t="s">
        <v>33</v>
      </c>
      <c r="D5" s="3"/>
      <c r="E5" s="34">
        <v>1996</v>
      </c>
      <c r="F5" s="35" t="s">
        <v>72</v>
      </c>
      <c r="G5" s="51" t="s">
        <v>118</v>
      </c>
      <c r="H5" s="36">
        <v>72.240573476702494</v>
      </c>
      <c r="I5" s="51" t="s">
        <v>118</v>
      </c>
      <c r="J5" s="3"/>
      <c r="K5" s="34">
        <v>2001</v>
      </c>
      <c r="L5" s="35" t="s">
        <v>73</v>
      </c>
      <c r="M5" s="51" t="s">
        <v>118</v>
      </c>
      <c r="N5" s="36">
        <v>68.660931899641596</v>
      </c>
      <c r="O5" s="51" t="s">
        <v>118</v>
      </c>
      <c r="P5" s="3"/>
      <c r="Q5" s="26">
        <f t="shared" ref="Q5:Q29" si="0">N5/H5</f>
        <v>0.95044832280829927</v>
      </c>
      <c r="R5" s="3"/>
      <c r="S5" s="4">
        <v>3267</v>
      </c>
      <c r="T5" s="4">
        <v>3750</v>
      </c>
      <c r="U5" s="45">
        <v>76</v>
      </c>
      <c r="V5" s="45">
        <v>3</v>
      </c>
      <c r="W5" s="34">
        <v>6899</v>
      </c>
      <c r="X5" s="4">
        <v>3632</v>
      </c>
      <c r="Y5" s="4">
        <v>3149</v>
      </c>
      <c r="Z5" s="3">
        <v>483</v>
      </c>
      <c r="AA5" s="3"/>
      <c r="AB5" s="49">
        <v>20</v>
      </c>
      <c r="AC5" s="50" t="s">
        <v>99</v>
      </c>
      <c r="AD5" s="50" t="s">
        <v>100</v>
      </c>
      <c r="AE5" s="3">
        <v>39.517378000000001</v>
      </c>
      <c r="AF5" s="3">
        <v>-108.022914</v>
      </c>
    </row>
    <row r="6" spans="1:32">
      <c r="A6" s="31" t="s">
        <v>7</v>
      </c>
      <c r="B6" s="32" t="s">
        <v>35</v>
      </c>
      <c r="C6" s="33" t="s">
        <v>34</v>
      </c>
      <c r="D6" s="3"/>
      <c r="E6" s="34">
        <v>1994</v>
      </c>
      <c r="F6" s="35" t="s">
        <v>74</v>
      </c>
      <c r="G6" s="51" t="s">
        <v>118</v>
      </c>
      <c r="H6" s="36">
        <v>75.007936507936506</v>
      </c>
      <c r="I6" s="51" t="s">
        <v>118</v>
      </c>
      <c r="J6" s="3"/>
      <c r="K6" s="34">
        <v>2000</v>
      </c>
      <c r="L6" s="35" t="s">
        <v>71</v>
      </c>
      <c r="M6" s="51" t="s">
        <v>118</v>
      </c>
      <c r="N6" s="36">
        <v>34.902073732718897</v>
      </c>
      <c r="O6" s="51" t="s">
        <v>118</v>
      </c>
      <c r="P6" s="3"/>
      <c r="Q6" s="26">
        <f t="shared" si="0"/>
        <v>0.4653117437649541</v>
      </c>
      <c r="R6" s="3"/>
      <c r="S6" s="4">
        <v>5887</v>
      </c>
      <c r="T6" s="4">
        <v>5933</v>
      </c>
      <c r="U6" s="45">
        <v>19</v>
      </c>
      <c r="V6" s="46">
        <v>1</v>
      </c>
      <c r="W6" s="34">
        <v>8531</v>
      </c>
      <c r="X6" s="4">
        <v>2644</v>
      </c>
      <c r="Y6" s="4">
        <v>2598</v>
      </c>
      <c r="Z6" s="3">
        <v>46</v>
      </c>
      <c r="AA6" s="3"/>
      <c r="AB6" s="49">
        <v>8</v>
      </c>
      <c r="AC6" s="50" t="s">
        <v>99</v>
      </c>
      <c r="AD6" s="50" t="s">
        <v>100</v>
      </c>
      <c r="AE6" s="3">
        <v>39.543317999999999</v>
      </c>
      <c r="AF6" s="3">
        <v>-108.022724</v>
      </c>
    </row>
    <row r="7" spans="1:32">
      <c r="A7" s="31" t="s">
        <v>8</v>
      </c>
      <c r="B7" s="32" t="s">
        <v>36</v>
      </c>
      <c r="C7" s="33" t="s">
        <v>37</v>
      </c>
      <c r="D7" s="3"/>
      <c r="E7" s="34">
        <v>1992</v>
      </c>
      <c r="F7" s="35" t="s">
        <v>71</v>
      </c>
      <c r="G7" s="51" t="s">
        <v>118</v>
      </c>
      <c r="H7" s="36">
        <v>81.419151835818496</v>
      </c>
      <c r="I7" s="51" t="s">
        <v>118</v>
      </c>
      <c r="J7" s="3"/>
      <c r="K7" s="34">
        <v>1997</v>
      </c>
      <c r="L7" s="35" t="s">
        <v>71</v>
      </c>
      <c r="M7" s="51" t="s">
        <v>118</v>
      </c>
      <c r="N7" s="36">
        <v>54.3888888888889</v>
      </c>
      <c r="O7" s="51" t="s">
        <v>118</v>
      </c>
      <c r="P7" s="3"/>
      <c r="Q7" s="26">
        <f t="shared" si="0"/>
        <v>0.6680109981809188</v>
      </c>
      <c r="R7" s="3"/>
      <c r="S7" s="4">
        <v>5623</v>
      </c>
      <c r="T7" s="4">
        <v>5704</v>
      </c>
      <c r="U7" s="45">
        <v>25</v>
      </c>
      <c r="V7" s="46">
        <v>1</v>
      </c>
      <c r="W7" s="34">
        <v>8437</v>
      </c>
      <c r="X7" s="4">
        <v>2814</v>
      </c>
      <c r="Y7" s="4">
        <v>2733</v>
      </c>
      <c r="Z7" s="3">
        <v>81</v>
      </c>
      <c r="AA7" s="3"/>
      <c r="AB7" s="49">
        <v>9</v>
      </c>
      <c r="AC7" s="50" t="s">
        <v>99</v>
      </c>
      <c r="AD7" s="50" t="s">
        <v>100</v>
      </c>
      <c r="AE7" s="3">
        <v>39.541428000000003</v>
      </c>
      <c r="AF7" s="3">
        <v>-108.006974</v>
      </c>
    </row>
    <row r="8" spans="1:32">
      <c r="A8" s="31" t="s">
        <v>9</v>
      </c>
      <c r="B8" s="32" t="s">
        <v>39</v>
      </c>
      <c r="C8" s="33" t="s">
        <v>38</v>
      </c>
      <c r="D8" s="3"/>
      <c r="E8" s="34">
        <v>1990</v>
      </c>
      <c r="F8" s="35" t="s">
        <v>75</v>
      </c>
      <c r="G8" s="51" t="s">
        <v>118</v>
      </c>
      <c r="H8" s="36">
        <v>578.38499135273298</v>
      </c>
      <c r="I8" s="51" t="s">
        <v>118</v>
      </c>
      <c r="J8" s="3"/>
      <c r="K8" s="34">
        <v>1996</v>
      </c>
      <c r="L8" s="35" t="s">
        <v>75</v>
      </c>
      <c r="M8" s="51" t="s">
        <v>118</v>
      </c>
      <c r="N8" s="36">
        <v>221.67667779013701</v>
      </c>
      <c r="O8" s="51" t="s">
        <v>118</v>
      </c>
      <c r="P8" s="3"/>
      <c r="Q8" s="26">
        <f t="shared" si="0"/>
        <v>0.38326837850974871</v>
      </c>
      <c r="R8" s="3"/>
      <c r="S8" s="4">
        <v>1328</v>
      </c>
      <c r="T8" s="4">
        <v>1381</v>
      </c>
      <c r="U8" s="45">
        <v>15</v>
      </c>
      <c r="V8" s="46">
        <v>1</v>
      </c>
      <c r="W8" s="34">
        <v>5138</v>
      </c>
      <c r="X8" s="4">
        <v>3810</v>
      </c>
      <c r="Y8" s="4">
        <v>3757</v>
      </c>
      <c r="Z8" s="3">
        <v>53</v>
      </c>
      <c r="AA8" s="3"/>
      <c r="AB8" s="49">
        <v>34</v>
      </c>
      <c r="AC8" s="50" t="s">
        <v>99</v>
      </c>
      <c r="AD8" s="50" t="s">
        <v>100</v>
      </c>
      <c r="AE8" s="3">
        <v>39.475599000000003</v>
      </c>
      <c r="AF8" s="3">
        <v>-107.98222199999999</v>
      </c>
    </row>
    <row r="9" spans="1:32">
      <c r="A9" s="31" t="s">
        <v>10</v>
      </c>
      <c r="B9" s="32" t="s">
        <v>39</v>
      </c>
      <c r="C9" s="33" t="s">
        <v>40</v>
      </c>
      <c r="D9" s="3"/>
      <c r="E9" s="34">
        <v>1990</v>
      </c>
      <c r="F9" s="35" t="s">
        <v>75</v>
      </c>
      <c r="G9" s="51" t="s">
        <v>118</v>
      </c>
      <c r="H9" s="36">
        <v>420.372573662896</v>
      </c>
      <c r="I9" s="51" t="s">
        <v>118</v>
      </c>
      <c r="J9" s="3"/>
      <c r="K9" s="34">
        <v>1995</v>
      </c>
      <c r="L9" s="35" t="s">
        <v>75</v>
      </c>
      <c r="M9" s="51" t="s">
        <v>118</v>
      </c>
      <c r="N9" s="36">
        <v>182.18932411674299</v>
      </c>
      <c r="O9" s="51" t="s">
        <v>118</v>
      </c>
      <c r="P9" s="3"/>
      <c r="Q9" s="26">
        <f t="shared" si="0"/>
        <v>0.43339964481803644</v>
      </c>
      <c r="R9" s="3"/>
      <c r="S9" s="4">
        <v>1684</v>
      </c>
      <c r="T9" s="4">
        <v>1753</v>
      </c>
      <c r="U9" s="45">
        <v>24</v>
      </c>
      <c r="V9" s="46">
        <v>1</v>
      </c>
      <c r="W9" s="37">
        <v>5390</v>
      </c>
      <c r="X9" s="4">
        <v>3706</v>
      </c>
      <c r="Y9" s="4">
        <v>3637</v>
      </c>
      <c r="Z9" s="3">
        <v>69</v>
      </c>
      <c r="AA9" s="3"/>
      <c r="AB9" s="49">
        <v>34</v>
      </c>
      <c r="AC9" s="50" t="s">
        <v>99</v>
      </c>
      <c r="AD9" s="50" t="s">
        <v>100</v>
      </c>
      <c r="AE9" s="3">
        <v>39.482928999999999</v>
      </c>
      <c r="AF9" s="3">
        <v>-107.98236300000001</v>
      </c>
    </row>
    <row r="10" spans="1:32">
      <c r="A10" s="31" t="s">
        <v>11</v>
      </c>
      <c r="B10" s="32" t="s">
        <v>41</v>
      </c>
      <c r="C10" s="33" t="s">
        <v>42</v>
      </c>
      <c r="D10" s="3"/>
      <c r="E10" s="34">
        <v>1990</v>
      </c>
      <c r="F10" s="35" t="s">
        <v>75</v>
      </c>
      <c r="G10" s="51" t="s">
        <v>118</v>
      </c>
      <c r="H10" s="36">
        <v>457.90978913559599</v>
      </c>
      <c r="I10" s="51" t="s">
        <v>118</v>
      </c>
      <c r="J10" s="3"/>
      <c r="K10" s="34">
        <v>1995</v>
      </c>
      <c r="L10" s="35" t="s">
        <v>75</v>
      </c>
      <c r="M10" s="51" t="s">
        <v>118</v>
      </c>
      <c r="N10" s="36">
        <v>190.32219662058401</v>
      </c>
      <c r="O10" s="51" t="s">
        <v>118</v>
      </c>
      <c r="P10" s="3"/>
      <c r="Q10" s="26">
        <f t="shared" si="0"/>
        <v>0.41563251351288738</v>
      </c>
      <c r="R10" s="3"/>
      <c r="S10" s="4">
        <v>1578</v>
      </c>
      <c r="T10" s="4">
        <v>1664</v>
      </c>
      <c r="U10" s="46" t="s">
        <v>118</v>
      </c>
      <c r="V10" s="46">
        <v>1</v>
      </c>
      <c r="W10" s="34">
        <v>5171</v>
      </c>
      <c r="X10" s="4">
        <v>3593</v>
      </c>
      <c r="Y10" s="4">
        <v>3507</v>
      </c>
      <c r="Z10" s="3">
        <v>86</v>
      </c>
      <c r="AA10" s="3"/>
      <c r="AB10" s="49">
        <v>35</v>
      </c>
      <c r="AC10" s="50" t="s">
        <v>99</v>
      </c>
      <c r="AD10" s="50" t="s">
        <v>100</v>
      </c>
      <c r="AE10" s="3">
        <v>39.483018999999999</v>
      </c>
      <c r="AF10" s="3">
        <v>-107.973012</v>
      </c>
    </row>
    <row r="11" spans="1:32">
      <c r="A11" s="31" t="s">
        <v>12</v>
      </c>
      <c r="B11" s="32" t="s">
        <v>43</v>
      </c>
      <c r="C11" s="33" t="s">
        <v>69</v>
      </c>
      <c r="D11" s="3"/>
      <c r="E11" s="34">
        <v>1998</v>
      </c>
      <c r="F11" s="35" t="s">
        <v>75</v>
      </c>
      <c r="G11" s="51" t="s">
        <v>118</v>
      </c>
      <c r="H11" s="36">
        <v>75.973118279569903</v>
      </c>
      <c r="I11" s="51" t="s">
        <v>118</v>
      </c>
      <c r="J11" s="3"/>
      <c r="K11" s="34">
        <v>2003</v>
      </c>
      <c r="L11" s="35" t="s">
        <v>75</v>
      </c>
      <c r="M11" s="51" t="s">
        <v>118</v>
      </c>
      <c r="N11" s="36">
        <v>63.744239631336399</v>
      </c>
      <c r="O11" s="51" t="s">
        <v>118</v>
      </c>
      <c r="P11" s="3"/>
      <c r="Q11" s="26">
        <f t="shared" si="0"/>
        <v>0.83903676819960149</v>
      </c>
      <c r="R11" s="3"/>
      <c r="S11" s="4">
        <v>1253</v>
      </c>
      <c r="T11" s="4">
        <v>1263</v>
      </c>
      <c r="U11" s="45">
        <v>22</v>
      </c>
      <c r="V11" s="45">
        <v>1</v>
      </c>
      <c r="W11" s="37">
        <v>5112</v>
      </c>
      <c r="X11" s="4">
        <v>3859</v>
      </c>
      <c r="Y11" s="4">
        <v>3849</v>
      </c>
      <c r="Z11" s="3">
        <v>10</v>
      </c>
      <c r="AA11" s="3"/>
      <c r="AB11" s="49">
        <v>5</v>
      </c>
      <c r="AC11" s="50" t="s">
        <v>98</v>
      </c>
      <c r="AD11" s="50" t="s">
        <v>100</v>
      </c>
      <c r="AE11" s="3">
        <v>39.464368999999998</v>
      </c>
      <c r="AF11" s="3">
        <v>-108.02020400000001</v>
      </c>
    </row>
    <row r="12" spans="1:32">
      <c r="A12" s="31" t="s">
        <v>13</v>
      </c>
      <c r="B12" s="32" t="s">
        <v>44</v>
      </c>
      <c r="C12" s="33" t="s">
        <v>45</v>
      </c>
      <c r="D12" s="3"/>
      <c r="E12" s="34">
        <v>1991</v>
      </c>
      <c r="F12" s="35" t="s">
        <v>75</v>
      </c>
      <c r="G12" s="51" t="s">
        <v>118</v>
      </c>
      <c r="H12" s="36">
        <v>435.408538430904</v>
      </c>
      <c r="I12" s="51" t="s">
        <v>118</v>
      </c>
      <c r="J12" s="3"/>
      <c r="K12" s="34">
        <v>1996</v>
      </c>
      <c r="L12" s="35" t="s">
        <v>75</v>
      </c>
      <c r="M12" s="51" t="s">
        <v>118</v>
      </c>
      <c r="N12" s="36">
        <v>198.127549128661</v>
      </c>
      <c r="O12" s="51" t="s">
        <v>118</v>
      </c>
      <c r="P12" s="3"/>
      <c r="Q12" s="26">
        <f t="shared" si="0"/>
        <v>0.45503827242952039</v>
      </c>
      <c r="R12" s="3"/>
      <c r="S12" s="4">
        <v>1413</v>
      </c>
      <c r="T12" s="4">
        <v>1477</v>
      </c>
      <c r="U12" s="45">
        <v>25</v>
      </c>
      <c r="V12" s="46">
        <v>1</v>
      </c>
      <c r="W12" s="34">
        <v>5137</v>
      </c>
      <c r="X12" s="4">
        <v>3724</v>
      </c>
      <c r="Y12" s="4">
        <v>3660</v>
      </c>
      <c r="Z12" s="3">
        <v>64</v>
      </c>
      <c r="AA12" s="3"/>
      <c r="AB12" s="49">
        <v>35</v>
      </c>
      <c r="AC12" s="50" t="s">
        <v>99</v>
      </c>
      <c r="AD12" s="50" t="s">
        <v>100</v>
      </c>
      <c r="AE12" s="3">
        <v>39.476979</v>
      </c>
      <c r="AF12" s="3">
        <v>-107.972992</v>
      </c>
    </row>
    <row r="13" spans="1:32">
      <c r="A13" s="31" t="s">
        <v>14</v>
      </c>
      <c r="B13" s="32" t="s">
        <v>46</v>
      </c>
      <c r="C13" s="33" t="s">
        <v>47</v>
      </c>
      <c r="D13" s="3"/>
      <c r="E13" s="34">
        <v>1996</v>
      </c>
      <c r="F13" s="35" t="s">
        <v>75</v>
      </c>
      <c r="G13" s="51" t="s">
        <v>118</v>
      </c>
      <c r="H13" s="36">
        <v>267.86281053021901</v>
      </c>
      <c r="I13" s="51" t="s">
        <v>118</v>
      </c>
      <c r="J13" s="3"/>
      <c r="K13" s="34">
        <v>2001</v>
      </c>
      <c r="L13" s="35" t="s">
        <v>75</v>
      </c>
      <c r="M13" s="51" t="s">
        <v>118</v>
      </c>
      <c r="N13" s="36">
        <v>86.969022017409102</v>
      </c>
      <c r="O13" s="51" t="s">
        <v>118</v>
      </c>
      <c r="P13" s="3"/>
      <c r="Q13" s="26">
        <f t="shared" si="0"/>
        <v>0.32467747891265281</v>
      </c>
      <c r="R13" s="3"/>
      <c r="S13" s="4">
        <v>2558</v>
      </c>
      <c r="T13" s="4">
        <v>2861</v>
      </c>
      <c r="U13" s="45">
        <v>66</v>
      </c>
      <c r="V13" s="45">
        <v>2</v>
      </c>
      <c r="W13" s="34">
        <v>6265</v>
      </c>
      <c r="X13" s="4">
        <v>3707</v>
      </c>
      <c r="Y13" s="4">
        <v>3404</v>
      </c>
      <c r="Z13" s="3">
        <v>303</v>
      </c>
      <c r="AA13" s="3"/>
      <c r="AB13" s="49">
        <v>20</v>
      </c>
      <c r="AC13" s="50" t="s">
        <v>99</v>
      </c>
      <c r="AD13" s="50" t="s">
        <v>100</v>
      </c>
      <c r="AE13" s="3">
        <v>39.504209000000003</v>
      </c>
      <c r="AF13" s="3">
        <v>-108.019514</v>
      </c>
    </row>
    <row r="14" spans="1:32">
      <c r="A14" s="31" t="s">
        <v>15</v>
      </c>
      <c r="B14" s="32" t="s">
        <v>46</v>
      </c>
      <c r="C14" s="33" t="s">
        <v>48</v>
      </c>
      <c r="D14" s="3"/>
      <c r="E14" s="34">
        <v>1993</v>
      </c>
      <c r="F14" s="35" t="s">
        <v>74</v>
      </c>
      <c r="G14" s="51" t="s">
        <v>118</v>
      </c>
      <c r="H14" s="36">
        <v>230.87347670250901</v>
      </c>
      <c r="I14" s="51" t="s">
        <v>118</v>
      </c>
      <c r="J14" s="3"/>
      <c r="K14" s="34">
        <v>1998</v>
      </c>
      <c r="L14" s="35" t="s">
        <v>74</v>
      </c>
      <c r="M14" s="51" t="s">
        <v>118</v>
      </c>
      <c r="N14" s="36">
        <v>96.659016190829306</v>
      </c>
      <c r="O14" s="51" t="s">
        <v>118</v>
      </c>
      <c r="P14" s="3"/>
      <c r="Q14" s="26">
        <f t="shared" si="0"/>
        <v>0.41866661156308937</v>
      </c>
      <c r="R14" s="3"/>
      <c r="S14" s="4">
        <v>2308</v>
      </c>
      <c r="T14" s="4">
        <v>2443</v>
      </c>
      <c r="U14" s="46" t="s">
        <v>118</v>
      </c>
      <c r="V14" s="45">
        <v>1</v>
      </c>
      <c r="W14" s="34">
        <v>5716</v>
      </c>
      <c r="X14" s="4">
        <v>3408</v>
      </c>
      <c r="Y14" s="4">
        <v>3273</v>
      </c>
      <c r="Z14" s="3">
        <v>135</v>
      </c>
      <c r="AA14" s="3"/>
      <c r="AB14" s="49">
        <v>21</v>
      </c>
      <c r="AC14" s="50" t="s">
        <v>99</v>
      </c>
      <c r="AD14" s="50" t="s">
        <v>100</v>
      </c>
      <c r="AE14" s="3">
        <v>39.505259000000002</v>
      </c>
      <c r="AF14" s="3">
        <v>-108.006764</v>
      </c>
    </row>
    <row r="15" spans="1:32">
      <c r="A15" s="31" t="s">
        <v>16</v>
      </c>
      <c r="B15" s="32" t="s">
        <v>46</v>
      </c>
      <c r="C15" s="33" t="s">
        <v>49</v>
      </c>
      <c r="D15" s="3"/>
      <c r="E15" s="34">
        <v>1993</v>
      </c>
      <c r="F15" s="35" t="s">
        <v>76</v>
      </c>
      <c r="G15" s="51" t="s">
        <v>118</v>
      </c>
      <c r="H15" s="36">
        <v>95.627598566308194</v>
      </c>
      <c r="I15" s="51" t="s">
        <v>118</v>
      </c>
      <c r="J15" s="3"/>
      <c r="K15" s="34">
        <v>1998</v>
      </c>
      <c r="L15" s="35" t="s">
        <v>76</v>
      </c>
      <c r="M15" s="51" t="s">
        <v>118</v>
      </c>
      <c r="N15" s="36">
        <v>34.721863799283199</v>
      </c>
      <c r="O15" s="51" t="s">
        <v>118</v>
      </c>
      <c r="P15" s="3"/>
      <c r="Q15" s="26">
        <f t="shared" si="0"/>
        <v>0.36309459109973419</v>
      </c>
      <c r="R15" s="3"/>
      <c r="S15" s="4">
        <v>2666</v>
      </c>
      <c r="T15" s="4">
        <v>2728</v>
      </c>
      <c r="U15" s="45">
        <v>62</v>
      </c>
      <c r="V15" s="45">
        <v>1</v>
      </c>
      <c r="W15" s="34">
        <v>5858</v>
      </c>
      <c r="X15" s="4">
        <v>3192</v>
      </c>
      <c r="Y15" s="4">
        <v>3130</v>
      </c>
      <c r="Z15" s="3">
        <v>62</v>
      </c>
      <c r="AA15" s="3"/>
      <c r="AB15" s="49">
        <v>26</v>
      </c>
      <c r="AC15" s="50" t="s">
        <v>99</v>
      </c>
      <c r="AD15" s="50" t="s">
        <v>100</v>
      </c>
      <c r="AE15" s="3">
        <v>39.498429000000002</v>
      </c>
      <c r="AF15" s="3">
        <v>-107.967412</v>
      </c>
    </row>
    <row r="16" spans="1:32">
      <c r="A16" s="31" t="s">
        <v>17</v>
      </c>
      <c r="B16" s="32" t="s">
        <v>46</v>
      </c>
      <c r="C16" s="33" t="s">
        <v>50</v>
      </c>
      <c r="D16" s="3"/>
      <c r="E16" s="34">
        <v>1993</v>
      </c>
      <c r="F16" s="35" t="s">
        <v>75</v>
      </c>
      <c r="G16" s="51" t="s">
        <v>118</v>
      </c>
      <c r="H16" s="36">
        <v>392.93317972350201</v>
      </c>
      <c r="I16" s="51" t="s">
        <v>118</v>
      </c>
      <c r="J16" s="3"/>
      <c r="K16" s="34">
        <v>1998</v>
      </c>
      <c r="L16" s="35" t="s">
        <v>75</v>
      </c>
      <c r="M16" s="51" t="s">
        <v>118</v>
      </c>
      <c r="N16" s="36">
        <v>144.766513056836</v>
      </c>
      <c r="O16" s="51" t="s">
        <v>118</v>
      </c>
      <c r="P16" s="3"/>
      <c r="Q16" s="26">
        <f t="shared" si="0"/>
        <v>0.36842527057324315</v>
      </c>
      <c r="R16" s="3"/>
      <c r="S16" s="4">
        <v>2512</v>
      </c>
      <c r="T16" s="4">
        <v>2585</v>
      </c>
      <c r="U16" s="45">
        <v>67</v>
      </c>
      <c r="V16" s="45">
        <v>1</v>
      </c>
      <c r="W16" s="34">
        <v>5849</v>
      </c>
      <c r="X16" s="4">
        <v>3337</v>
      </c>
      <c r="Y16" s="4">
        <v>3264</v>
      </c>
      <c r="Z16" s="3">
        <v>73</v>
      </c>
      <c r="AA16" s="3"/>
      <c r="AB16" s="49">
        <v>27</v>
      </c>
      <c r="AC16" s="50" t="s">
        <v>99</v>
      </c>
      <c r="AD16" s="50" t="s">
        <v>100</v>
      </c>
      <c r="AE16" s="3">
        <v>39.496589</v>
      </c>
      <c r="AF16" s="3">
        <v>-107.98925300000001</v>
      </c>
    </row>
    <row r="17" spans="1:32">
      <c r="A17" s="31" t="s">
        <v>18</v>
      </c>
      <c r="B17" s="32" t="s">
        <v>46</v>
      </c>
      <c r="C17" s="33" t="s">
        <v>51</v>
      </c>
      <c r="D17" s="3"/>
      <c r="E17" s="34">
        <v>1993</v>
      </c>
      <c r="F17" s="35" t="s">
        <v>77</v>
      </c>
      <c r="G17" s="51" t="s">
        <v>118</v>
      </c>
      <c r="H17" s="36">
        <v>373.44457245263698</v>
      </c>
      <c r="I17" s="51" t="s">
        <v>118</v>
      </c>
      <c r="J17" s="3"/>
      <c r="K17" s="34">
        <v>1998</v>
      </c>
      <c r="L17" s="35" t="s">
        <v>78</v>
      </c>
      <c r="M17" s="51" t="s">
        <v>118</v>
      </c>
      <c r="N17" s="36">
        <v>128.809417871709</v>
      </c>
      <c r="O17" s="51" t="s">
        <v>118</v>
      </c>
      <c r="P17" s="3"/>
      <c r="Q17" s="26">
        <f t="shared" si="0"/>
        <v>0.3449224526835119</v>
      </c>
      <c r="R17" s="3"/>
      <c r="S17" s="4">
        <v>2088</v>
      </c>
      <c r="T17" s="4">
        <v>2153</v>
      </c>
      <c r="U17" s="45">
        <v>65</v>
      </c>
      <c r="V17" s="45">
        <v>1</v>
      </c>
      <c r="W17" s="34">
        <v>5566</v>
      </c>
      <c r="X17" s="4">
        <v>3478</v>
      </c>
      <c r="Y17" s="4">
        <v>3413</v>
      </c>
      <c r="Z17" s="3">
        <v>65</v>
      </c>
      <c r="AA17" s="3"/>
      <c r="AB17" s="49">
        <v>28</v>
      </c>
      <c r="AC17" s="50" t="s">
        <v>99</v>
      </c>
      <c r="AD17" s="50" t="s">
        <v>100</v>
      </c>
      <c r="AE17" s="4">
        <v>39.497159000000003</v>
      </c>
      <c r="AF17" s="3">
        <v>-107.999993</v>
      </c>
    </row>
    <row r="18" spans="1:32">
      <c r="A18" s="31" t="s">
        <v>19</v>
      </c>
      <c r="B18" s="32" t="s">
        <v>46</v>
      </c>
      <c r="C18" s="33" t="s">
        <v>52</v>
      </c>
      <c r="D18" s="3"/>
      <c r="E18" s="34">
        <v>1993</v>
      </c>
      <c r="F18" s="35" t="s">
        <v>71</v>
      </c>
      <c r="G18" s="51" t="s">
        <v>118</v>
      </c>
      <c r="H18" s="36">
        <v>338.141350471718</v>
      </c>
      <c r="I18" s="51" t="s">
        <v>118</v>
      </c>
      <c r="J18" s="3"/>
      <c r="K18" s="34">
        <v>1998</v>
      </c>
      <c r="L18" s="35" t="s">
        <v>71</v>
      </c>
      <c r="M18" s="51" t="s">
        <v>118</v>
      </c>
      <c r="N18" s="36">
        <v>154.50824372759899</v>
      </c>
      <c r="O18" s="51" t="s">
        <v>118</v>
      </c>
      <c r="P18" s="3"/>
      <c r="Q18" s="26">
        <f t="shared" si="0"/>
        <v>0.45693389321375527</v>
      </c>
      <c r="R18" s="3"/>
      <c r="S18" s="4">
        <v>2050</v>
      </c>
      <c r="T18" s="4">
        <v>2114</v>
      </c>
      <c r="U18" s="45">
        <v>47</v>
      </c>
      <c r="V18" s="45">
        <v>1</v>
      </c>
      <c r="W18" s="34">
        <v>5747</v>
      </c>
      <c r="X18" s="4">
        <v>3697</v>
      </c>
      <c r="Y18" s="4">
        <v>3633</v>
      </c>
      <c r="Z18" s="3">
        <v>64</v>
      </c>
      <c r="AA18" s="3"/>
      <c r="AB18" s="49">
        <v>29</v>
      </c>
      <c r="AC18" s="50" t="s">
        <v>99</v>
      </c>
      <c r="AD18" s="50" t="s">
        <v>100</v>
      </c>
      <c r="AE18" s="3">
        <v>39.492389000000003</v>
      </c>
      <c r="AF18" s="3">
        <v>-108.014644</v>
      </c>
    </row>
    <row r="19" spans="1:32">
      <c r="A19" s="31" t="s">
        <v>20</v>
      </c>
      <c r="B19" s="32" t="s">
        <v>46</v>
      </c>
      <c r="C19" s="33" t="s">
        <v>53</v>
      </c>
      <c r="D19" s="3"/>
      <c r="E19" s="38">
        <v>1993</v>
      </c>
      <c r="F19" s="39" t="s">
        <v>76</v>
      </c>
      <c r="G19" s="51" t="s">
        <v>118</v>
      </c>
      <c r="H19" s="40">
        <v>168.85897686542847</v>
      </c>
      <c r="I19" s="51" t="s">
        <v>118</v>
      </c>
      <c r="J19" s="3"/>
      <c r="K19" s="34">
        <v>1998</v>
      </c>
      <c r="L19" s="35" t="s">
        <v>75</v>
      </c>
      <c r="M19" s="51" t="s">
        <v>118</v>
      </c>
      <c r="N19" s="36">
        <v>37.997311827956999</v>
      </c>
      <c r="O19" s="51" t="s">
        <v>118</v>
      </c>
      <c r="P19" s="3"/>
      <c r="Q19" s="26">
        <f t="shared" si="0"/>
        <v>0.22502393733108317</v>
      </c>
      <c r="R19" s="3"/>
      <c r="S19" s="4">
        <v>1342</v>
      </c>
      <c r="T19" s="4">
        <v>1438</v>
      </c>
      <c r="U19" s="45">
        <v>28</v>
      </c>
      <c r="V19" s="45">
        <v>1</v>
      </c>
      <c r="W19" s="34">
        <v>5233</v>
      </c>
      <c r="X19" s="4">
        <v>3891</v>
      </c>
      <c r="Y19" s="4">
        <v>3795</v>
      </c>
      <c r="Z19" s="3">
        <v>96</v>
      </c>
      <c r="AA19" s="3"/>
      <c r="AB19" s="49">
        <v>32</v>
      </c>
      <c r="AC19" s="50" t="s">
        <v>99</v>
      </c>
      <c r="AD19" s="50" t="s">
        <v>100</v>
      </c>
      <c r="AE19" s="3">
        <v>39.483378999999999</v>
      </c>
      <c r="AF19" s="3">
        <v>-108.02625399999999</v>
      </c>
    </row>
    <row r="20" spans="1:32">
      <c r="A20" s="31" t="s">
        <v>21</v>
      </c>
      <c r="B20" s="32" t="s">
        <v>54</v>
      </c>
      <c r="C20" s="33" t="s">
        <v>55</v>
      </c>
      <c r="D20" s="3"/>
      <c r="E20" s="34">
        <v>2002</v>
      </c>
      <c r="F20" s="35" t="s">
        <v>79</v>
      </c>
      <c r="G20" s="51" t="s">
        <v>118</v>
      </c>
      <c r="H20" s="36">
        <v>73.354121863799307</v>
      </c>
      <c r="I20" s="51" t="s">
        <v>118</v>
      </c>
      <c r="J20" s="3"/>
      <c r="K20" s="34">
        <v>1997</v>
      </c>
      <c r="L20" s="35" t="s">
        <v>76</v>
      </c>
      <c r="M20" s="51" t="s">
        <v>118</v>
      </c>
      <c r="N20" s="36">
        <v>92.813978494623697</v>
      </c>
      <c r="O20" s="51" t="s">
        <v>118</v>
      </c>
      <c r="P20" s="3"/>
      <c r="Q20" s="26">
        <f t="shared" si="0"/>
        <v>1.2652864779290329</v>
      </c>
      <c r="R20" s="3"/>
      <c r="S20" s="4">
        <v>1490</v>
      </c>
      <c r="T20" s="4">
        <v>1516</v>
      </c>
      <c r="U20" s="45">
        <v>22</v>
      </c>
      <c r="V20" s="45">
        <v>1</v>
      </c>
      <c r="W20" s="37">
        <v>5272</v>
      </c>
      <c r="X20" s="4">
        <v>3782</v>
      </c>
      <c r="Y20" s="4">
        <v>3756</v>
      </c>
      <c r="Z20" s="3">
        <v>26</v>
      </c>
      <c r="AA20" s="3"/>
      <c r="AB20" s="49">
        <v>31</v>
      </c>
      <c r="AC20" s="50" t="s">
        <v>99</v>
      </c>
      <c r="AD20" s="50" t="s">
        <v>100</v>
      </c>
      <c r="AE20" s="3">
        <v>39.475963999999998</v>
      </c>
      <c r="AF20" s="3">
        <v>-108.033342</v>
      </c>
    </row>
    <row r="21" spans="1:32">
      <c r="A21" s="31" t="s">
        <v>22</v>
      </c>
      <c r="B21" s="32" t="s">
        <v>56</v>
      </c>
      <c r="C21" s="33" t="s">
        <v>57</v>
      </c>
      <c r="D21" s="3"/>
      <c r="E21" s="34">
        <v>1991</v>
      </c>
      <c r="F21" s="35" t="s">
        <v>77</v>
      </c>
      <c r="G21" s="51" t="s">
        <v>118</v>
      </c>
      <c r="H21" s="36">
        <v>50.547582417582397</v>
      </c>
      <c r="I21" s="51" t="s">
        <v>118</v>
      </c>
      <c r="J21" s="3"/>
      <c r="K21" s="34">
        <v>1996</v>
      </c>
      <c r="L21" s="35" t="s">
        <v>78</v>
      </c>
      <c r="M21" s="51" t="s">
        <v>118</v>
      </c>
      <c r="N21" s="36">
        <v>30.244418842805899</v>
      </c>
      <c r="O21" s="51" t="s">
        <v>118</v>
      </c>
      <c r="P21" s="3"/>
      <c r="Q21" s="26">
        <f t="shared" si="0"/>
        <v>0.59833561559782378</v>
      </c>
      <c r="R21" s="3"/>
      <c r="S21" s="4">
        <v>1732</v>
      </c>
      <c r="T21" s="4">
        <v>1792</v>
      </c>
      <c r="U21" s="45">
        <v>25</v>
      </c>
      <c r="V21" s="45">
        <v>1</v>
      </c>
      <c r="W21" s="37">
        <v>5611</v>
      </c>
      <c r="X21" s="4">
        <v>3879</v>
      </c>
      <c r="Y21" s="4">
        <v>3819</v>
      </c>
      <c r="Z21" s="3">
        <v>60</v>
      </c>
      <c r="AA21" s="3"/>
      <c r="AB21" s="49">
        <v>2</v>
      </c>
      <c r="AC21" s="50" t="s">
        <v>98</v>
      </c>
      <c r="AD21" s="50" t="s">
        <v>100</v>
      </c>
      <c r="AE21" s="3">
        <v>39.464089000000001</v>
      </c>
      <c r="AF21" s="3">
        <v>-107.961192</v>
      </c>
    </row>
    <row r="22" spans="1:32">
      <c r="A22" s="31" t="s">
        <v>23</v>
      </c>
      <c r="B22" s="32" t="s">
        <v>56</v>
      </c>
      <c r="C22" s="33" t="s">
        <v>58</v>
      </c>
      <c r="D22" s="3"/>
      <c r="E22" s="34">
        <v>1990</v>
      </c>
      <c r="F22" s="35" t="s">
        <v>75</v>
      </c>
      <c r="G22" s="51" t="s">
        <v>118</v>
      </c>
      <c r="H22" s="36">
        <v>40.785865269736199</v>
      </c>
      <c r="I22" s="36">
        <v>0.22053732806421</v>
      </c>
      <c r="J22" s="3"/>
      <c r="K22" s="34">
        <v>1996</v>
      </c>
      <c r="L22" s="35" t="s">
        <v>77</v>
      </c>
      <c r="M22" s="51" t="s">
        <v>118</v>
      </c>
      <c r="N22" s="36">
        <v>22.4461373035567</v>
      </c>
      <c r="O22" s="51" t="s">
        <v>118</v>
      </c>
      <c r="P22" s="3"/>
      <c r="Q22" s="26">
        <f t="shared" si="0"/>
        <v>0.55034108397872128</v>
      </c>
      <c r="R22" s="3"/>
      <c r="S22" s="4">
        <v>1914</v>
      </c>
      <c r="T22" s="4">
        <v>3155</v>
      </c>
      <c r="U22" s="45">
        <v>40</v>
      </c>
      <c r="V22" s="45">
        <v>1</v>
      </c>
      <c r="W22" s="34">
        <v>5507</v>
      </c>
      <c r="X22" s="4">
        <v>3593</v>
      </c>
      <c r="Y22" s="4">
        <v>2352</v>
      </c>
      <c r="Z22" s="3">
        <v>1241</v>
      </c>
      <c r="AA22" s="3"/>
      <c r="AB22" s="49">
        <v>1</v>
      </c>
      <c r="AC22" s="50" t="s">
        <v>98</v>
      </c>
      <c r="AD22" s="50" t="s">
        <v>100</v>
      </c>
      <c r="AE22" s="3">
        <v>39.472259999999999</v>
      </c>
      <c r="AF22" s="3">
        <v>-107.952975</v>
      </c>
    </row>
    <row r="23" spans="1:32">
      <c r="A23" s="31" t="s">
        <v>24</v>
      </c>
      <c r="B23" s="32" t="s">
        <v>59</v>
      </c>
      <c r="C23" s="33" t="s">
        <v>60</v>
      </c>
      <c r="D23" s="3"/>
      <c r="E23" s="34">
        <v>1993</v>
      </c>
      <c r="F23" s="35" t="s">
        <v>73</v>
      </c>
      <c r="G23" s="51" t="s">
        <v>118</v>
      </c>
      <c r="H23" s="36">
        <v>40.219354838709698</v>
      </c>
      <c r="I23" s="36">
        <v>3.2258064516128997E-2</v>
      </c>
      <c r="J23" s="3"/>
      <c r="K23" s="34">
        <v>1998</v>
      </c>
      <c r="L23" s="35" t="s">
        <v>73</v>
      </c>
      <c r="M23" s="51" t="s">
        <v>118</v>
      </c>
      <c r="N23" s="36">
        <v>16.562724014336901</v>
      </c>
      <c r="O23" s="51" t="s">
        <v>118</v>
      </c>
      <c r="P23" s="3"/>
      <c r="Q23" s="26">
        <f t="shared" si="0"/>
        <v>0.41180978861440781</v>
      </c>
      <c r="R23" s="3"/>
      <c r="S23" s="4">
        <v>1952</v>
      </c>
      <c r="T23" s="4">
        <v>1974</v>
      </c>
      <c r="U23" s="45">
        <v>30</v>
      </c>
      <c r="V23" s="45">
        <v>1</v>
      </c>
      <c r="W23" s="34">
        <v>6023</v>
      </c>
      <c r="X23" s="4">
        <v>4071</v>
      </c>
      <c r="Y23" s="4">
        <v>4049</v>
      </c>
      <c r="Z23" s="3">
        <v>22</v>
      </c>
      <c r="AA23" s="3"/>
      <c r="AB23" s="49">
        <v>11</v>
      </c>
      <c r="AC23" s="50" t="s">
        <v>98</v>
      </c>
      <c r="AD23" s="50" t="s">
        <v>100</v>
      </c>
      <c r="AE23" s="3">
        <v>39.457338999999997</v>
      </c>
      <c r="AF23" s="3">
        <v>-107.972622</v>
      </c>
    </row>
    <row r="24" spans="1:32">
      <c r="A24" s="31" t="s">
        <v>25</v>
      </c>
      <c r="B24" s="32" t="s">
        <v>61</v>
      </c>
      <c r="C24" s="33" t="s">
        <v>62</v>
      </c>
      <c r="D24" s="3"/>
      <c r="E24" s="34">
        <v>1990</v>
      </c>
      <c r="F24" s="35" t="s">
        <v>75</v>
      </c>
      <c r="G24" s="51" t="s">
        <v>118</v>
      </c>
      <c r="H24" s="36">
        <v>565.73808101496297</v>
      </c>
      <c r="I24" s="51" t="s">
        <v>118</v>
      </c>
      <c r="J24" s="3"/>
      <c r="K24" s="34">
        <v>1995</v>
      </c>
      <c r="L24" s="35" t="s">
        <v>75</v>
      </c>
      <c r="M24" s="51" t="s">
        <v>118</v>
      </c>
      <c r="N24" s="36">
        <v>220.12557603686599</v>
      </c>
      <c r="O24" s="51" t="s">
        <v>118</v>
      </c>
      <c r="P24" s="3"/>
      <c r="Q24" s="26">
        <f t="shared" si="0"/>
        <v>0.3890945004832439</v>
      </c>
      <c r="R24" s="3"/>
      <c r="S24" s="4">
        <v>1258</v>
      </c>
      <c r="T24" s="4">
        <v>1633</v>
      </c>
      <c r="U24" s="45">
        <v>24</v>
      </c>
      <c r="V24" s="45">
        <v>1</v>
      </c>
      <c r="W24" s="34">
        <v>5170</v>
      </c>
      <c r="X24" s="4">
        <v>3912</v>
      </c>
      <c r="Y24" s="4">
        <v>3537</v>
      </c>
      <c r="Z24" s="3">
        <v>375</v>
      </c>
      <c r="AA24" s="3"/>
      <c r="AB24" s="49">
        <v>33</v>
      </c>
      <c r="AC24" s="50" t="s">
        <v>99</v>
      </c>
      <c r="AD24" s="50" t="s">
        <v>100</v>
      </c>
      <c r="AE24" s="3">
        <v>39.477949000000002</v>
      </c>
      <c r="AF24" s="3">
        <v>-108.008503</v>
      </c>
    </row>
    <row r="25" spans="1:32">
      <c r="A25" s="31" t="s">
        <v>80</v>
      </c>
      <c r="B25" s="32" t="s">
        <v>61</v>
      </c>
      <c r="C25" s="33" t="s">
        <v>81</v>
      </c>
      <c r="D25" s="3"/>
      <c r="E25" s="41">
        <v>1990</v>
      </c>
      <c r="F25" s="42" t="s">
        <v>75</v>
      </c>
      <c r="G25" s="51" t="s">
        <v>118</v>
      </c>
      <c r="H25" s="43">
        <v>565.73808101496286</v>
      </c>
      <c r="I25" s="51" t="s">
        <v>118</v>
      </c>
      <c r="J25" s="3"/>
      <c r="K25" s="34">
        <v>1996</v>
      </c>
      <c r="L25" s="35" t="s">
        <v>75</v>
      </c>
      <c r="M25" s="51" t="s">
        <v>118</v>
      </c>
      <c r="N25" s="43">
        <v>220.12557603686636</v>
      </c>
      <c r="O25" s="51" t="s">
        <v>118</v>
      </c>
      <c r="P25" s="3"/>
      <c r="Q25" s="26">
        <f t="shared" si="0"/>
        <v>0.38909450048324462</v>
      </c>
      <c r="R25" s="3"/>
      <c r="S25" s="34">
        <v>1673</v>
      </c>
      <c r="T25" s="34">
        <v>1728</v>
      </c>
      <c r="U25" s="45">
        <v>19</v>
      </c>
      <c r="V25" s="45">
        <v>1</v>
      </c>
      <c r="W25" s="34">
        <v>5410</v>
      </c>
      <c r="X25" s="4">
        <v>3737</v>
      </c>
      <c r="Y25" s="4">
        <v>3682</v>
      </c>
      <c r="Z25" s="3">
        <v>55</v>
      </c>
      <c r="AA25" s="3"/>
      <c r="AB25" s="49">
        <v>33</v>
      </c>
      <c r="AC25" s="50" t="s">
        <v>99</v>
      </c>
      <c r="AD25" s="50" t="s">
        <v>100</v>
      </c>
      <c r="AE25" s="44">
        <v>39.485098999999998</v>
      </c>
      <c r="AF25" s="44">
        <v>-107.997913</v>
      </c>
    </row>
    <row r="26" spans="1:32">
      <c r="A26" s="31" t="s">
        <v>26</v>
      </c>
      <c r="B26" s="32" t="s">
        <v>63</v>
      </c>
      <c r="C26" s="33" t="s">
        <v>64</v>
      </c>
      <c r="D26" s="3"/>
      <c r="E26" s="34">
        <v>1991</v>
      </c>
      <c r="F26" s="35" t="s">
        <v>75</v>
      </c>
      <c r="G26" s="51" t="s">
        <v>118</v>
      </c>
      <c r="H26" s="36">
        <v>280.01524063352002</v>
      </c>
      <c r="I26" s="51" t="s">
        <v>118</v>
      </c>
      <c r="J26" s="3"/>
      <c r="K26" s="34">
        <v>1996</v>
      </c>
      <c r="L26" s="35" t="s">
        <v>75</v>
      </c>
      <c r="M26" s="51" t="s">
        <v>118</v>
      </c>
      <c r="N26" s="36">
        <v>143.59510567296999</v>
      </c>
      <c r="O26" s="51" t="s">
        <v>118</v>
      </c>
      <c r="P26" s="3"/>
      <c r="Q26" s="26">
        <f t="shared" si="0"/>
        <v>0.51281175034649362</v>
      </c>
      <c r="R26" s="3"/>
      <c r="S26" s="4">
        <v>977</v>
      </c>
      <c r="T26" s="4">
        <v>1222</v>
      </c>
      <c r="U26" s="45">
        <v>30</v>
      </c>
      <c r="V26" s="45">
        <v>1</v>
      </c>
      <c r="W26" s="34">
        <v>5172</v>
      </c>
      <c r="X26" s="4">
        <v>4195</v>
      </c>
      <c r="Y26" s="4">
        <v>3950</v>
      </c>
      <c r="Z26" s="3">
        <v>245</v>
      </c>
      <c r="AA26" s="3"/>
      <c r="AB26" s="49">
        <v>4</v>
      </c>
      <c r="AC26" s="50" t="s">
        <v>98</v>
      </c>
      <c r="AD26" s="50" t="s">
        <v>100</v>
      </c>
      <c r="AE26" s="3">
        <v>39.471789000000001</v>
      </c>
      <c r="AF26" s="3">
        <v>-108.000833</v>
      </c>
    </row>
    <row r="27" spans="1:32">
      <c r="A27" s="31" t="s">
        <v>27</v>
      </c>
      <c r="B27" s="32" t="s">
        <v>65</v>
      </c>
      <c r="C27" s="33" t="s">
        <v>66</v>
      </c>
      <c r="D27" s="3"/>
      <c r="E27" s="34">
        <v>1992</v>
      </c>
      <c r="F27" s="35" t="s">
        <v>71</v>
      </c>
      <c r="G27" s="51" t="s">
        <v>118</v>
      </c>
      <c r="H27" s="36">
        <v>642.39605734766997</v>
      </c>
      <c r="I27" s="51" t="s">
        <v>118</v>
      </c>
      <c r="J27" s="3"/>
      <c r="K27" s="34">
        <v>1998</v>
      </c>
      <c r="L27" s="35" t="s">
        <v>75</v>
      </c>
      <c r="M27" s="51" t="s">
        <v>118</v>
      </c>
      <c r="N27" s="36">
        <v>149.63364055299499</v>
      </c>
      <c r="O27" s="51" t="s">
        <v>118</v>
      </c>
      <c r="P27" s="3"/>
      <c r="Q27" s="26">
        <f t="shared" si="0"/>
        <v>0.23293050889945305</v>
      </c>
      <c r="R27" s="3"/>
      <c r="S27" s="4">
        <v>1810</v>
      </c>
      <c r="T27" s="4">
        <v>1920</v>
      </c>
      <c r="U27" s="45">
        <v>30</v>
      </c>
      <c r="V27" s="45">
        <v>1</v>
      </c>
      <c r="W27" s="34">
        <v>5825</v>
      </c>
      <c r="X27" s="4">
        <v>4015</v>
      </c>
      <c r="Y27" s="4">
        <v>3905</v>
      </c>
      <c r="Z27" s="3">
        <v>110</v>
      </c>
      <c r="AA27" s="3"/>
      <c r="AB27" s="49">
        <v>3</v>
      </c>
      <c r="AC27" s="50" t="s">
        <v>98</v>
      </c>
      <c r="AD27" s="50" t="s">
        <v>100</v>
      </c>
      <c r="AE27" s="3">
        <v>39.464509</v>
      </c>
      <c r="AF27" s="3">
        <v>-107.979322</v>
      </c>
    </row>
    <row r="28" spans="1:32">
      <c r="A28" s="31" t="s">
        <v>28</v>
      </c>
      <c r="B28" s="32" t="s">
        <v>67</v>
      </c>
      <c r="C28" s="33" t="s">
        <v>68</v>
      </c>
      <c r="D28" s="3"/>
      <c r="E28" s="34">
        <v>1993</v>
      </c>
      <c r="F28" s="35" t="s">
        <v>75</v>
      </c>
      <c r="G28" s="51" t="s">
        <v>118</v>
      </c>
      <c r="H28" s="36">
        <v>136.807987711214</v>
      </c>
      <c r="I28" s="51" t="s">
        <v>118</v>
      </c>
      <c r="J28" s="3"/>
      <c r="K28" s="34">
        <v>1998</v>
      </c>
      <c r="L28" s="35" t="s">
        <v>75</v>
      </c>
      <c r="M28" s="51" t="s">
        <v>118</v>
      </c>
      <c r="N28" s="36">
        <v>43.738479262672797</v>
      </c>
      <c r="O28" s="51" t="s">
        <v>118</v>
      </c>
      <c r="P28" s="3"/>
      <c r="Q28" s="26">
        <f t="shared" si="0"/>
        <v>0.31970705800453497</v>
      </c>
      <c r="R28" s="3"/>
      <c r="S28" s="4">
        <v>1764</v>
      </c>
      <c r="T28" s="4">
        <v>1834</v>
      </c>
      <c r="U28" s="45">
        <v>30</v>
      </c>
      <c r="V28" s="46">
        <v>1</v>
      </c>
      <c r="W28" s="37">
        <v>5806</v>
      </c>
      <c r="X28" s="4">
        <v>4042</v>
      </c>
      <c r="Y28" s="4">
        <v>3972</v>
      </c>
      <c r="Z28" s="3">
        <v>70</v>
      </c>
      <c r="AA28" s="3"/>
      <c r="AB28" s="49">
        <v>3</v>
      </c>
      <c r="AC28" s="50" t="s">
        <v>98</v>
      </c>
      <c r="AD28" s="50" t="s">
        <v>100</v>
      </c>
      <c r="AE28" s="3">
        <v>39.465009000000002</v>
      </c>
      <c r="AF28" s="3">
        <v>-107.986693</v>
      </c>
    </row>
    <row r="29" spans="1:32">
      <c r="A29" s="31" t="s">
        <v>29</v>
      </c>
      <c r="B29" s="32" t="s">
        <v>54</v>
      </c>
      <c r="C29" s="33" t="s">
        <v>70</v>
      </c>
      <c r="D29" s="3"/>
      <c r="E29" s="34">
        <v>1997</v>
      </c>
      <c r="F29" s="35" t="s">
        <v>76</v>
      </c>
      <c r="G29" s="51" t="s">
        <v>118</v>
      </c>
      <c r="H29" s="36">
        <v>237.97826617826601</v>
      </c>
      <c r="I29" s="36">
        <v>3.4023809523809501</v>
      </c>
      <c r="J29" s="3"/>
      <c r="K29" s="34">
        <v>2002</v>
      </c>
      <c r="L29" s="35" t="s">
        <v>76</v>
      </c>
      <c r="M29" s="51" t="s">
        <v>118</v>
      </c>
      <c r="N29" s="36">
        <v>84.358422939068106</v>
      </c>
      <c r="O29" s="36">
        <v>2.1308243727598599</v>
      </c>
      <c r="P29" s="3"/>
      <c r="Q29" s="26">
        <f t="shared" si="0"/>
        <v>0.35447952577264535</v>
      </c>
      <c r="R29" s="3"/>
      <c r="S29" s="4">
        <v>1164</v>
      </c>
      <c r="T29" s="4">
        <v>1552</v>
      </c>
      <c r="U29" s="45">
        <v>86</v>
      </c>
      <c r="V29" s="46">
        <v>1</v>
      </c>
      <c r="W29" s="34">
        <v>5162</v>
      </c>
      <c r="X29" s="4">
        <v>3998</v>
      </c>
      <c r="Y29" s="4">
        <v>3610</v>
      </c>
      <c r="Z29" s="3">
        <v>388</v>
      </c>
      <c r="AA29" s="3"/>
      <c r="AB29" s="49">
        <v>6</v>
      </c>
      <c r="AC29" s="50" t="s">
        <v>98</v>
      </c>
      <c r="AD29" s="50" t="s">
        <v>100</v>
      </c>
      <c r="AE29" s="3">
        <v>39.470109000000001</v>
      </c>
      <c r="AF29" s="3">
        <v>-108.037334</v>
      </c>
    </row>
    <row r="30" spans="1:32">
      <c r="Q30" s="26"/>
      <c r="U30" s="47"/>
      <c r="V30" s="47"/>
    </row>
    <row r="31" spans="1:32">
      <c r="A31" s="1" t="s">
        <v>119</v>
      </c>
      <c r="F31" s="1" t="s">
        <v>120</v>
      </c>
      <c r="Q31" s="26"/>
      <c r="U31" s="47"/>
      <c r="V31" s="47"/>
    </row>
    <row r="32" spans="1:32">
      <c r="A32" s="52" t="s">
        <v>113</v>
      </c>
      <c r="B32" s="52"/>
      <c r="C32" s="52"/>
      <c r="F32" s="1" t="s">
        <v>106</v>
      </c>
      <c r="H32" s="19">
        <f>MIN(H$4:H$29)</f>
        <v>40.219354838709698</v>
      </c>
      <c r="J32" s="19"/>
      <c r="K32" s="19"/>
      <c r="L32" s="19"/>
      <c r="N32" s="19">
        <f>MIN(N$4:N$29)</f>
        <v>16.562724014336901</v>
      </c>
      <c r="P32" s="19"/>
      <c r="Q32" s="26">
        <f>MIN(Q$4:Q$29)</f>
        <v>0.22502393733108317</v>
      </c>
      <c r="R32" s="19"/>
      <c r="S32" s="19">
        <f t="shared" ref="S32:Y32" si="1">MIN(S$4:S$29)</f>
        <v>977</v>
      </c>
      <c r="T32" s="19">
        <f t="shared" si="1"/>
        <v>1222</v>
      </c>
      <c r="U32" s="48"/>
      <c r="V32" s="48"/>
      <c r="W32" s="19">
        <f t="shared" si="1"/>
        <v>5112</v>
      </c>
      <c r="X32" s="19">
        <f t="shared" si="1"/>
        <v>2644</v>
      </c>
      <c r="Y32" s="19">
        <f t="shared" si="1"/>
        <v>2352</v>
      </c>
    </row>
    <row r="33" spans="1:26">
      <c r="A33" s="52"/>
      <c r="B33" s="52"/>
      <c r="C33" s="52"/>
      <c r="F33" s="1" t="s">
        <v>107</v>
      </c>
      <c r="H33" s="19">
        <f>MAX(H$4:H$29)</f>
        <v>642.39605734766997</v>
      </c>
      <c r="J33" s="19"/>
      <c r="K33" s="19"/>
      <c r="L33" s="19"/>
      <c r="N33" s="19">
        <f>MAX(N$4:N$29)</f>
        <v>221.67667779013701</v>
      </c>
      <c r="P33" s="19"/>
      <c r="Q33" s="19">
        <f>MAX(Q$4:Q$29)</f>
        <v>1.2652864779290329</v>
      </c>
      <c r="R33" s="19"/>
      <c r="S33" s="19">
        <f t="shared" ref="S33:Y33" si="2">MAX(S$4:S$29)</f>
        <v>5887</v>
      </c>
      <c r="T33" s="19">
        <f t="shared" si="2"/>
        <v>5933</v>
      </c>
      <c r="U33" s="19"/>
      <c r="V33" s="19"/>
      <c r="W33" s="19">
        <f t="shared" si="2"/>
        <v>8531</v>
      </c>
      <c r="X33" s="19">
        <f t="shared" si="2"/>
        <v>4195</v>
      </c>
      <c r="Y33" s="19">
        <f t="shared" si="2"/>
        <v>4049</v>
      </c>
    </row>
    <row r="34" spans="1:26">
      <c r="A34" s="1" t="s">
        <v>104</v>
      </c>
      <c r="F34" s="1" t="s">
        <v>109</v>
      </c>
      <c r="H34" s="19">
        <f>MEDIAN(H$4:H$29)</f>
        <v>234.42587144038751</v>
      </c>
      <c r="J34" s="19"/>
      <c r="K34" s="19"/>
      <c r="L34" s="19"/>
      <c r="N34" s="19">
        <f>MEDIAN(N$4:N$29)</f>
        <v>89.8915002560164</v>
      </c>
      <c r="P34" s="19"/>
      <c r="Q34" s="19">
        <f>MEDIAN(Q$4:Q$29)</f>
        <v>0.41714956253798841</v>
      </c>
      <c r="R34" s="19"/>
      <c r="S34" s="19">
        <f t="shared" ref="S34:Y34" si="3">MEDIAN(S$4:S$29)</f>
        <v>1787</v>
      </c>
      <c r="T34" s="19">
        <f t="shared" si="3"/>
        <v>1877</v>
      </c>
      <c r="U34" s="19"/>
      <c r="V34" s="19"/>
      <c r="W34" s="19">
        <f t="shared" si="3"/>
        <v>5588.5</v>
      </c>
      <c r="X34" s="19">
        <f t="shared" si="3"/>
        <v>3715.5</v>
      </c>
      <c r="Y34" s="19">
        <f t="shared" si="3"/>
        <v>3621.5</v>
      </c>
    </row>
    <row r="35" spans="1:26">
      <c r="A35" s="1" t="s">
        <v>105</v>
      </c>
      <c r="F35" s="1" t="s">
        <v>108</v>
      </c>
      <c r="H35" s="19">
        <f>GEOMEAN(H$4:H$29)</f>
        <v>186.12264150745659</v>
      </c>
      <c r="J35" s="19"/>
      <c r="K35" s="19"/>
      <c r="L35" s="19"/>
      <c r="N35" s="19">
        <f>GEOMEAN(N$4:N$29)</f>
        <v>84.523446745671251</v>
      </c>
      <c r="P35" s="19"/>
      <c r="Q35" s="19">
        <f>GEOMEAN(Q$4:Q$29)</f>
        <v>0.45412769806560604</v>
      </c>
      <c r="R35" s="19"/>
      <c r="S35" s="19">
        <f t="shared" ref="S35:Y35" si="4">GEOMEAN(S$4:S$29)</f>
        <v>1995.2891139137294</v>
      </c>
      <c r="T35" s="19">
        <f t="shared" si="4"/>
        <v>2168.7640597970349</v>
      </c>
      <c r="U35" s="19"/>
      <c r="V35" s="19"/>
      <c r="W35" s="19">
        <f t="shared" si="4"/>
        <v>5829.2763323268664</v>
      </c>
      <c r="X35" s="19">
        <f t="shared" si="4"/>
        <v>3616.4235266632536</v>
      </c>
      <c r="Y35" s="19">
        <f t="shared" si="4"/>
        <v>3442.1905127108421</v>
      </c>
    </row>
    <row r="36" spans="1:26">
      <c r="F36" s="1" t="s">
        <v>110</v>
      </c>
      <c r="H36" s="19">
        <f>AVERAGE(H$4:H$29)</f>
        <v>261.95232397070407</v>
      </c>
      <c r="J36" s="19"/>
      <c r="K36" s="19"/>
      <c r="L36" s="19"/>
      <c r="N36" s="19">
        <f>AVERAGE(N$4:N$29)</f>
        <v>107.69262164578569</v>
      </c>
      <c r="P36" s="19"/>
      <c r="Q36" s="19">
        <f>AVERAGE(Q$4:Q$29)</f>
        <v>0.49334817120595625</v>
      </c>
      <c r="R36" s="19"/>
      <c r="S36" s="19">
        <f t="shared" ref="S36:Y36" si="5">AVERAGE(S$4:S$29)</f>
        <v>2264.3461538461538</v>
      </c>
      <c r="T36" s="19">
        <f t="shared" si="5"/>
        <v>2430.5769230769229</v>
      </c>
      <c r="U36" s="19"/>
      <c r="V36" s="19"/>
      <c r="W36" s="19">
        <f t="shared" si="5"/>
        <v>5903.1153846153848</v>
      </c>
      <c r="X36" s="19">
        <f t="shared" si="5"/>
        <v>3638.7692307692309</v>
      </c>
      <c r="Y36" s="19">
        <f t="shared" si="5"/>
        <v>3472.5384615384614</v>
      </c>
      <c r="Z36" s="19"/>
    </row>
    <row r="37" spans="1:26">
      <c r="F37" s="1" t="s">
        <v>111</v>
      </c>
      <c r="H37" s="19">
        <f>STDEV(H$4:H$29)</f>
        <v>195.04225851743664</v>
      </c>
      <c r="J37" s="19"/>
      <c r="K37" s="19"/>
      <c r="L37" s="19"/>
      <c r="N37" s="19">
        <f>STDEV(N$4:N$29)</f>
        <v>67.979695205195284</v>
      </c>
      <c r="P37" s="19"/>
      <c r="Q37" s="19">
        <f>STDEV(Q$4:Q$29)</f>
        <v>0.23153891744344615</v>
      </c>
      <c r="R37" s="19"/>
      <c r="S37" s="19">
        <f t="shared" ref="S37:Y37" si="6">STDEV(S$4:S$29)</f>
        <v>1369.3448927807106</v>
      </c>
      <c r="T37" s="19">
        <f t="shared" si="6"/>
        <v>1367.4181561783339</v>
      </c>
      <c r="U37" s="19"/>
      <c r="V37" s="19"/>
      <c r="W37" s="19">
        <f t="shared" si="6"/>
        <v>1035.7205154644016</v>
      </c>
      <c r="X37" s="19">
        <f t="shared" si="6"/>
        <v>392.66721866662812</v>
      </c>
      <c r="Y37" s="19">
        <f t="shared" si="6"/>
        <v>444.78248443653598</v>
      </c>
    </row>
    <row r="38" spans="1:26">
      <c r="F38" s="1" t="s">
        <v>112</v>
      </c>
      <c r="H38" s="19">
        <f>COUNT(H$4:H$29)</f>
        <v>26</v>
      </c>
      <c r="J38" s="19"/>
      <c r="K38" s="19"/>
      <c r="L38" s="19"/>
      <c r="N38" s="19">
        <f>COUNT(N$4:N$29)</f>
        <v>26</v>
      </c>
      <c r="P38" s="19"/>
      <c r="Q38" s="19">
        <f>COUNT(Q$4:Q$29)</f>
        <v>26</v>
      </c>
      <c r="R38" s="19"/>
      <c r="S38" s="19">
        <f t="shared" ref="S38:Y38" si="7">COUNT(S$4:S$29)</f>
        <v>26</v>
      </c>
      <c r="T38" s="19">
        <f t="shared" si="7"/>
        <v>26</v>
      </c>
      <c r="U38" s="19"/>
      <c r="V38" s="19"/>
      <c r="W38" s="19">
        <f t="shared" si="7"/>
        <v>26</v>
      </c>
      <c r="X38" s="19">
        <f t="shared" si="7"/>
        <v>26</v>
      </c>
      <c r="Y38" s="19">
        <f t="shared" si="7"/>
        <v>26</v>
      </c>
    </row>
    <row r="40" spans="1:26">
      <c r="F40" s="1" t="s">
        <v>106</v>
      </c>
      <c r="H40" s="19">
        <f>QUARTILE(H$4:H$29,0)</f>
        <v>40.219354838709698</v>
      </c>
      <c r="J40" s="19"/>
      <c r="K40" s="19"/>
      <c r="L40" s="19"/>
      <c r="N40" s="19">
        <f>QUARTILE(N$4:N$29,0)</f>
        <v>16.562724014336901</v>
      </c>
    </row>
    <row r="41" spans="1:26">
      <c r="F41" s="1" t="s">
        <v>121</v>
      </c>
      <c r="H41" s="19">
        <f>QUARTILE(H$4:H$29,1)</f>
        <v>77.334626668632055</v>
      </c>
      <c r="J41" s="19"/>
      <c r="K41" s="19"/>
      <c r="L41" s="19"/>
      <c r="N41" s="19">
        <f>QUARTILE(N$4:N$29,1)</f>
        <v>46.401081669226826</v>
      </c>
    </row>
    <row r="42" spans="1:26">
      <c r="F42" s="1" t="s">
        <v>109</v>
      </c>
      <c r="H42" s="19">
        <f>QUARTILE(H$4:H$29,2)</f>
        <v>234.42587144038751</v>
      </c>
      <c r="J42" s="19"/>
      <c r="K42" s="19"/>
      <c r="L42" s="19"/>
      <c r="N42" s="19">
        <f>QUARTILE(N$4:N$29,2)</f>
        <v>89.8915002560164</v>
      </c>
    </row>
    <row r="43" spans="1:26">
      <c r="F43" s="1" t="s">
        <v>122</v>
      </c>
      <c r="H43" s="19">
        <f>QUARTILE(H$4:H$29,3)</f>
        <v>413.5127251780475</v>
      </c>
      <c r="J43" s="19"/>
      <c r="K43" s="19"/>
      <c r="L43" s="19"/>
      <c r="N43" s="19">
        <f>QUARTILE(N$4:N$29,3)</f>
        <v>153.289592933948</v>
      </c>
    </row>
    <row r="44" spans="1:26">
      <c r="F44" s="1" t="s">
        <v>107</v>
      </c>
      <c r="H44" s="19">
        <f>QUARTILE(H$4:H$29,4)</f>
        <v>642.39605734766997</v>
      </c>
      <c r="J44" s="19"/>
      <c r="K44" s="19"/>
      <c r="L44" s="19"/>
      <c r="N44" s="19">
        <f>QUARTILE(N$4:N$29,4)</f>
        <v>221.67667779013701</v>
      </c>
    </row>
  </sheetData>
  <mergeCells count="6">
    <mergeCell ref="A32:C33"/>
    <mergeCell ref="A2:C2"/>
    <mergeCell ref="E2:I2"/>
    <mergeCell ref="K2:O2"/>
    <mergeCell ref="S2:Z2"/>
    <mergeCell ref="AB2:AF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Parachute Wasatch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 Image</dc:creator>
  <cp:lastModifiedBy>pnelson</cp:lastModifiedBy>
  <cp:lastPrinted>2009-04-23T17:56:13Z</cp:lastPrinted>
  <dcterms:created xsi:type="dcterms:W3CDTF">2009-04-23T14:40:15Z</dcterms:created>
  <dcterms:modified xsi:type="dcterms:W3CDTF">2010-05-13T15:35:14Z</dcterms:modified>
</cp:coreProperties>
</file>