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65" yWindow="120" windowWidth="27750" windowHeight="13695"/>
  </bookViews>
  <sheets>
    <sheet name="RulisonWasatch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4" i="1"/>
  <c r="R45"/>
  <c r="R46"/>
  <c r="R47"/>
  <c r="R48"/>
  <c r="R49"/>
  <c r="R50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"/>
  <c r="T44"/>
  <c r="U44"/>
  <c r="X44"/>
  <c r="T45"/>
  <c r="U45"/>
  <c r="X45"/>
  <c r="T46"/>
  <c r="U46"/>
  <c r="X46"/>
  <c r="T47"/>
  <c r="U47"/>
  <c r="X47"/>
  <c r="T48"/>
  <c r="U48"/>
  <c r="X48"/>
  <c r="T49"/>
  <c r="U49"/>
  <c r="X49"/>
  <c r="T50"/>
  <c r="U50"/>
  <c r="X50"/>
  <c r="O52"/>
  <c r="O53"/>
  <c r="O54"/>
  <c r="O55"/>
  <c r="O56"/>
  <c r="I56"/>
  <c r="I55"/>
  <c r="I54"/>
  <c r="I53"/>
  <c r="I52"/>
  <c r="O44"/>
  <c r="O45"/>
  <c r="O46"/>
  <c r="O47"/>
  <c r="O48"/>
  <c r="O49"/>
  <c r="O50"/>
  <c r="I50"/>
  <c r="I49"/>
  <c r="I48"/>
  <c r="I47"/>
  <c r="I46"/>
  <c r="I45"/>
  <c r="I4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"/>
  <c r="Y5"/>
  <c r="AA5" s="1"/>
  <c r="Y6"/>
  <c r="AA6" s="1"/>
  <c r="Y7"/>
  <c r="AA7" s="1"/>
  <c r="Y8"/>
  <c r="AA8" s="1"/>
  <c r="Y9"/>
  <c r="AA9" s="1"/>
  <c r="Y10"/>
  <c r="AA10" s="1"/>
  <c r="Y11"/>
  <c r="AA11" s="1"/>
  <c r="Y12"/>
  <c r="AA12" s="1"/>
  <c r="Y13"/>
  <c r="AA13" s="1"/>
  <c r="Y14"/>
  <c r="AA14" s="1"/>
  <c r="Y15"/>
  <c r="AA15" s="1"/>
  <c r="Y16"/>
  <c r="AA16" s="1"/>
  <c r="Y17"/>
  <c r="AA17" s="1"/>
  <c r="Y18"/>
  <c r="AA18" s="1"/>
  <c r="Y19"/>
  <c r="AA19" s="1"/>
  <c r="Y20"/>
  <c r="AA20" s="1"/>
  <c r="Y21"/>
  <c r="AA21" s="1"/>
  <c r="Y22"/>
  <c r="AA22" s="1"/>
  <c r="Y23"/>
  <c r="AA23" s="1"/>
  <c r="Y24"/>
  <c r="AA24" s="1"/>
  <c r="Y25"/>
  <c r="AA25" s="1"/>
  <c r="Y26"/>
  <c r="AA26" s="1"/>
  <c r="Y27"/>
  <c r="AA27" s="1"/>
  <c r="Y28"/>
  <c r="AA28" s="1"/>
  <c r="Y29"/>
  <c r="AA29" s="1"/>
  <c r="Y30"/>
  <c r="AA30" s="1"/>
  <c r="Y31"/>
  <c r="AA31" s="1"/>
  <c r="Y32"/>
  <c r="AA32" s="1"/>
  <c r="Y33"/>
  <c r="AA33" s="1"/>
  <c r="Y34"/>
  <c r="AA34" s="1"/>
  <c r="Y35"/>
  <c r="AA35" s="1"/>
  <c r="Y36"/>
  <c r="AA36" s="1"/>
  <c r="Y37"/>
  <c r="AA37" s="1"/>
  <c r="Y38"/>
  <c r="AA38" s="1"/>
  <c r="Y39"/>
  <c r="AA39" s="1"/>
  <c r="Y40"/>
  <c r="AA40" s="1"/>
  <c r="Y41"/>
  <c r="AA41" s="1"/>
  <c r="Y4"/>
  <c r="AA4" s="1"/>
  <c r="Z44" l="1"/>
  <c r="Z50"/>
  <c r="Y50"/>
  <c r="Z49"/>
  <c r="Y49"/>
  <c r="Z48"/>
  <c r="Y48"/>
  <c r="Z47"/>
  <c r="Y47"/>
  <c r="Z46"/>
  <c r="Y46"/>
  <c r="Z45"/>
  <c r="Y45"/>
  <c r="Y44"/>
</calcChain>
</file>

<file path=xl/sharedStrings.xml><?xml version="1.0" encoding="utf-8"?>
<sst xmlns="http://schemas.openxmlformats.org/spreadsheetml/2006/main" count="511" uniqueCount="158">
  <si>
    <t>Well Identification</t>
  </si>
  <si>
    <t>Location</t>
  </si>
  <si>
    <t>API</t>
  </si>
  <si>
    <t>Well Number</t>
  </si>
  <si>
    <t>Year</t>
  </si>
  <si>
    <t>Months</t>
  </si>
  <si>
    <t>Latitude</t>
  </si>
  <si>
    <t>Longitude</t>
  </si>
  <si>
    <t>05045062560000</t>
  </si>
  <si>
    <t>05045062050000</t>
  </si>
  <si>
    <t>05045062320000</t>
  </si>
  <si>
    <t>05045062710000</t>
  </si>
  <si>
    <t>05045062300000</t>
  </si>
  <si>
    <t>05045062660000</t>
  </si>
  <si>
    <t>05045062290000</t>
  </si>
  <si>
    <t>05045062580000</t>
  </si>
  <si>
    <t>05045062700000</t>
  </si>
  <si>
    <t>05045062770000</t>
  </si>
  <si>
    <t>05045062980000</t>
  </si>
  <si>
    <t>05045066280000</t>
  </si>
  <si>
    <t>05045066390000</t>
  </si>
  <si>
    <t>05045066130000</t>
  </si>
  <si>
    <t>05045066120000</t>
  </si>
  <si>
    <t>05045068800000</t>
  </si>
  <si>
    <t>05045068840000</t>
  </si>
  <si>
    <t>05045067400000</t>
  </si>
  <si>
    <t>05045066330000</t>
  </si>
  <si>
    <t>05045066470000</t>
  </si>
  <si>
    <t>05045062550000</t>
  </si>
  <si>
    <t>05045065760000</t>
  </si>
  <si>
    <t>05045065800000</t>
  </si>
  <si>
    <t>05045062220000</t>
  </si>
  <si>
    <t>05045066340000</t>
  </si>
  <si>
    <t>05045066380000</t>
  </si>
  <si>
    <t>05045062540000</t>
  </si>
  <si>
    <t>05045065560000</t>
  </si>
  <si>
    <t>05045065700000</t>
  </si>
  <si>
    <t>05045065670000</t>
  </si>
  <si>
    <t>05045066570000</t>
  </si>
  <si>
    <t>05045066580000</t>
  </si>
  <si>
    <t>05045066550000</t>
  </si>
  <si>
    <t>05045065590000</t>
  </si>
  <si>
    <t>05045060120000</t>
  </si>
  <si>
    <t>05045062280000</t>
  </si>
  <si>
    <t>05045065610000</t>
  </si>
  <si>
    <t>05045061790000</t>
  </si>
  <si>
    <t>DOWNING</t>
  </si>
  <si>
    <t>LOUTHAN</t>
  </si>
  <si>
    <t>MACKLEY</t>
  </si>
  <si>
    <t>MEAD</t>
  </si>
  <si>
    <t>MOORE</t>
  </si>
  <si>
    <t>PEARSON</t>
  </si>
  <si>
    <t>RULISON FEDERAL</t>
  </si>
  <si>
    <t>YOUBERG</t>
  </si>
  <si>
    <t>103</t>
  </si>
  <si>
    <t>104</t>
  </si>
  <si>
    <t>108</t>
  </si>
  <si>
    <t>111</t>
  </si>
  <si>
    <t>113</t>
  </si>
  <si>
    <t>114</t>
  </si>
  <si>
    <t>115</t>
  </si>
  <si>
    <t>119</t>
  </si>
  <si>
    <t>134</t>
  </si>
  <si>
    <t>136</t>
  </si>
  <si>
    <t>139</t>
  </si>
  <si>
    <t>24-22</t>
  </si>
  <si>
    <t>118</t>
  </si>
  <si>
    <t>27-43</t>
  </si>
  <si>
    <t>109</t>
  </si>
  <si>
    <t>34-32</t>
  </si>
  <si>
    <t>34-12</t>
  </si>
  <si>
    <t>107</t>
  </si>
  <si>
    <t>23-44</t>
  </si>
  <si>
    <t>27-42</t>
  </si>
  <si>
    <t>1</t>
  </si>
  <si>
    <t>26-12</t>
  </si>
  <si>
    <t>35-94</t>
  </si>
  <si>
    <t>130</t>
  </si>
  <si>
    <t>23-24</t>
  </si>
  <si>
    <t>JanFebMar</t>
  </si>
  <si>
    <t>AprMayJune</t>
  </si>
  <si>
    <t>OctNovDec</t>
  </si>
  <si>
    <t>AugSepOct</t>
  </si>
  <si>
    <t>SepOctNov</t>
  </si>
  <si>
    <t>FebMarApr</t>
  </si>
  <si>
    <t>JulyAugSep</t>
  </si>
  <si>
    <t>MarAprMay</t>
  </si>
  <si>
    <t>JuneJulyAug</t>
  </si>
  <si>
    <t>MayJuneJuly</t>
  </si>
  <si>
    <t>3-28</t>
  </si>
  <si>
    <t>RW-3-27</t>
  </si>
  <si>
    <t>14-22-W</t>
  </si>
  <si>
    <t>W-86-29</t>
  </si>
  <si>
    <t>RW-4-28</t>
  </si>
  <si>
    <t>RW-5-29</t>
  </si>
  <si>
    <t>19-17-W</t>
  </si>
  <si>
    <t>W-42-29</t>
  </si>
  <si>
    <t>25-21-A</t>
  </si>
  <si>
    <t>HAYNES-HARRIS</t>
  </si>
  <si>
    <t>24-14-W</t>
  </si>
  <si>
    <t>1-W-17</t>
  </si>
  <si>
    <t>1-W-19</t>
  </si>
  <si>
    <t>1-W-9</t>
  </si>
  <si>
    <t>CLOUGH</t>
  </si>
  <si>
    <t>COOK</t>
  </si>
  <si>
    <t>DOE FEDERAL</t>
  </si>
  <si>
    <t>FED RULISON</t>
  </si>
  <si>
    <t>FEDERAL</t>
  </si>
  <si>
    <t>LANGSTAFF</t>
  </si>
  <si>
    <t>MCNARY</t>
  </si>
  <si>
    <t>DOE</t>
  </si>
  <si>
    <t>VASSAR HEATH</t>
  </si>
  <si>
    <t>NORTHWEST EXPL CO</t>
  </si>
  <si>
    <t>FINA OIL &amp; MIN CO</t>
  </si>
  <si>
    <t>BARRETT ENERGY CO</t>
  </si>
  <si>
    <t>BARRETT RES CORP</t>
  </si>
  <si>
    <t>BONNEVILLE FUELS</t>
  </si>
  <si>
    <t>US DEPTMNT OF ENRGY</t>
  </si>
  <si>
    <t>AUSTRAL OIL CO INC</t>
  </si>
  <si>
    <t>6S</t>
  </si>
  <si>
    <t>94W</t>
  </si>
  <si>
    <t>Lease Name</t>
  </si>
  <si>
    <t>Operator</t>
  </si>
  <si>
    <r>
      <t xml:space="preserve">Oil Average </t>
    </r>
    <r>
      <rPr>
        <sz val="9"/>
        <color indexed="8"/>
        <rFont val="MS Reference Sans Serif"/>
        <family val="2"/>
      </rPr>
      <t>(bbl/day)</t>
    </r>
  </si>
  <si>
    <r>
      <t xml:space="preserve">Water Average </t>
    </r>
    <r>
      <rPr>
        <sz val="9"/>
        <color indexed="8"/>
        <rFont val="MS Reference Sans Serif"/>
        <family val="2"/>
      </rPr>
      <t>(bbl/day)</t>
    </r>
  </si>
  <si>
    <t>Top Perforation Depth (ft)</t>
  </si>
  <si>
    <t>Bottom Perforation Depth (ft)</t>
  </si>
  <si>
    <t>Number of Perforations</t>
  </si>
  <si>
    <t>Number of Intervals</t>
  </si>
  <si>
    <t>Reference Elevation (ft)</t>
  </si>
  <si>
    <t>Top Perforation Elevation (ft)</t>
  </si>
  <si>
    <t>Bottom Perforation Elevation (ft)</t>
  </si>
  <si>
    <t>Perforation Interval (ft)</t>
  </si>
  <si>
    <t>Perforation Data</t>
  </si>
  <si>
    <t>Production Data - First Sample</t>
  </si>
  <si>
    <t>Production Data - Second Sample</t>
  </si>
  <si>
    <t>Section</t>
  </si>
  <si>
    <t>Township</t>
  </si>
  <si>
    <t>Range</t>
  </si>
  <si>
    <t>minimum</t>
  </si>
  <si>
    <t>maximum</t>
  </si>
  <si>
    <t>median</t>
  </si>
  <si>
    <t>geometric mean</t>
  </si>
  <si>
    <t>arithmetic mean</t>
  </si>
  <si>
    <t>standard deviation</t>
  </si>
  <si>
    <t>count</t>
  </si>
  <si>
    <t>Production data derived from data provided by IHS Energy</t>
  </si>
  <si>
    <t>Perforation data from IHS Energy</t>
  </si>
  <si>
    <t>Lease Name, Well Number, Latitude, and Longitude from Colorado Oil and Gas Conservation Commission</t>
  </si>
  <si>
    <r>
      <t xml:space="preserve">Gas Average </t>
    </r>
    <r>
      <rPr>
        <sz val="9"/>
        <color indexed="8"/>
        <rFont val="MS Reference Sans Serif"/>
        <family val="2"/>
      </rPr>
      <t>(mcf/day)</t>
    </r>
  </si>
  <si>
    <t>2nd / 1st Sample</t>
  </si>
  <si>
    <t>Gas</t>
  </si>
  <si>
    <t>--</t>
  </si>
  <si>
    <t>EXPLANATION</t>
  </si>
  <si>
    <t>STATISTICS</t>
  </si>
  <si>
    <t>1st quartile</t>
  </si>
  <si>
    <t>3rd quartile</t>
  </si>
  <si>
    <t>Appendix 2.  Spreadsheet with well names and data for Wasatch Formation, Rulison Field.  [API, American Petroleum Institute; bbl, barrels; mcf, thousand cubic feet; ft, feet]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</si>
</sst>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scheme val="minor"/>
    </font>
    <font>
      <sz val="9"/>
      <name val="MS Reference Sans Serif"/>
      <family val="2"/>
    </font>
    <font>
      <sz val="9"/>
      <color rgb="FF000000"/>
      <name val="MS Reference Sans Serif"/>
      <family val="2"/>
    </font>
    <font>
      <sz val="9"/>
      <color theme="1"/>
      <name val="MS Reference Sans Serif"/>
      <family val="2"/>
    </font>
    <font>
      <sz val="9"/>
      <color indexed="8"/>
      <name val="MS Reference Sans Serif"/>
      <family val="2"/>
    </font>
    <font>
      <sz val="9"/>
      <name val="Microsoft Sans Serif"/>
      <family val="2"/>
    </font>
    <font>
      <sz val="9"/>
      <color theme="1"/>
      <name val="Microsoft Sans Serif"/>
      <family val="2"/>
    </font>
    <font>
      <b/>
      <sz val="9"/>
      <name val="MS Reference Sans Serif"/>
      <family val="2"/>
    </font>
    <font>
      <b/>
      <sz val="9"/>
      <color rgb="FF000000"/>
      <name val="MS Reference Sans Serif"/>
      <family val="2"/>
    </font>
    <font>
      <b/>
      <sz val="9"/>
      <color theme="1"/>
      <name val="MS Reference Sans Serif"/>
      <family val="2"/>
    </font>
    <font>
      <b/>
      <sz val="9"/>
      <color theme="1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/>
    <xf numFmtId="49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</xf>
    <xf numFmtId="49" fontId="2" fillId="0" borderId="4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164" fontId="2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5" xfId="0" applyFont="1" applyFill="1" applyBorder="1" applyAlignment="1" applyProtection="1">
      <alignment horizontal="center" vertical="top" wrapText="1"/>
    </xf>
    <xf numFmtId="0" fontId="2" fillId="0" borderId="4" xfId="0" applyFont="1" applyFill="1" applyBorder="1" applyAlignment="1" applyProtection="1">
      <alignment horizontal="center" vertical="top" wrapText="1"/>
    </xf>
    <xf numFmtId="0" fontId="3" fillId="0" borderId="0" xfId="0" applyFont="1"/>
    <xf numFmtId="49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2" fontId="2" fillId="0" borderId="3" xfId="0" applyNumberFormat="1" applyFont="1" applyFill="1" applyBorder="1" applyAlignment="1" applyProtection="1">
      <alignment horizontal="center" vertical="top" wrapText="1"/>
    </xf>
    <xf numFmtId="2" fontId="3" fillId="0" borderId="0" xfId="0" applyNumberFormat="1" applyFont="1"/>
    <xf numFmtId="2" fontId="2" fillId="0" borderId="4" xfId="0" applyNumberFormat="1" applyFont="1" applyFill="1" applyBorder="1" applyAlignment="1" applyProtection="1">
      <alignment horizontal="center" vertical="top" wrapText="1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7" xfId="0" applyNumberFormat="1" applyFont="1" applyFill="1" applyBorder="1" applyAlignment="1">
      <alignment horizontal="right" wrapText="1"/>
    </xf>
    <xf numFmtId="0" fontId="5" fillId="0" borderId="8" xfId="0" applyNumberFormat="1" applyFont="1" applyFill="1" applyBorder="1" applyAlignment="1">
      <alignment horizontal="right" wrapText="1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2" fontId="2" fillId="0" borderId="12" xfId="0" applyNumberFormat="1" applyFont="1" applyFill="1" applyBorder="1" applyAlignment="1" applyProtection="1">
      <alignment horizontal="center" vertical="top" wrapText="1"/>
    </xf>
    <xf numFmtId="2" fontId="2" fillId="0" borderId="13" xfId="0" applyNumberFormat="1" applyFont="1" applyFill="1" applyBorder="1" applyAlignment="1" applyProtection="1">
      <alignment horizontal="center" vertical="top" wrapText="1"/>
    </xf>
    <xf numFmtId="0" fontId="3" fillId="0" borderId="0" xfId="0" applyFont="1" applyAlignment="1">
      <alignment horizontal="center"/>
    </xf>
    <xf numFmtId="49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/>
    <xf numFmtId="0" fontId="9" fillId="0" borderId="0" xfId="0" applyFont="1" applyBorder="1" applyAlignment="1"/>
    <xf numFmtId="2" fontId="2" fillId="0" borderId="0" xfId="0" applyNumberFormat="1" applyFont="1" applyFill="1" applyBorder="1" applyAlignment="1" applyProtection="1">
      <alignment horizontal="center" vertical="top" wrapText="1"/>
    </xf>
    <xf numFmtId="2" fontId="2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Border="1"/>
    <xf numFmtId="49" fontId="2" fillId="0" borderId="0" xfId="0" applyNumberFormat="1" applyFont="1" applyFill="1" applyBorder="1" applyAlignment="1" applyProtection="1">
      <alignment horizontal="right" vertical="center"/>
    </xf>
    <xf numFmtId="49" fontId="10" fillId="3" borderId="21" xfId="0" applyNumberFormat="1" applyFont="1" applyFill="1" applyBorder="1" applyAlignment="1"/>
    <xf numFmtId="0" fontId="6" fillId="0" borderId="17" xfId="0" applyFont="1" applyFill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right" vertical="center"/>
    </xf>
    <xf numFmtId="1" fontId="3" fillId="0" borderId="0" xfId="0" applyNumberFormat="1" applyFont="1"/>
    <xf numFmtId="0" fontId="3" fillId="0" borderId="0" xfId="0" applyFont="1" applyFill="1" applyBorder="1" applyAlignment="1">
      <alignment horizontal="right"/>
    </xf>
    <xf numFmtId="0" fontId="3" fillId="0" borderId="0" xfId="0" quotePrefix="1" applyFont="1" applyFill="1" applyBorder="1" applyAlignment="1">
      <alignment horizontal="right"/>
    </xf>
    <xf numFmtId="0" fontId="2" fillId="0" borderId="0" xfId="0" applyNumberFormat="1" applyFont="1" applyFill="1" applyBorder="1" applyAlignment="1" applyProtection="1">
      <alignment horizontal="center" vertical="center"/>
    </xf>
    <xf numFmtId="2" fontId="2" fillId="0" borderId="0" xfId="0" quotePrefix="1" applyNumberFormat="1" applyFont="1" applyFill="1" applyBorder="1" applyAlignment="1" applyProtection="1">
      <alignment horizontal="right" vertical="center"/>
    </xf>
    <xf numFmtId="49" fontId="7" fillId="2" borderId="18" xfId="0" applyNumberFormat="1" applyFont="1" applyFill="1" applyBorder="1" applyAlignment="1">
      <alignment horizontal="center"/>
    </xf>
    <xf numFmtId="49" fontId="7" fillId="2" borderId="19" xfId="0" applyNumberFormat="1" applyFont="1" applyFill="1" applyBorder="1" applyAlignment="1">
      <alignment horizontal="center"/>
    </xf>
    <xf numFmtId="49" fontId="7" fillId="2" borderId="20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7" fillId="2" borderId="9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6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56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3" sqref="I3"/>
    </sheetView>
  </sheetViews>
  <sheetFormatPr defaultRowHeight="13.5"/>
  <cols>
    <col min="1" max="1" width="17.85546875" style="14" customWidth="1"/>
    <col min="2" max="2" width="21.85546875" style="14" bestFit="1" customWidth="1"/>
    <col min="3" max="3" width="15.140625" style="14" bestFit="1" customWidth="1"/>
    <col min="4" max="4" width="34.42578125" style="14" bestFit="1" customWidth="1"/>
    <col min="5" max="5" width="4.28515625" style="14" customWidth="1"/>
    <col min="6" max="6" width="5.85546875" style="14" customWidth="1"/>
    <col min="7" max="7" width="12" style="14" customWidth="1"/>
    <col min="8" max="10" width="12.7109375" style="18" customWidth="1"/>
    <col min="11" max="11" width="4.28515625" style="14" customWidth="1"/>
    <col min="12" max="12" width="6.140625" style="14" customWidth="1"/>
    <col min="13" max="13" width="11.5703125" style="14" customWidth="1"/>
    <col min="14" max="16" width="12.7109375" style="18" customWidth="1"/>
    <col min="17" max="17" width="3.28515625" style="18" customWidth="1"/>
    <col min="18" max="18" width="16.5703125" style="18" customWidth="1"/>
    <col min="19" max="19" width="3.42578125" style="14" customWidth="1"/>
    <col min="20" max="20" width="13.85546875" style="14" customWidth="1"/>
    <col min="21" max="21" width="17.28515625" style="14" customWidth="1"/>
    <col min="22" max="22" width="10.42578125" style="16" customWidth="1"/>
    <col min="23" max="23" width="11.42578125" style="16" customWidth="1"/>
    <col min="24" max="24" width="11.5703125" style="14" customWidth="1"/>
    <col min="25" max="25" width="14.5703125" style="14" customWidth="1"/>
    <col min="26" max="26" width="16.28515625" style="14" customWidth="1"/>
    <col min="27" max="27" width="12" style="14" bestFit="1" customWidth="1"/>
    <col min="28" max="28" width="4.7109375" style="14" customWidth="1"/>
    <col min="29" max="30" width="9.85546875" style="28" customWidth="1"/>
    <col min="31" max="31" width="9.42578125" style="28" customWidth="1"/>
    <col min="32" max="32" width="10" style="14" bestFit="1" customWidth="1"/>
    <col min="33" max="33" width="11.5703125" style="14" bestFit="1" customWidth="1"/>
    <col min="34" max="16384" width="9.140625" style="14"/>
  </cols>
  <sheetData>
    <row r="1" spans="1:33" ht="15" customHeight="1">
      <c r="A1" s="14" t="s">
        <v>157</v>
      </c>
    </row>
    <row r="2" spans="1:33" s="31" customFormat="1" ht="15" customHeight="1">
      <c r="A2" s="50" t="s">
        <v>0</v>
      </c>
      <c r="B2" s="51"/>
      <c r="C2" s="51"/>
      <c r="D2" s="52"/>
      <c r="E2" s="29"/>
      <c r="F2" s="57" t="s">
        <v>134</v>
      </c>
      <c r="G2" s="58"/>
      <c r="H2" s="58"/>
      <c r="I2" s="58"/>
      <c r="J2" s="59"/>
      <c r="K2" s="30"/>
      <c r="L2" s="60" t="s">
        <v>135</v>
      </c>
      <c r="M2" s="61"/>
      <c r="N2" s="61"/>
      <c r="O2" s="61"/>
      <c r="P2" s="62"/>
      <c r="Q2" s="35"/>
      <c r="R2" s="41" t="s">
        <v>150</v>
      </c>
      <c r="T2" s="63" t="s">
        <v>133</v>
      </c>
      <c r="U2" s="64"/>
      <c r="V2" s="64"/>
      <c r="W2" s="64"/>
      <c r="X2" s="65"/>
      <c r="Y2" s="65"/>
      <c r="Z2" s="65"/>
      <c r="AA2" s="66"/>
      <c r="AB2" s="32"/>
      <c r="AC2" s="53" t="s">
        <v>1</v>
      </c>
      <c r="AD2" s="54"/>
      <c r="AE2" s="54"/>
      <c r="AF2" s="54"/>
      <c r="AG2" s="55"/>
    </row>
    <row r="3" spans="1:33" s="10" customFormat="1" ht="26.1" customHeight="1" thickBot="1">
      <c r="A3" s="3" t="s">
        <v>2</v>
      </c>
      <c r="B3" s="4" t="s">
        <v>121</v>
      </c>
      <c r="C3" s="5" t="s">
        <v>3</v>
      </c>
      <c r="D3" s="6" t="s">
        <v>122</v>
      </c>
      <c r="E3" s="7"/>
      <c r="F3" s="24" t="s">
        <v>4</v>
      </c>
      <c r="G3" s="25" t="s">
        <v>5</v>
      </c>
      <c r="H3" s="26" t="s">
        <v>123</v>
      </c>
      <c r="I3" s="26" t="s">
        <v>149</v>
      </c>
      <c r="J3" s="27" t="s">
        <v>124</v>
      </c>
      <c r="K3" s="9"/>
      <c r="L3" s="8" t="s">
        <v>4</v>
      </c>
      <c r="M3" s="4" t="s">
        <v>5</v>
      </c>
      <c r="N3" s="17" t="s">
        <v>123</v>
      </c>
      <c r="O3" s="17" t="s">
        <v>149</v>
      </c>
      <c r="P3" s="19" t="s">
        <v>124</v>
      </c>
      <c r="Q3" s="33"/>
      <c r="R3" s="42" t="s">
        <v>151</v>
      </c>
      <c r="T3" s="20" t="s">
        <v>125</v>
      </c>
      <c r="U3" s="21" t="s">
        <v>126</v>
      </c>
      <c r="V3" s="21" t="s">
        <v>127</v>
      </c>
      <c r="W3" s="21" t="s">
        <v>128</v>
      </c>
      <c r="X3" s="21" t="s">
        <v>129</v>
      </c>
      <c r="Y3" s="22" t="s">
        <v>130</v>
      </c>
      <c r="Z3" s="22" t="s">
        <v>131</v>
      </c>
      <c r="AA3" s="23" t="s">
        <v>132</v>
      </c>
      <c r="AB3" s="11"/>
      <c r="AC3" s="8" t="s">
        <v>136</v>
      </c>
      <c r="AD3" s="12" t="s">
        <v>137</v>
      </c>
      <c r="AE3" s="12" t="s">
        <v>138</v>
      </c>
      <c r="AF3" s="4" t="s">
        <v>6</v>
      </c>
      <c r="AG3" s="13" t="s">
        <v>7</v>
      </c>
    </row>
    <row r="4" spans="1:33">
      <c r="A4" s="36" t="s">
        <v>8</v>
      </c>
      <c r="B4" s="36" t="s">
        <v>103</v>
      </c>
      <c r="C4" s="36" t="s">
        <v>54</v>
      </c>
      <c r="D4" s="36" t="s">
        <v>112</v>
      </c>
      <c r="E4" s="36"/>
      <c r="F4" s="37">
        <v>1990</v>
      </c>
      <c r="G4" s="38" t="s">
        <v>79</v>
      </c>
      <c r="H4" s="49" t="s">
        <v>152</v>
      </c>
      <c r="I4" s="34">
        <v>74.568996415770599</v>
      </c>
      <c r="J4" s="49" t="s">
        <v>152</v>
      </c>
      <c r="K4" s="39"/>
      <c r="L4" s="37">
        <v>1995</v>
      </c>
      <c r="M4" s="38" t="s">
        <v>79</v>
      </c>
      <c r="N4" s="49" t="s">
        <v>152</v>
      </c>
      <c r="O4" s="34">
        <v>68.243430592396095</v>
      </c>
      <c r="P4" s="49" t="s">
        <v>152</v>
      </c>
      <c r="Q4" s="34"/>
      <c r="R4" s="34">
        <f>O4/I4</f>
        <v>0.91517163798067813</v>
      </c>
      <c r="S4" s="39"/>
      <c r="T4" s="40">
        <v>1543</v>
      </c>
      <c r="U4" s="40">
        <v>2501</v>
      </c>
      <c r="V4" s="46">
        <v>20</v>
      </c>
      <c r="W4" s="46">
        <v>1</v>
      </c>
      <c r="X4" s="40">
        <v>5679</v>
      </c>
      <c r="Y4" s="15">
        <f>X4-T4</f>
        <v>4136</v>
      </c>
      <c r="Z4" s="15">
        <f>X4-U4</f>
        <v>3178</v>
      </c>
      <c r="AA4" s="15">
        <f>Y4-Z4</f>
        <v>958</v>
      </c>
      <c r="AB4" s="15"/>
      <c r="AC4" s="48">
        <v>16</v>
      </c>
      <c r="AD4" s="1" t="s">
        <v>119</v>
      </c>
      <c r="AE4" s="1" t="s">
        <v>120</v>
      </c>
      <c r="AF4" s="39">
        <v>39.527428999999998</v>
      </c>
      <c r="AG4" s="39">
        <v>-107.89634</v>
      </c>
    </row>
    <row r="5" spans="1:33">
      <c r="A5" s="36" t="s">
        <v>9</v>
      </c>
      <c r="B5" s="36" t="s">
        <v>103</v>
      </c>
      <c r="C5" s="36" t="s">
        <v>55</v>
      </c>
      <c r="D5" s="36" t="s">
        <v>112</v>
      </c>
      <c r="E5" s="36"/>
      <c r="F5" s="37">
        <v>1990</v>
      </c>
      <c r="G5" s="38" t="s">
        <v>80</v>
      </c>
      <c r="H5" s="49" t="s">
        <v>152</v>
      </c>
      <c r="I5" s="34">
        <v>77.970370370370404</v>
      </c>
      <c r="J5" s="49" t="s">
        <v>152</v>
      </c>
      <c r="K5" s="39"/>
      <c r="L5" s="37">
        <v>1995</v>
      </c>
      <c r="M5" s="38" t="s">
        <v>80</v>
      </c>
      <c r="N5" s="49" t="s">
        <v>152</v>
      </c>
      <c r="O5" s="34">
        <v>42.404152762328501</v>
      </c>
      <c r="P5" s="49" t="s">
        <v>152</v>
      </c>
      <c r="Q5" s="34"/>
      <c r="R5" s="34">
        <f t="shared" ref="R5:R41" si="0">O5/I5</f>
        <v>0.54384957466410266</v>
      </c>
      <c r="S5" s="39"/>
      <c r="T5" s="40">
        <v>2244</v>
      </c>
      <c r="U5" s="40">
        <v>2526</v>
      </c>
      <c r="V5" s="46">
        <v>19</v>
      </c>
      <c r="W5" s="46">
        <v>1</v>
      </c>
      <c r="X5" s="43">
        <v>5508</v>
      </c>
      <c r="Y5" s="15">
        <f t="shared" ref="Y5:Y41" si="1">X5-T5</f>
        <v>3264</v>
      </c>
      <c r="Z5" s="15">
        <f t="shared" ref="Z5:Z41" si="2">X5-U5</f>
        <v>2982</v>
      </c>
      <c r="AA5" s="15">
        <f t="shared" ref="AA5:AA41" si="3">Y5-Z5</f>
        <v>282</v>
      </c>
      <c r="AB5" s="15"/>
      <c r="AC5" s="48">
        <v>16</v>
      </c>
      <c r="AD5" s="1" t="s">
        <v>119</v>
      </c>
      <c r="AE5" s="1" t="s">
        <v>120</v>
      </c>
      <c r="AF5" s="39">
        <v>39.521239000000001</v>
      </c>
      <c r="AG5" s="39">
        <v>-107.89071</v>
      </c>
    </row>
    <row r="6" spans="1:33">
      <c r="A6" s="36" t="s">
        <v>10</v>
      </c>
      <c r="B6" s="36" t="s">
        <v>103</v>
      </c>
      <c r="C6" s="36" t="s">
        <v>56</v>
      </c>
      <c r="D6" s="36" t="s">
        <v>112</v>
      </c>
      <c r="E6" s="36"/>
      <c r="F6" s="37">
        <v>1987</v>
      </c>
      <c r="G6" s="38" t="s">
        <v>81</v>
      </c>
      <c r="H6" s="49" t="s">
        <v>152</v>
      </c>
      <c r="I6" s="34">
        <v>59.992114695340497</v>
      </c>
      <c r="J6" s="49" t="s">
        <v>152</v>
      </c>
      <c r="K6" s="39"/>
      <c r="L6" s="37">
        <v>1992</v>
      </c>
      <c r="M6" s="38" t="s">
        <v>81</v>
      </c>
      <c r="N6" s="49" t="s">
        <v>152</v>
      </c>
      <c r="O6" s="34">
        <v>41.082154775147004</v>
      </c>
      <c r="P6" s="49" t="s">
        <v>152</v>
      </c>
      <c r="Q6" s="34"/>
      <c r="R6" s="34">
        <f t="shared" si="0"/>
        <v>0.68479257622065115</v>
      </c>
      <c r="S6" s="39"/>
      <c r="T6" s="40">
        <v>1719</v>
      </c>
      <c r="U6" s="40">
        <v>2032</v>
      </c>
      <c r="V6" s="47" t="s">
        <v>152</v>
      </c>
      <c r="W6" s="46">
        <v>1</v>
      </c>
      <c r="X6" s="44">
        <v>5325</v>
      </c>
      <c r="Y6" s="15">
        <f t="shared" si="1"/>
        <v>3606</v>
      </c>
      <c r="Z6" s="15">
        <f t="shared" si="2"/>
        <v>3293</v>
      </c>
      <c r="AA6" s="15">
        <f t="shared" si="3"/>
        <v>313</v>
      </c>
      <c r="AB6" s="15"/>
      <c r="AC6" s="48">
        <v>14</v>
      </c>
      <c r="AD6" s="1" t="s">
        <v>119</v>
      </c>
      <c r="AE6" s="1" t="s">
        <v>120</v>
      </c>
      <c r="AF6" s="39">
        <v>39.522238999999999</v>
      </c>
      <c r="AG6" s="39">
        <v>-107.849619</v>
      </c>
    </row>
    <row r="7" spans="1:33">
      <c r="A7" s="36" t="s">
        <v>11</v>
      </c>
      <c r="B7" s="36" t="s">
        <v>103</v>
      </c>
      <c r="C7" s="36" t="s">
        <v>57</v>
      </c>
      <c r="D7" s="36" t="s">
        <v>112</v>
      </c>
      <c r="E7" s="36"/>
      <c r="F7" s="37">
        <v>1991</v>
      </c>
      <c r="G7" s="38" t="s">
        <v>79</v>
      </c>
      <c r="H7" s="49" t="s">
        <v>152</v>
      </c>
      <c r="I7" s="34">
        <v>112.30453149001499</v>
      </c>
      <c r="J7" s="49" t="s">
        <v>152</v>
      </c>
      <c r="K7" s="39"/>
      <c r="L7" s="37">
        <v>1996</v>
      </c>
      <c r="M7" s="38" t="s">
        <v>79</v>
      </c>
      <c r="N7" s="49" t="s">
        <v>152</v>
      </c>
      <c r="O7" s="34">
        <v>60.988505747126403</v>
      </c>
      <c r="P7" s="49" t="s">
        <v>152</v>
      </c>
      <c r="Q7" s="34"/>
      <c r="R7" s="34">
        <f t="shared" si="0"/>
        <v>0.54306362297187349</v>
      </c>
      <c r="S7" s="39"/>
      <c r="T7" s="40">
        <v>1850</v>
      </c>
      <c r="U7" s="40">
        <v>2834</v>
      </c>
      <c r="V7" s="46">
        <v>20</v>
      </c>
      <c r="W7" s="46">
        <v>1</v>
      </c>
      <c r="X7" s="40">
        <v>5296</v>
      </c>
      <c r="Y7" s="15">
        <f t="shared" si="1"/>
        <v>3446</v>
      </c>
      <c r="Z7" s="15">
        <f t="shared" si="2"/>
        <v>2462</v>
      </c>
      <c r="AA7" s="15">
        <f t="shared" si="3"/>
        <v>984</v>
      </c>
      <c r="AB7" s="15"/>
      <c r="AC7" s="48">
        <v>21</v>
      </c>
      <c r="AD7" s="1" t="s">
        <v>119</v>
      </c>
      <c r="AE7" s="1" t="s">
        <v>120</v>
      </c>
      <c r="AF7" s="39">
        <v>39.506329000000001</v>
      </c>
      <c r="AG7" s="39">
        <v>-107.89731</v>
      </c>
    </row>
    <row r="8" spans="1:33">
      <c r="A8" s="36" t="s">
        <v>12</v>
      </c>
      <c r="B8" s="36" t="s">
        <v>103</v>
      </c>
      <c r="C8" s="36" t="s">
        <v>58</v>
      </c>
      <c r="D8" s="36" t="s">
        <v>112</v>
      </c>
      <c r="E8" s="36"/>
      <c r="F8" s="37">
        <v>1988</v>
      </c>
      <c r="G8" s="38" t="s">
        <v>82</v>
      </c>
      <c r="H8" s="49" t="s">
        <v>152</v>
      </c>
      <c r="I8" s="34">
        <v>211.24659498207899</v>
      </c>
      <c r="J8" s="49" t="s">
        <v>152</v>
      </c>
      <c r="K8" s="39"/>
      <c r="L8" s="37">
        <v>1993</v>
      </c>
      <c r="M8" s="38" t="s">
        <v>82</v>
      </c>
      <c r="N8" s="49" t="s">
        <v>152</v>
      </c>
      <c r="O8" s="34">
        <v>136.20788530465899</v>
      </c>
      <c r="P8" s="49" t="s">
        <v>152</v>
      </c>
      <c r="Q8" s="34"/>
      <c r="R8" s="34">
        <f t="shared" si="0"/>
        <v>0.64478144755996714</v>
      </c>
      <c r="S8" s="39"/>
      <c r="T8" s="40">
        <v>995</v>
      </c>
      <c r="U8" s="40">
        <v>2154</v>
      </c>
      <c r="V8" s="46">
        <v>20</v>
      </c>
      <c r="W8" s="46">
        <v>1</v>
      </c>
      <c r="X8" s="40">
        <v>5431</v>
      </c>
      <c r="Y8" s="15">
        <f t="shared" si="1"/>
        <v>4436</v>
      </c>
      <c r="Z8" s="15">
        <f t="shared" si="2"/>
        <v>3277</v>
      </c>
      <c r="AA8" s="15">
        <f t="shared" si="3"/>
        <v>1159</v>
      </c>
      <c r="AB8" s="15"/>
      <c r="AC8" s="48">
        <v>21</v>
      </c>
      <c r="AD8" s="1" t="s">
        <v>119</v>
      </c>
      <c r="AE8" s="1" t="s">
        <v>120</v>
      </c>
      <c r="AF8" s="39">
        <v>39.508409</v>
      </c>
      <c r="AG8" s="39">
        <v>-107.88746</v>
      </c>
    </row>
    <row r="9" spans="1:33">
      <c r="A9" s="36" t="s">
        <v>13</v>
      </c>
      <c r="B9" s="36" t="s">
        <v>103</v>
      </c>
      <c r="C9" s="36" t="s">
        <v>59</v>
      </c>
      <c r="D9" s="36" t="s">
        <v>112</v>
      </c>
      <c r="E9" s="36"/>
      <c r="F9" s="37">
        <v>1988</v>
      </c>
      <c r="G9" s="38" t="s">
        <v>79</v>
      </c>
      <c r="H9" s="49" t="s">
        <v>152</v>
      </c>
      <c r="I9" s="34">
        <v>218.25324434556899</v>
      </c>
      <c r="J9" s="49" t="s">
        <v>152</v>
      </c>
      <c r="K9" s="39"/>
      <c r="L9" s="37">
        <v>1993</v>
      </c>
      <c r="M9" s="38" t="s">
        <v>79</v>
      </c>
      <c r="N9" s="49" t="s">
        <v>152</v>
      </c>
      <c r="O9" s="34">
        <v>146.03072196620599</v>
      </c>
      <c r="P9" s="49" t="s">
        <v>152</v>
      </c>
      <c r="Q9" s="34"/>
      <c r="R9" s="34">
        <f t="shared" si="0"/>
        <v>0.66908843625247461</v>
      </c>
      <c r="S9" s="39"/>
      <c r="T9" s="40">
        <v>1622</v>
      </c>
      <c r="U9" s="40">
        <v>2019</v>
      </c>
      <c r="V9" s="46">
        <v>25</v>
      </c>
      <c r="W9" s="46">
        <v>1</v>
      </c>
      <c r="X9" s="40">
        <v>5900</v>
      </c>
      <c r="Y9" s="15">
        <f t="shared" si="1"/>
        <v>4278</v>
      </c>
      <c r="Z9" s="15">
        <f t="shared" si="2"/>
        <v>3881</v>
      </c>
      <c r="AA9" s="15">
        <f t="shared" si="3"/>
        <v>397</v>
      </c>
      <c r="AB9" s="15"/>
      <c r="AC9" s="48">
        <v>21</v>
      </c>
      <c r="AD9" s="1" t="s">
        <v>119</v>
      </c>
      <c r="AE9" s="1" t="s">
        <v>120</v>
      </c>
      <c r="AF9" s="39">
        <v>39.515929</v>
      </c>
      <c r="AG9" s="39">
        <v>-107.89079</v>
      </c>
    </row>
    <row r="10" spans="1:33">
      <c r="A10" s="36" t="s">
        <v>14</v>
      </c>
      <c r="B10" s="36" t="s">
        <v>103</v>
      </c>
      <c r="C10" s="36" t="s">
        <v>60</v>
      </c>
      <c r="D10" s="36" t="s">
        <v>112</v>
      </c>
      <c r="E10" s="36"/>
      <c r="F10" s="37">
        <v>1988</v>
      </c>
      <c r="G10" s="38" t="s">
        <v>83</v>
      </c>
      <c r="H10" s="49" t="s">
        <v>152</v>
      </c>
      <c r="I10" s="34">
        <v>88.868458781361994</v>
      </c>
      <c r="J10" s="49" t="s">
        <v>152</v>
      </c>
      <c r="K10" s="39"/>
      <c r="L10" s="37">
        <v>1993</v>
      </c>
      <c r="M10" s="38" t="s">
        <v>83</v>
      </c>
      <c r="N10" s="49" t="s">
        <v>152</v>
      </c>
      <c r="O10" s="34">
        <v>59.26</v>
      </c>
      <c r="P10" s="49" t="s">
        <v>152</v>
      </c>
      <c r="Q10" s="34"/>
      <c r="R10" s="34">
        <f t="shared" si="0"/>
        <v>0.66682826294753239</v>
      </c>
      <c r="S10" s="39"/>
      <c r="T10" s="40">
        <v>1838</v>
      </c>
      <c r="U10" s="40">
        <v>2476</v>
      </c>
      <c r="V10" s="46">
        <v>20</v>
      </c>
      <c r="W10" s="46">
        <v>1</v>
      </c>
      <c r="X10" s="40">
        <v>5699</v>
      </c>
      <c r="Y10" s="15">
        <f t="shared" si="1"/>
        <v>3861</v>
      </c>
      <c r="Z10" s="15">
        <f t="shared" si="2"/>
        <v>3223</v>
      </c>
      <c r="AA10" s="15">
        <f t="shared" si="3"/>
        <v>638</v>
      </c>
      <c r="AB10" s="15"/>
      <c r="AC10" s="48">
        <v>22</v>
      </c>
      <c r="AD10" s="1" t="s">
        <v>119</v>
      </c>
      <c r="AE10" s="1" t="s">
        <v>120</v>
      </c>
      <c r="AF10" s="39">
        <v>39.515158999999997</v>
      </c>
      <c r="AG10" s="39">
        <v>-107.88024</v>
      </c>
    </row>
    <row r="11" spans="1:33">
      <c r="A11" s="36" t="s">
        <v>15</v>
      </c>
      <c r="B11" s="36" t="s">
        <v>103</v>
      </c>
      <c r="C11" s="36" t="s">
        <v>61</v>
      </c>
      <c r="D11" s="36" t="s">
        <v>112</v>
      </c>
      <c r="E11" s="36"/>
      <c r="F11" s="37">
        <v>1987</v>
      </c>
      <c r="G11" s="38" t="s">
        <v>81</v>
      </c>
      <c r="H11" s="49" t="s">
        <v>152</v>
      </c>
      <c r="I11" s="34">
        <v>55.544802867383503</v>
      </c>
      <c r="J11" s="49" t="s">
        <v>152</v>
      </c>
      <c r="K11" s="39"/>
      <c r="L11" s="37">
        <v>1992</v>
      </c>
      <c r="M11" s="38" t="s">
        <v>81</v>
      </c>
      <c r="N11" s="49" t="s">
        <v>152</v>
      </c>
      <c r="O11" s="34">
        <v>27.185509472606199</v>
      </c>
      <c r="P11" s="49" t="s">
        <v>152</v>
      </c>
      <c r="Q11" s="34"/>
      <c r="R11" s="34">
        <f t="shared" si="0"/>
        <v>0.4894338996487792</v>
      </c>
      <c r="S11" s="39"/>
      <c r="T11" s="40">
        <v>1660</v>
      </c>
      <c r="U11" s="40">
        <v>2947</v>
      </c>
      <c r="V11" s="46">
        <v>20</v>
      </c>
      <c r="W11" s="46">
        <v>1</v>
      </c>
      <c r="X11" s="43">
        <v>5606</v>
      </c>
      <c r="Y11" s="15">
        <f t="shared" si="1"/>
        <v>3946</v>
      </c>
      <c r="Z11" s="15">
        <f t="shared" si="2"/>
        <v>2659</v>
      </c>
      <c r="AA11" s="15">
        <f t="shared" si="3"/>
        <v>1287</v>
      </c>
      <c r="AB11" s="15"/>
      <c r="AC11" s="48">
        <v>11</v>
      </c>
      <c r="AD11" s="1" t="s">
        <v>119</v>
      </c>
      <c r="AE11" s="1" t="s">
        <v>120</v>
      </c>
      <c r="AF11" s="39">
        <v>39.537039</v>
      </c>
      <c r="AG11" s="39">
        <v>-107.86139900000001</v>
      </c>
    </row>
    <row r="12" spans="1:33">
      <c r="A12" s="36" t="s">
        <v>16</v>
      </c>
      <c r="B12" s="36" t="s">
        <v>103</v>
      </c>
      <c r="C12" s="36" t="s">
        <v>62</v>
      </c>
      <c r="D12" s="36" t="s">
        <v>112</v>
      </c>
      <c r="E12" s="36"/>
      <c r="F12" s="37">
        <v>1988</v>
      </c>
      <c r="G12" s="38" t="s">
        <v>83</v>
      </c>
      <c r="H12" s="49" t="s">
        <v>152</v>
      </c>
      <c r="I12" s="34">
        <v>141.18351254480299</v>
      </c>
      <c r="J12" s="49" t="s">
        <v>152</v>
      </c>
      <c r="K12" s="39"/>
      <c r="L12" s="37">
        <v>1993</v>
      </c>
      <c r="M12" s="38" t="s">
        <v>83</v>
      </c>
      <c r="N12" s="49" t="s">
        <v>152</v>
      </c>
      <c r="O12" s="34">
        <v>96.216666666666697</v>
      </c>
      <c r="P12" s="49" t="s">
        <v>152</v>
      </c>
      <c r="Q12" s="34"/>
      <c r="R12" s="34">
        <f t="shared" si="0"/>
        <v>0.68150072860762279</v>
      </c>
      <c r="S12" s="39"/>
      <c r="T12" s="40">
        <v>1520</v>
      </c>
      <c r="U12" s="40">
        <v>2235</v>
      </c>
      <c r="V12" s="46">
        <v>15</v>
      </c>
      <c r="W12" s="46">
        <v>1</v>
      </c>
      <c r="X12" s="40">
        <v>5500</v>
      </c>
      <c r="Y12" s="15">
        <f t="shared" si="1"/>
        <v>3980</v>
      </c>
      <c r="Z12" s="15">
        <f t="shared" si="2"/>
        <v>3265</v>
      </c>
      <c r="AA12" s="15">
        <f t="shared" si="3"/>
        <v>715</v>
      </c>
      <c r="AB12" s="15"/>
      <c r="AC12" s="48">
        <v>20</v>
      </c>
      <c r="AD12" s="1" t="s">
        <v>119</v>
      </c>
      <c r="AE12" s="1" t="s">
        <v>120</v>
      </c>
      <c r="AF12" s="39">
        <v>39.506219000000002</v>
      </c>
      <c r="AG12" s="39">
        <v>-107.9064</v>
      </c>
    </row>
    <row r="13" spans="1:33">
      <c r="A13" s="36" t="s">
        <v>17</v>
      </c>
      <c r="B13" s="36" t="s">
        <v>103</v>
      </c>
      <c r="C13" s="36" t="s">
        <v>63</v>
      </c>
      <c r="D13" s="36" t="s">
        <v>112</v>
      </c>
      <c r="E13" s="36"/>
      <c r="F13" s="37">
        <v>1991</v>
      </c>
      <c r="G13" s="38" t="s">
        <v>84</v>
      </c>
      <c r="H13" s="49" t="s">
        <v>152</v>
      </c>
      <c r="I13" s="34">
        <v>105.544034818228</v>
      </c>
      <c r="J13" s="49" t="s">
        <v>152</v>
      </c>
      <c r="K13" s="39"/>
      <c r="L13" s="37">
        <v>1996</v>
      </c>
      <c r="M13" s="38" t="s">
        <v>80</v>
      </c>
      <c r="N13" s="49" t="s">
        <v>152</v>
      </c>
      <c r="O13" s="34">
        <v>73.731541218638</v>
      </c>
      <c r="P13" s="49" t="s">
        <v>152</v>
      </c>
      <c r="Q13" s="34"/>
      <c r="R13" s="34">
        <f t="shared" si="0"/>
        <v>0.69858558416514305</v>
      </c>
      <c r="S13" s="39"/>
      <c r="T13" s="40">
        <v>1126</v>
      </c>
      <c r="U13" s="40">
        <v>2206</v>
      </c>
      <c r="V13" s="47" t="s">
        <v>152</v>
      </c>
      <c r="W13" s="46">
        <v>1</v>
      </c>
      <c r="X13" s="43">
        <v>5556</v>
      </c>
      <c r="Y13" s="15">
        <f t="shared" si="1"/>
        <v>4430</v>
      </c>
      <c r="Z13" s="15">
        <f t="shared" si="2"/>
        <v>3350</v>
      </c>
      <c r="AA13" s="15">
        <f t="shared" si="3"/>
        <v>1080</v>
      </c>
      <c r="AB13" s="15"/>
      <c r="AC13" s="48">
        <v>20</v>
      </c>
      <c r="AD13" s="1" t="s">
        <v>119</v>
      </c>
      <c r="AE13" s="1" t="s">
        <v>120</v>
      </c>
      <c r="AF13" s="39">
        <v>39.513528999999998</v>
      </c>
      <c r="AG13" s="39">
        <v>-107.918941</v>
      </c>
    </row>
    <row r="14" spans="1:33">
      <c r="A14" s="36" t="s">
        <v>18</v>
      </c>
      <c r="B14" s="36" t="s">
        <v>103</v>
      </c>
      <c r="C14" s="36" t="s">
        <v>64</v>
      </c>
      <c r="D14" s="36" t="s">
        <v>112</v>
      </c>
      <c r="E14" s="36"/>
      <c r="F14" s="37">
        <v>1987</v>
      </c>
      <c r="G14" s="38" t="s">
        <v>81</v>
      </c>
      <c r="H14" s="49" t="s">
        <v>152</v>
      </c>
      <c r="I14" s="34">
        <v>72.354838709677395</v>
      </c>
      <c r="J14" s="49" t="s">
        <v>152</v>
      </c>
      <c r="K14" s="39"/>
      <c r="L14" s="37">
        <v>1992</v>
      </c>
      <c r="M14" s="38" t="s">
        <v>81</v>
      </c>
      <c r="N14" s="49" t="s">
        <v>152</v>
      </c>
      <c r="O14" s="34">
        <v>47.391249928884299</v>
      </c>
      <c r="P14" s="49" t="s">
        <v>152</v>
      </c>
      <c r="Q14" s="34"/>
      <c r="R14" s="34">
        <f t="shared" si="0"/>
        <v>0.65498383762613188</v>
      </c>
      <c r="S14" s="39"/>
      <c r="T14" s="40">
        <v>1289</v>
      </c>
      <c r="U14" s="40">
        <v>2215</v>
      </c>
      <c r="V14" s="46">
        <v>20</v>
      </c>
      <c r="W14" s="46">
        <v>1</v>
      </c>
      <c r="X14" s="43">
        <v>5386</v>
      </c>
      <c r="Y14" s="15">
        <f t="shared" si="1"/>
        <v>4097</v>
      </c>
      <c r="Z14" s="15">
        <f t="shared" si="2"/>
        <v>3171</v>
      </c>
      <c r="AA14" s="15">
        <f t="shared" si="3"/>
        <v>926</v>
      </c>
      <c r="AB14" s="15"/>
      <c r="AC14" s="48">
        <v>20</v>
      </c>
      <c r="AD14" s="1" t="s">
        <v>119</v>
      </c>
      <c r="AE14" s="1" t="s">
        <v>120</v>
      </c>
      <c r="AF14" s="39">
        <v>39.505119000000001</v>
      </c>
      <c r="AG14" s="39">
        <v>-107.915801</v>
      </c>
    </row>
    <row r="15" spans="1:33">
      <c r="A15" s="36" t="s">
        <v>19</v>
      </c>
      <c r="B15" s="36" t="s">
        <v>103</v>
      </c>
      <c r="C15" s="36" t="s">
        <v>91</v>
      </c>
      <c r="D15" s="36" t="s">
        <v>113</v>
      </c>
      <c r="E15" s="36"/>
      <c r="F15" s="37">
        <v>1994</v>
      </c>
      <c r="G15" s="38" t="s">
        <v>79</v>
      </c>
      <c r="H15" s="49" t="s">
        <v>152</v>
      </c>
      <c r="I15" s="34">
        <v>57.105555555555597</v>
      </c>
      <c r="J15" s="49" t="s">
        <v>152</v>
      </c>
      <c r="K15" s="39"/>
      <c r="L15" s="37">
        <v>1999</v>
      </c>
      <c r="M15" s="38" t="s">
        <v>79</v>
      </c>
      <c r="N15" s="49" t="s">
        <v>152</v>
      </c>
      <c r="O15" s="34">
        <v>28.439324116743499</v>
      </c>
      <c r="P15" s="49" t="s">
        <v>152</v>
      </c>
      <c r="Q15" s="34"/>
      <c r="R15" s="34">
        <f t="shared" si="0"/>
        <v>0.49801326403481139</v>
      </c>
      <c r="S15" s="39"/>
      <c r="T15" s="40">
        <v>1454</v>
      </c>
      <c r="U15" s="40">
        <v>1490</v>
      </c>
      <c r="V15" s="46">
        <v>16</v>
      </c>
      <c r="W15" s="46">
        <v>1</v>
      </c>
      <c r="X15" s="40">
        <v>5264</v>
      </c>
      <c r="Y15" s="15">
        <f t="shared" si="1"/>
        <v>3810</v>
      </c>
      <c r="Z15" s="15">
        <f t="shared" si="2"/>
        <v>3774</v>
      </c>
      <c r="AA15" s="15">
        <f t="shared" si="3"/>
        <v>36</v>
      </c>
      <c r="AB15" s="15"/>
      <c r="AC15" s="48">
        <v>22</v>
      </c>
      <c r="AD15" s="1" t="s">
        <v>119</v>
      </c>
      <c r="AE15" s="1" t="s">
        <v>120</v>
      </c>
      <c r="AF15" s="39">
        <v>39.506639</v>
      </c>
      <c r="AG15" s="39">
        <v>-107.87860999999999</v>
      </c>
    </row>
    <row r="16" spans="1:33">
      <c r="A16" s="36" t="s">
        <v>20</v>
      </c>
      <c r="B16" s="36" t="s">
        <v>103</v>
      </c>
      <c r="C16" s="36" t="s">
        <v>89</v>
      </c>
      <c r="D16" s="36" t="s">
        <v>113</v>
      </c>
      <c r="E16" s="36"/>
      <c r="F16" s="37">
        <v>1993</v>
      </c>
      <c r="G16" s="38" t="s">
        <v>84</v>
      </c>
      <c r="H16" s="49" t="s">
        <v>152</v>
      </c>
      <c r="I16" s="34">
        <v>168.54728622631799</v>
      </c>
      <c r="J16" s="49" t="s">
        <v>152</v>
      </c>
      <c r="K16" s="39"/>
      <c r="L16" s="37">
        <v>1998</v>
      </c>
      <c r="M16" s="38" t="s">
        <v>88</v>
      </c>
      <c r="N16" s="49" t="s">
        <v>152</v>
      </c>
      <c r="O16" s="34">
        <v>91.074910394265203</v>
      </c>
      <c r="P16" s="49" t="s">
        <v>152</v>
      </c>
      <c r="Q16" s="34"/>
      <c r="R16" s="34">
        <f t="shared" si="0"/>
        <v>0.54035227996476765</v>
      </c>
      <c r="S16" s="39"/>
      <c r="T16" s="40">
        <v>1510</v>
      </c>
      <c r="U16" s="40">
        <v>1550</v>
      </c>
      <c r="V16" s="46">
        <v>29</v>
      </c>
      <c r="W16" s="46">
        <v>1</v>
      </c>
      <c r="X16" s="40">
        <v>5273</v>
      </c>
      <c r="Y16" s="15">
        <f t="shared" si="1"/>
        <v>3763</v>
      </c>
      <c r="Z16" s="15">
        <f t="shared" si="2"/>
        <v>3723</v>
      </c>
      <c r="AA16" s="15">
        <f t="shared" si="3"/>
        <v>40</v>
      </c>
      <c r="AB16" s="15"/>
      <c r="AC16" s="48">
        <v>28</v>
      </c>
      <c r="AD16" s="1" t="s">
        <v>119</v>
      </c>
      <c r="AE16" s="1" t="s">
        <v>120</v>
      </c>
      <c r="AF16" s="39">
        <v>39.501719000000001</v>
      </c>
      <c r="AG16" s="39">
        <v>-107.89873</v>
      </c>
    </row>
    <row r="17" spans="1:33">
      <c r="A17" s="36" t="s">
        <v>21</v>
      </c>
      <c r="B17" s="36" t="s">
        <v>103</v>
      </c>
      <c r="C17" s="36" t="s">
        <v>90</v>
      </c>
      <c r="D17" s="36" t="s">
        <v>114</v>
      </c>
      <c r="E17" s="36"/>
      <c r="F17" s="37">
        <v>1992</v>
      </c>
      <c r="G17" s="38" t="s">
        <v>85</v>
      </c>
      <c r="H17" s="49" t="s">
        <v>152</v>
      </c>
      <c r="I17" s="34">
        <v>120.84086021505399</v>
      </c>
      <c r="J17" s="49" t="s">
        <v>152</v>
      </c>
      <c r="K17" s="39"/>
      <c r="L17" s="37">
        <v>1997</v>
      </c>
      <c r="M17" s="38" t="s">
        <v>85</v>
      </c>
      <c r="N17" s="49" t="s">
        <v>152</v>
      </c>
      <c r="O17" s="34">
        <v>71.532974910394302</v>
      </c>
      <c r="P17" s="49" t="s">
        <v>152</v>
      </c>
      <c r="Q17" s="34"/>
      <c r="R17" s="34">
        <f t="shared" si="0"/>
        <v>0.59196015969342575</v>
      </c>
      <c r="S17" s="39"/>
      <c r="T17" s="40">
        <v>1351</v>
      </c>
      <c r="U17" s="40">
        <v>1578</v>
      </c>
      <c r="V17" s="46">
        <v>18</v>
      </c>
      <c r="W17" s="46">
        <v>1</v>
      </c>
      <c r="X17" s="40">
        <v>5370</v>
      </c>
      <c r="Y17" s="15">
        <f t="shared" si="1"/>
        <v>4019</v>
      </c>
      <c r="Z17" s="15">
        <f t="shared" si="2"/>
        <v>3792</v>
      </c>
      <c r="AA17" s="15">
        <f t="shared" si="3"/>
        <v>227</v>
      </c>
      <c r="AB17" s="15"/>
      <c r="AC17" s="48">
        <v>27</v>
      </c>
      <c r="AD17" s="1" t="s">
        <v>119</v>
      </c>
      <c r="AE17" s="1" t="s">
        <v>120</v>
      </c>
      <c r="AF17" s="39">
        <v>39.491779000000001</v>
      </c>
      <c r="AG17" s="39">
        <v>-107.88135</v>
      </c>
    </row>
    <row r="18" spans="1:33">
      <c r="A18" s="36" t="s">
        <v>22</v>
      </c>
      <c r="B18" s="36" t="s">
        <v>103</v>
      </c>
      <c r="C18" s="36" t="s">
        <v>92</v>
      </c>
      <c r="D18" s="36" t="s">
        <v>114</v>
      </c>
      <c r="E18" s="36"/>
      <c r="F18" s="37">
        <v>1992</v>
      </c>
      <c r="G18" s="38" t="s">
        <v>79</v>
      </c>
      <c r="H18" s="49" t="s">
        <v>152</v>
      </c>
      <c r="I18" s="34">
        <v>284.35478927203098</v>
      </c>
      <c r="J18" s="49" t="s">
        <v>152</v>
      </c>
      <c r="K18" s="39"/>
      <c r="L18" s="37">
        <v>1997</v>
      </c>
      <c r="M18" s="38" t="s">
        <v>79</v>
      </c>
      <c r="N18" s="49" t="s">
        <v>152</v>
      </c>
      <c r="O18" s="34">
        <v>130.75844854070701</v>
      </c>
      <c r="P18" s="49" t="s">
        <v>152</v>
      </c>
      <c r="Q18" s="34"/>
      <c r="R18" s="34">
        <f t="shared" si="0"/>
        <v>0.45984261026676632</v>
      </c>
      <c r="S18" s="39"/>
      <c r="T18" s="40">
        <v>1324</v>
      </c>
      <c r="U18" s="40">
        <v>1662</v>
      </c>
      <c r="V18" s="46">
        <v>20</v>
      </c>
      <c r="W18" s="46">
        <v>1</v>
      </c>
      <c r="X18" s="40">
        <v>5235</v>
      </c>
      <c r="Y18" s="15">
        <f t="shared" si="1"/>
        <v>3911</v>
      </c>
      <c r="Z18" s="15">
        <f t="shared" si="2"/>
        <v>3573</v>
      </c>
      <c r="AA18" s="15">
        <f t="shared" si="3"/>
        <v>338</v>
      </c>
      <c r="AB18" s="15"/>
      <c r="AC18" s="48">
        <v>29</v>
      </c>
      <c r="AD18" s="1" t="s">
        <v>119</v>
      </c>
      <c r="AE18" s="1" t="s">
        <v>120</v>
      </c>
      <c r="AF18" s="39">
        <v>39.499169000000002</v>
      </c>
      <c r="AG18" s="39">
        <v>-107.90774999999999</v>
      </c>
    </row>
    <row r="19" spans="1:33">
      <c r="A19" s="36" t="s">
        <v>23</v>
      </c>
      <c r="B19" s="36" t="s">
        <v>104</v>
      </c>
      <c r="C19" s="36" t="s">
        <v>93</v>
      </c>
      <c r="D19" s="36" t="s">
        <v>115</v>
      </c>
      <c r="E19" s="36"/>
      <c r="F19" s="37">
        <v>1998</v>
      </c>
      <c r="G19" s="38" t="s">
        <v>85</v>
      </c>
      <c r="H19" s="49" t="s">
        <v>152</v>
      </c>
      <c r="I19" s="34">
        <v>75.790322580645196</v>
      </c>
      <c r="J19" s="49" t="s">
        <v>152</v>
      </c>
      <c r="K19" s="39"/>
      <c r="L19" s="37">
        <v>2003</v>
      </c>
      <c r="M19" s="38" t="s">
        <v>85</v>
      </c>
      <c r="N19" s="49" t="s">
        <v>152</v>
      </c>
      <c r="O19" s="34">
        <v>45.464516129032297</v>
      </c>
      <c r="P19" s="49" t="s">
        <v>152</v>
      </c>
      <c r="Q19" s="34"/>
      <c r="R19" s="34">
        <f t="shared" si="0"/>
        <v>0.59987231325814028</v>
      </c>
      <c r="S19" s="39"/>
      <c r="T19" s="40">
        <v>1304</v>
      </c>
      <c r="U19" s="40">
        <v>1670</v>
      </c>
      <c r="V19" s="46">
        <v>20</v>
      </c>
      <c r="W19" s="46">
        <v>1</v>
      </c>
      <c r="X19" s="40">
        <v>5409</v>
      </c>
      <c r="Y19" s="15">
        <f t="shared" si="1"/>
        <v>4105</v>
      </c>
      <c r="Z19" s="15">
        <f t="shared" si="2"/>
        <v>3739</v>
      </c>
      <c r="AA19" s="15">
        <f t="shared" si="3"/>
        <v>366</v>
      </c>
      <c r="AB19" s="15"/>
      <c r="AC19" s="48">
        <v>28</v>
      </c>
      <c r="AD19" s="1" t="s">
        <v>119</v>
      </c>
      <c r="AE19" s="1" t="s">
        <v>120</v>
      </c>
      <c r="AF19" s="39">
        <v>39.493839000000001</v>
      </c>
      <c r="AG19" s="39">
        <v>-107.89684</v>
      </c>
    </row>
    <row r="20" spans="1:33">
      <c r="A20" s="36" t="s">
        <v>24</v>
      </c>
      <c r="B20" s="36" t="s">
        <v>104</v>
      </c>
      <c r="C20" s="36" t="s">
        <v>94</v>
      </c>
      <c r="D20" s="36" t="s">
        <v>115</v>
      </c>
      <c r="E20" s="36"/>
      <c r="F20" s="37">
        <v>1998</v>
      </c>
      <c r="G20" s="38" t="s">
        <v>82</v>
      </c>
      <c r="H20" s="49" t="s">
        <v>152</v>
      </c>
      <c r="I20" s="34">
        <v>59.244802867383498</v>
      </c>
      <c r="J20" s="49" t="s">
        <v>152</v>
      </c>
      <c r="K20" s="39"/>
      <c r="L20" s="37">
        <v>2003</v>
      </c>
      <c r="M20" s="38" t="s">
        <v>82</v>
      </c>
      <c r="N20" s="49" t="s">
        <v>152</v>
      </c>
      <c r="O20" s="34">
        <v>34.627956989247302</v>
      </c>
      <c r="P20" s="49" t="s">
        <v>152</v>
      </c>
      <c r="Q20" s="34"/>
      <c r="R20" s="34">
        <f t="shared" si="0"/>
        <v>0.58448936131596618</v>
      </c>
      <c r="S20" s="39"/>
      <c r="T20" s="40">
        <v>1635</v>
      </c>
      <c r="U20" s="40">
        <v>1670</v>
      </c>
      <c r="V20" s="46">
        <v>20</v>
      </c>
      <c r="W20" s="46">
        <v>1</v>
      </c>
      <c r="X20" s="40">
        <v>5294</v>
      </c>
      <c r="Y20" s="15">
        <f t="shared" si="1"/>
        <v>3659</v>
      </c>
      <c r="Z20" s="15">
        <f t="shared" si="2"/>
        <v>3624</v>
      </c>
      <c r="AA20" s="15">
        <f t="shared" si="3"/>
        <v>35</v>
      </c>
      <c r="AB20" s="15"/>
      <c r="AC20" s="48">
        <v>29</v>
      </c>
      <c r="AD20" s="1" t="s">
        <v>119</v>
      </c>
      <c r="AE20" s="1" t="s">
        <v>120</v>
      </c>
      <c r="AF20" s="39">
        <v>39.494548999999999</v>
      </c>
      <c r="AG20" s="39">
        <v>-107.90448000000001</v>
      </c>
    </row>
    <row r="21" spans="1:33">
      <c r="A21" s="36" t="s">
        <v>25</v>
      </c>
      <c r="B21" s="36" t="s">
        <v>105</v>
      </c>
      <c r="C21" s="36" t="s">
        <v>95</v>
      </c>
      <c r="D21" s="36" t="s">
        <v>113</v>
      </c>
      <c r="E21" s="36"/>
      <c r="F21" s="37">
        <v>1994</v>
      </c>
      <c r="G21" s="38" t="s">
        <v>86</v>
      </c>
      <c r="H21" s="49" t="s">
        <v>152</v>
      </c>
      <c r="I21" s="34">
        <v>33.7492575524834</v>
      </c>
      <c r="J21" s="49" t="s">
        <v>152</v>
      </c>
      <c r="K21" s="39"/>
      <c r="L21" s="37">
        <v>1999</v>
      </c>
      <c r="M21" s="38" t="s">
        <v>86</v>
      </c>
      <c r="N21" s="49" t="s">
        <v>152</v>
      </c>
      <c r="O21" s="34">
        <v>25.442652329749102</v>
      </c>
      <c r="P21" s="49" t="s">
        <v>152</v>
      </c>
      <c r="Q21" s="34"/>
      <c r="R21" s="34">
        <f t="shared" si="0"/>
        <v>0.75387294935846472</v>
      </c>
      <c r="S21" s="39"/>
      <c r="T21" s="40">
        <v>1672</v>
      </c>
      <c r="U21" s="40">
        <v>2120</v>
      </c>
      <c r="V21" s="46">
        <v>62</v>
      </c>
      <c r="W21" s="46">
        <v>2</v>
      </c>
      <c r="X21" s="40">
        <v>5499</v>
      </c>
      <c r="Y21" s="15">
        <f t="shared" si="1"/>
        <v>3827</v>
      </c>
      <c r="Z21" s="15">
        <f t="shared" si="2"/>
        <v>3379</v>
      </c>
      <c r="AA21" s="15">
        <f t="shared" si="3"/>
        <v>448</v>
      </c>
      <c r="AB21" s="15"/>
      <c r="AC21" s="48">
        <v>17</v>
      </c>
      <c r="AD21" s="1" t="s">
        <v>119</v>
      </c>
      <c r="AE21" s="1" t="s">
        <v>120</v>
      </c>
      <c r="AF21" s="39">
        <v>39.522499000000003</v>
      </c>
      <c r="AG21" s="39">
        <v>-107.906031</v>
      </c>
    </row>
    <row r="22" spans="1:33">
      <c r="A22" s="36" t="s">
        <v>26</v>
      </c>
      <c r="B22" s="36" t="s">
        <v>46</v>
      </c>
      <c r="C22" s="36" t="s">
        <v>65</v>
      </c>
      <c r="D22" s="36" t="s">
        <v>116</v>
      </c>
      <c r="E22" s="36"/>
      <c r="F22" s="37">
        <v>1993</v>
      </c>
      <c r="G22" s="38" t="s">
        <v>83</v>
      </c>
      <c r="H22" s="49" t="s">
        <v>152</v>
      </c>
      <c r="I22" s="34">
        <v>49.848842018196898</v>
      </c>
      <c r="J22" s="49" t="s">
        <v>152</v>
      </c>
      <c r="K22" s="39"/>
      <c r="L22" s="37">
        <v>1998</v>
      </c>
      <c r="M22" s="38" t="s">
        <v>83</v>
      </c>
      <c r="N22" s="49" t="s">
        <v>152</v>
      </c>
      <c r="O22" s="34">
        <v>30.748717948717999</v>
      </c>
      <c r="P22" s="49" t="s">
        <v>152</v>
      </c>
      <c r="Q22" s="34"/>
      <c r="R22" s="34">
        <f t="shared" si="0"/>
        <v>0.61683916223156077</v>
      </c>
      <c r="S22" s="39"/>
      <c r="T22" s="40">
        <v>1754</v>
      </c>
      <c r="U22" s="40">
        <v>2082</v>
      </c>
      <c r="V22" s="46">
        <v>57</v>
      </c>
      <c r="W22" s="46">
        <v>2</v>
      </c>
      <c r="X22" s="40">
        <v>5665</v>
      </c>
      <c r="Y22" s="15">
        <f t="shared" si="1"/>
        <v>3911</v>
      </c>
      <c r="Z22" s="15">
        <f t="shared" si="2"/>
        <v>3583</v>
      </c>
      <c r="AA22" s="15">
        <f t="shared" si="3"/>
        <v>328</v>
      </c>
      <c r="AB22" s="15"/>
      <c r="AC22" s="48">
        <v>24</v>
      </c>
      <c r="AD22" s="1" t="s">
        <v>119</v>
      </c>
      <c r="AE22" s="1" t="s">
        <v>120</v>
      </c>
      <c r="AF22" s="39">
        <v>39.512788999999998</v>
      </c>
      <c r="AG22" s="39">
        <v>-107.841109</v>
      </c>
    </row>
    <row r="23" spans="1:33">
      <c r="A23" s="36" t="s">
        <v>27</v>
      </c>
      <c r="B23" s="36" t="s">
        <v>46</v>
      </c>
      <c r="C23" s="36" t="s">
        <v>97</v>
      </c>
      <c r="D23" s="36" t="s">
        <v>116</v>
      </c>
      <c r="E23" s="36"/>
      <c r="F23" s="37">
        <v>1993</v>
      </c>
      <c r="G23" s="38" t="s">
        <v>82</v>
      </c>
      <c r="H23" s="49" t="s">
        <v>152</v>
      </c>
      <c r="I23" s="34">
        <v>28.0045492142266</v>
      </c>
      <c r="J23" s="49" t="s">
        <v>152</v>
      </c>
      <c r="K23" s="39"/>
      <c r="L23" s="37">
        <v>1998</v>
      </c>
      <c r="M23" s="38" t="s">
        <v>82</v>
      </c>
      <c r="N23" s="49" t="s">
        <v>152</v>
      </c>
      <c r="O23" s="34">
        <v>21.896296296296299</v>
      </c>
      <c r="P23" s="49" t="s">
        <v>152</v>
      </c>
      <c r="Q23" s="34"/>
      <c r="R23" s="34">
        <f t="shared" si="0"/>
        <v>0.78188354787631276</v>
      </c>
      <c r="S23" s="39"/>
      <c r="T23" s="40">
        <v>2124</v>
      </c>
      <c r="U23" s="40">
        <v>2169</v>
      </c>
      <c r="V23" s="46">
        <v>30</v>
      </c>
      <c r="W23" s="46">
        <v>1</v>
      </c>
      <c r="X23" s="40">
        <v>5931</v>
      </c>
      <c r="Y23" s="15">
        <f t="shared" si="1"/>
        <v>3807</v>
      </c>
      <c r="Z23" s="15">
        <f t="shared" si="2"/>
        <v>3762</v>
      </c>
      <c r="AA23" s="15">
        <f t="shared" si="3"/>
        <v>45</v>
      </c>
      <c r="AB23" s="15"/>
      <c r="AC23" s="48">
        <v>25</v>
      </c>
      <c r="AD23" s="1" t="s">
        <v>119</v>
      </c>
      <c r="AE23" s="1" t="s">
        <v>120</v>
      </c>
      <c r="AF23" s="39">
        <v>39.501139999999999</v>
      </c>
      <c r="AG23" s="39">
        <v>-107.839268</v>
      </c>
    </row>
    <row r="24" spans="1:33">
      <c r="A24" s="36" t="s">
        <v>28</v>
      </c>
      <c r="B24" s="36" t="s">
        <v>106</v>
      </c>
      <c r="C24" s="36" t="s">
        <v>66</v>
      </c>
      <c r="D24" s="36" t="s">
        <v>112</v>
      </c>
      <c r="E24" s="36"/>
      <c r="F24" s="37">
        <v>1987</v>
      </c>
      <c r="G24" s="38" t="s">
        <v>81</v>
      </c>
      <c r="H24" s="49" t="s">
        <v>152</v>
      </c>
      <c r="I24" s="34">
        <v>63.103584229390698</v>
      </c>
      <c r="J24" s="49" t="s">
        <v>152</v>
      </c>
      <c r="K24" s="39"/>
      <c r="L24" s="37">
        <v>1992</v>
      </c>
      <c r="M24" s="38" t="s">
        <v>81</v>
      </c>
      <c r="N24" s="49" t="s">
        <v>152</v>
      </c>
      <c r="O24" s="34">
        <v>40.262724014336897</v>
      </c>
      <c r="P24" s="49" t="s">
        <v>152</v>
      </c>
      <c r="Q24" s="34"/>
      <c r="R24" s="34">
        <f t="shared" si="0"/>
        <v>0.63804179280809226</v>
      </c>
      <c r="S24" s="39"/>
      <c r="T24" s="40">
        <v>2055</v>
      </c>
      <c r="U24" s="40">
        <v>2845</v>
      </c>
      <c r="V24" s="46">
        <v>20</v>
      </c>
      <c r="W24" s="47">
        <v>1</v>
      </c>
      <c r="X24" s="40">
        <v>5546</v>
      </c>
      <c r="Y24" s="15">
        <f t="shared" si="1"/>
        <v>3491</v>
      </c>
      <c r="Z24" s="15">
        <f t="shared" si="2"/>
        <v>2701</v>
      </c>
      <c r="AA24" s="15">
        <f t="shared" si="3"/>
        <v>790</v>
      </c>
      <c r="AB24" s="15"/>
      <c r="AC24" s="48">
        <v>11</v>
      </c>
      <c r="AD24" s="1" t="s">
        <v>119</v>
      </c>
      <c r="AE24" s="1" t="s">
        <v>120</v>
      </c>
      <c r="AF24" s="39">
        <v>39.535598999999998</v>
      </c>
      <c r="AG24" s="39">
        <v>-107.854399</v>
      </c>
    </row>
    <row r="25" spans="1:33">
      <c r="A25" s="36" t="s">
        <v>29</v>
      </c>
      <c r="B25" s="36" t="s">
        <v>107</v>
      </c>
      <c r="C25" s="36" t="s">
        <v>96</v>
      </c>
      <c r="D25" s="36" t="s">
        <v>114</v>
      </c>
      <c r="E25" s="36"/>
      <c r="F25" s="37">
        <v>1996</v>
      </c>
      <c r="G25" s="38" t="s">
        <v>82</v>
      </c>
      <c r="H25" s="49" t="s">
        <v>152</v>
      </c>
      <c r="I25" s="34">
        <v>173.34551971326201</v>
      </c>
      <c r="J25" s="49" t="s">
        <v>152</v>
      </c>
      <c r="K25" s="39"/>
      <c r="L25" s="37">
        <v>2001</v>
      </c>
      <c r="M25" s="38" t="s">
        <v>82</v>
      </c>
      <c r="N25" s="49" t="s">
        <v>152</v>
      </c>
      <c r="O25" s="34">
        <v>104.67885304659499</v>
      </c>
      <c r="P25" s="49" t="s">
        <v>152</v>
      </c>
      <c r="Q25" s="34"/>
      <c r="R25" s="34">
        <f t="shared" si="0"/>
        <v>0.60387400389550661</v>
      </c>
      <c r="S25" s="39"/>
      <c r="T25" s="40">
        <v>1769</v>
      </c>
      <c r="U25" s="40">
        <v>1819</v>
      </c>
      <c r="V25" s="46">
        <v>35</v>
      </c>
      <c r="W25" s="46">
        <v>1</v>
      </c>
      <c r="X25" s="40">
        <v>5259</v>
      </c>
      <c r="Y25" s="15">
        <f t="shared" si="1"/>
        <v>3490</v>
      </c>
      <c r="Z25" s="15">
        <f t="shared" si="2"/>
        <v>3440</v>
      </c>
      <c r="AA25" s="15">
        <f t="shared" si="3"/>
        <v>50</v>
      </c>
      <c r="AB25" s="15"/>
      <c r="AC25" s="48">
        <v>29</v>
      </c>
      <c r="AD25" s="1" t="s">
        <v>119</v>
      </c>
      <c r="AE25" s="1" t="s">
        <v>120</v>
      </c>
      <c r="AF25" s="39">
        <v>39.500019000000002</v>
      </c>
      <c r="AG25" s="39">
        <v>-107.917101</v>
      </c>
    </row>
    <row r="26" spans="1:33">
      <c r="A26" s="36" t="s">
        <v>30</v>
      </c>
      <c r="B26" s="36" t="s">
        <v>98</v>
      </c>
      <c r="C26" s="36" t="s">
        <v>67</v>
      </c>
      <c r="D26" s="36" t="s">
        <v>116</v>
      </c>
      <c r="E26" s="36"/>
      <c r="F26" s="37">
        <v>1993</v>
      </c>
      <c r="G26" s="38" t="s">
        <v>83</v>
      </c>
      <c r="H26" s="49" t="s">
        <v>152</v>
      </c>
      <c r="I26" s="34">
        <v>36.123793768955103</v>
      </c>
      <c r="J26" s="49" t="s">
        <v>152</v>
      </c>
      <c r="K26" s="39"/>
      <c r="L26" s="37">
        <v>1998</v>
      </c>
      <c r="M26" s="38" t="s">
        <v>83</v>
      </c>
      <c r="N26" s="49" t="s">
        <v>152</v>
      </c>
      <c r="O26" s="34">
        <v>29.858705832269099</v>
      </c>
      <c r="P26" s="49" t="s">
        <v>152</v>
      </c>
      <c r="Q26" s="34"/>
      <c r="R26" s="34">
        <f t="shared" si="0"/>
        <v>0.82656616919150283</v>
      </c>
      <c r="S26" s="39"/>
      <c r="T26" s="40">
        <v>1404</v>
      </c>
      <c r="U26" s="40">
        <v>1413</v>
      </c>
      <c r="V26" s="46">
        <v>27</v>
      </c>
      <c r="W26" s="46">
        <v>1</v>
      </c>
      <c r="X26" s="40">
        <v>5281</v>
      </c>
      <c r="Y26" s="15">
        <f t="shared" si="1"/>
        <v>3877</v>
      </c>
      <c r="Z26" s="15">
        <f t="shared" si="2"/>
        <v>3868</v>
      </c>
      <c r="AA26" s="15">
        <f t="shared" si="3"/>
        <v>9</v>
      </c>
      <c r="AB26" s="15"/>
      <c r="AC26" s="48">
        <v>27</v>
      </c>
      <c r="AD26" s="1" t="s">
        <v>119</v>
      </c>
      <c r="AE26" s="1" t="s">
        <v>120</v>
      </c>
      <c r="AF26" s="39">
        <v>39.494439</v>
      </c>
      <c r="AG26" s="39">
        <v>-107.868909</v>
      </c>
    </row>
    <row r="27" spans="1:33">
      <c r="A27" s="36" t="s">
        <v>31</v>
      </c>
      <c r="B27" s="36" t="s">
        <v>108</v>
      </c>
      <c r="C27" s="36" t="s">
        <v>68</v>
      </c>
      <c r="D27" s="36" t="s">
        <v>112</v>
      </c>
      <c r="E27" s="36"/>
      <c r="F27" s="37">
        <v>1992</v>
      </c>
      <c r="G27" s="38" t="s">
        <v>87</v>
      </c>
      <c r="H27" s="49" t="s">
        <v>152</v>
      </c>
      <c r="I27" s="34">
        <v>96.939222769567607</v>
      </c>
      <c r="J27" s="49" t="s">
        <v>152</v>
      </c>
      <c r="K27" s="39"/>
      <c r="L27" s="37">
        <v>1997</v>
      </c>
      <c r="M27" s="38" t="s">
        <v>87</v>
      </c>
      <c r="N27" s="49" t="s">
        <v>152</v>
      </c>
      <c r="O27" s="34">
        <v>54.366308243727602</v>
      </c>
      <c r="P27" s="49" t="s">
        <v>152</v>
      </c>
      <c r="Q27" s="34"/>
      <c r="R27" s="34">
        <f t="shared" si="0"/>
        <v>0.56082880273303537</v>
      </c>
      <c r="S27" s="39"/>
      <c r="T27" s="40">
        <v>1725</v>
      </c>
      <c r="U27" s="40">
        <v>2316</v>
      </c>
      <c r="V27" s="46">
        <v>20</v>
      </c>
      <c r="W27" s="46">
        <v>1</v>
      </c>
      <c r="X27" s="43">
        <v>5556</v>
      </c>
      <c r="Y27" s="15">
        <f t="shared" si="1"/>
        <v>3831</v>
      </c>
      <c r="Z27" s="15">
        <f t="shared" si="2"/>
        <v>3240</v>
      </c>
      <c r="AA27" s="15">
        <f t="shared" si="3"/>
        <v>591</v>
      </c>
      <c r="AB27" s="15"/>
      <c r="AC27" s="48">
        <v>16</v>
      </c>
      <c r="AD27" s="1" t="s">
        <v>119</v>
      </c>
      <c r="AE27" s="1" t="s">
        <v>120</v>
      </c>
      <c r="AF27" s="39">
        <v>39.520088999999999</v>
      </c>
      <c r="AG27" s="39">
        <v>-107.89949</v>
      </c>
    </row>
    <row r="28" spans="1:33">
      <c r="A28" s="36" t="s">
        <v>32</v>
      </c>
      <c r="B28" s="36" t="s">
        <v>47</v>
      </c>
      <c r="C28" s="36" t="s">
        <v>69</v>
      </c>
      <c r="D28" s="36" t="s">
        <v>116</v>
      </c>
      <c r="E28" s="36"/>
      <c r="F28" s="37">
        <v>1993</v>
      </c>
      <c r="G28" s="38" t="s">
        <v>82</v>
      </c>
      <c r="H28" s="49" t="s">
        <v>152</v>
      </c>
      <c r="I28" s="34">
        <v>70.958643507030601</v>
      </c>
      <c r="J28" s="49" t="s">
        <v>152</v>
      </c>
      <c r="K28" s="39"/>
      <c r="L28" s="37">
        <v>1998</v>
      </c>
      <c r="M28" s="38" t="s">
        <v>82</v>
      </c>
      <c r="N28" s="49" t="s">
        <v>152</v>
      </c>
      <c r="O28" s="34">
        <v>45.538461538461497</v>
      </c>
      <c r="P28" s="49" t="s">
        <v>152</v>
      </c>
      <c r="Q28" s="34"/>
      <c r="R28" s="34">
        <f t="shared" si="0"/>
        <v>0.64176059867815161</v>
      </c>
      <c r="S28" s="39"/>
      <c r="T28" s="40">
        <v>1440</v>
      </c>
      <c r="U28" s="40">
        <v>1512</v>
      </c>
      <c r="V28" s="46">
        <v>35</v>
      </c>
      <c r="W28" s="46">
        <v>1</v>
      </c>
      <c r="X28" s="40">
        <v>5410</v>
      </c>
      <c r="Y28" s="15">
        <f t="shared" si="1"/>
        <v>3970</v>
      </c>
      <c r="Z28" s="15">
        <f t="shared" si="2"/>
        <v>3898</v>
      </c>
      <c r="AA28" s="15">
        <f t="shared" si="3"/>
        <v>72</v>
      </c>
      <c r="AB28" s="15"/>
      <c r="AC28" s="48">
        <v>34</v>
      </c>
      <c r="AD28" s="1" t="s">
        <v>119</v>
      </c>
      <c r="AE28" s="1" t="s">
        <v>120</v>
      </c>
      <c r="AF28" s="39">
        <v>39.48301</v>
      </c>
      <c r="AG28" s="39">
        <v>-107.872589</v>
      </c>
    </row>
    <row r="29" spans="1:33">
      <c r="A29" s="36" t="s">
        <v>33</v>
      </c>
      <c r="B29" s="36" t="s">
        <v>48</v>
      </c>
      <c r="C29" s="36" t="s">
        <v>70</v>
      </c>
      <c r="D29" s="36" t="s">
        <v>116</v>
      </c>
      <c r="E29" s="36"/>
      <c r="F29" s="37">
        <v>1993</v>
      </c>
      <c r="G29" s="38" t="s">
        <v>81</v>
      </c>
      <c r="H29" s="49" t="s">
        <v>152</v>
      </c>
      <c r="I29" s="34">
        <v>84.470996038483307</v>
      </c>
      <c r="J29" s="49" t="s">
        <v>152</v>
      </c>
      <c r="K29" s="39"/>
      <c r="L29" s="37">
        <v>1998</v>
      </c>
      <c r="M29" s="38" t="s">
        <v>81</v>
      </c>
      <c r="N29" s="49" t="s">
        <v>152</v>
      </c>
      <c r="O29" s="34">
        <v>43.795579450418202</v>
      </c>
      <c r="P29" s="49" t="s">
        <v>152</v>
      </c>
      <c r="Q29" s="34"/>
      <c r="R29" s="34">
        <f t="shared" si="0"/>
        <v>0.51846884142890659</v>
      </c>
      <c r="S29" s="39"/>
      <c r="T29" s="40">
        <v>1459</v>
      </c>
      <c r="U29" s="40">
        <v>1551</v>
      </c>
      <c r="V29" s="46">
        <v>26</v>
      </c>
      <c r="W29" s="46">
        <v>1</v>
      </c>
      <c r="X29" s="40">
        <v>5360</v>
      </c>
      <c r="Y29" s="15">
        <f t="shared" si="1"/>
        <v>3901</v>
      </c>
      <c r="Z29" s="15">
        <f t="shared" si="2"/>
        <v>3809</v>
      </c>
      <c r="AA29" s="15">
        <f t="shared" si="3"/>
        <v>92</v>
      </c>
      <c r="AB29" s="15"/>
      <c r="AC29" s="48">
        <v>34</v>
      </c>
      <c r="AD29" s="1" t="s">
        <v>119</v>
      </c>
      <c r="AE29" s="1" t="s">
        <v>120</v>
      </c>
      <c r="AF29" s="39">
        <v>39.484020000000001</v>
      </c>
      <c r="AG29" s="39">
        <v>-107.880859</v>
      </c>
    </row>
    <row r="30" spans="1:33">
      <c r="A30" s="36" t="s">
        <v>34</v>
      </c>
      <c r="B30" s="36" t="s">
        <v>109</v>
      </c>
      <c r="C30" s="36" t="s">
        <v>71</v>
      </c>
      <c r="D30" s="36" t="s">
        <v>112</v>
      </c>
      <c r="E30" s="36"/>
      <c r="F30" s="37">
        <v>1990</v>
      </c>
      <c r="G30" s="38" t="s">
        <v>81</v>
      </c>
      <c r="H30" s="49" t="s">
        <v>152</v>
      </c>
      <c r="I30" s="34">
        <v>35.841935483870998</v>
      </c>
      <c r="J30" s="49" t="s">
        <v>152</v>
      </c>
      <c r="K30" s="39"/>
      <c r="L30" s="37">
        <v>1996</v>
      </c>
      <c r="M30" s="38" t="s">
        <v>79</v>
      </c>
      <c r="N30" s="49" t="s">
        <v>152</v>
      </c>
      <c r="O30" s="34">
        <v>34.218390804597703</v>
      </c>
      <c r="P30" s="49" t="s">
        <v>152</v>
      </c>
      <c r="Q30" s="34"/>
      <c r="R30" s="34">
        <f t="shared" si="0"/>
        <v>0.95470265047477987</v>
      </c>
      <c r="S30" s="39"/>
      <c r="T30" s="40">
        <v>1748</v>
      </c>
      <c r="U30" s="40">
        <v>2611</v>
      </c>
      <c r="V30" s="46">
        <v>20</v>
      </c>
      <c r="W30" s="46">
        <v>1</v>
      </c>
      <c r="X30" s="43">
        <v>5813</v>
      </c>
      <c r="Y30" s="15">
        <f t="shared" si="1"/>
        <v>4065</v>
      </c>
      <c r="Z30" s="15">
        <f t="shared" si="2"/>
        <v>3202</v>
      </c>
      <c r="AA30" s="15">
        <f t="shared" si="3"/>
        <v>863</v>
      </c>
      <c r="AB30" s="15"/>
      <c r="AC30" s="48">
        <v>15</v>
      </c>
      <c r="AD30" s="1" t="s">
        <v>119</v>
      </c>
      <c r="AE30" s="1" t="s">
        <v>120</v>
      </c>
      <c r="AF30" s="39">
        <v>39.527768999999999</v>
      </c>
      <c r="AG30" s="39">
        <v>-107.88018</v>
      </c>
    </row>
    <row r="31" spans="1:33">
      <c r="A31" s="36" t="s">
        <v>35</v>
      </c>
      <c r="B31" s="36" t="s">
        <v>49</v>
      </c>
      <c r="C31" s="36" t="s">
        <v>72</v>
      </c>
      <c r="D31" s="36" t="s">
        <v>116</v>
      </c>
      <c r="E31" s="36"/>
      <c r="F31" s="37">
        <v>1992</v>
      </c>
      <c r="G31" s="38" t="s">
        <v>86</v>
      </c>
      <c r="H31" s="49" t="s">
        <v>152</v>
      </c>
      <c r="I31" s="34">
        <v>125.588888888889</v>
      </c>
      <c r="J31" s="49" t="s">
        <v>152</v>
      </c>
      <c r="K31" s="39"/>
      <c r="L31" s="37">
        <v>1997</v>
      </c>
      <c r="M31" s="38" t="s">
        <v>86</v>
      </c>
      <c r="N31" s="49" t="s">
        <v>152</v>
      </c>
      <c r="O31" s="34">
        <v>68.879211469533999</v>
      </c>
      <c r="P31" s="49" t="s">
        <v>152</v>
      </c>
      <c r="Q31" s="34"/>
      <c r="R31" s="34">
        <f t="shared" si="0"/>
        <v>0.54844988341661982</v>
      </c>
      <c r="S31" s="39"/>
      <c r="T31" s="40">
        <v>1778</v>
      </c>
      <c r="U31" s="40">
        <v>1848</v>
      </c>
      <c r="V31" s="46">
        <v>30</v>
      </c>
      <c r="W31" s="46">
        <v>1</v>
      </c>
      <c r="X31" s="40">
        <v>5583</v>
      </c>
      <c r="Y31" s="15">
        <f t="shared" si="1"/>
        <v>3805</v>
      </c>
      <c r="Z31" s="15">
        <f t="shared" si="2"/>
        <v>3735</v>
      </c>
      <c r="AA31" s="15">
        <f t="shared" si="3"/>
        <v>70</v>
      </c>
      <c r="AB31" s="15"/>
      <c r="AC31" s="48">
        <v>23</v>
      </c>
      <c r="AD31" s="1" t="s">
        <v>119</v>
      </c>
      <c r="AE31" s="1" t="s">
        <v>120</v>
      </c>
      <c r="AF31" s="39">
        <v>39.506869000000002</v>
      </c>
      <c r="AG31" s="39">
        <v>-107.850549</v>
      </c>
    </row>
    <row r="32" spans="1:33">
      <c r="A32" s="36" t="s">
        <v>36</v>
      </c>
      <c r="B32" s="36" t="s">
        <v>49</v>
      </c>
      <c r="C32" s="36" t="s">
        <v>99</v>
      </c>
      <c r="D32" s="36" t="s">
        <v>116</v>
      </c>
      <c r="E32" s="36"/>
      <c r="F32" s="37">
        <v>1992</v>
      </c>
      <c r="G32" s="38" t="s">
        <v>84</v>
      </c>
      <c r="H32" s="49" t="s">
        <v>152</v>
      </c>
      <c r="I32" s="34">
        <v>28.333481646273601</v>
      </c>
      <c r="J32" s="49" t="s">
        <v>152</v>
      </c>
      <c r="K32" s="39"/>
      <c r="L32" s="37">
        <v>1997</v>
      </c>
      <c r="M32" s="38" t="s">
        <v>84</v>
      </c>
      <c r="N32" s="49" t="s">
        <v>152</v>
      </c>
      <c r="O32" s="34">
        <v>18.235535074244801</v>
      </c>
      <c r="P32" s="49" t="s">
        <v>152</v>
      </c>
      <c r="Q32" s="34"/>
      <c r="R32" s="34">
        <f t="shared" si="0"/>
        <v>0.64360375127576763</v>
      </c>
      <c r="S32" s="39"/>
      <c r="T32" s="40">
        <v>2003</v>
      </c>
      <c r="U32" s="40">
        <v>2033</v>
      </c>
      <c r="V32" s="47" t="s">
        <v>152</v>
      </c>
      <c r="W32" s="46">
        <v>1</v>
      </c>
      <c r="X32" s="40">
        <v>5763</v>
      </c>
      <c r="Y32" s="15">
        <f t="shared" si="1"/>
        <v>3760</v>
      </c>
      <c r="Z32" s="15">
        <f t="shared" si="2"/>
        <v>3730</v>
      </c>
      <c r="AA32" s="15">
        <f t="shared" si="3"/>
        <v>30</v>
      </c>
      <c r="AB32" s="15"/>
      <c r="AC32" s="48">
        <v>24</v>
      </c>
      <c r="AD32" s="1" t="s">
        <v>119</v>
      </c>
      <c r="AE32" s="1" t="s">
        <v>120</v>
      </c>
      <c r="AF32" s="39">
        <v>39.507098999999997</v>
      </c>
      <c r="AG32" s="39">
        <v>-107.841869</v>
      </c>
    </row>
    <row r="33" spans="1:33">
      <c r="A33" s="36" t="s">
        <v>37</v>
      </c>
      <c r="B33" s="36" t="s">
        <v>50</v>
      </c>
      <c r="C33" s="36" t="s">
        <v>73</v>
      </c>
      <c r="D33" s="36" t="s">
        <v>116</v>
      </c>
      <c r="E33" s="36"/>
      <c r="F33" s="37">
        <v>1992</v>
      </c>
      <c r="G33" s="38" t="s">
        <v>80</v>
      </c>
      <c r="H33" s="49" t="s">
        <v>152</v>
      </c>
      <c r="I33" s="34">
        <v>90.396210957501296</v>
      </c>
      <c r="J33" s="49" t="s">
        <v>152</v>
      </c>
      <c r="K33" s="39"/>
      <c r="L33" s="37">
        <v>1997</v>
      </c>
      <c r="M33" s="38" t="s">
        <v>80</v>
      </c>
      <c r="N33" s="49" t="s">
        <v>152</v>
      </c>
      <c r="O33" s="34">
        <v>57.044444444444402</v>
      </c>
      <c r="P33" s="49" t="s">
        <v>152</v>
      </c>
      <c r="Q33" s="34"/>
      <c r="R33" s="34">
        <f t="shared" si="0"/>
        <v>0.63104906544438211</v>
      </c>
      <c r="S33" s="39"/>
      <c r="T33" s="40">
        <v>1370</v>
      </c>
      <c r="U33" s="40">
        <v>1430</v>
      </c>
      <c r="V33" s="46">
        <v>24</v>
      </c>
      <c r="W33" s="47">
        <v>1</v>
      </c>
      <c r="X33" s="40">
        <v>5264</v>
      </c>
      <c r="Y33" s="15">
        <f t="shared" si="1"/>
        <v>3894</v>
      </c>
      <c r="Z33" s="15">
        <f t="shared" si="2"/>
        <v>3834</v>
      </c>
      <c r="AA33" s="15">
        <f t="shared" si="3"/>
        <v>60</v>
      </c>
      <c r="AB33" s="15"/>
      <c r="AC33" s="48">
        <v>27</v>
      </c>
      <c r="AD33" s="1" t="s">
        <v>119</v>
      </c>
      <c r="AE33" s="1" t="s">
        <v>120</v>
      </c>
      <c r="AF33" s="39">
        <v>39.499338999999999</v>
      </c>
      <c r="AG33" s="39">
        <v>-107.867169</v>
      </c>
    </row>
    <row r="34" spans="1:33">
      <c r="A34" s="36" t="s">
        <v>38</v>
      </c>
      <c r="B34" s="36" t="s">
        <v>110</v>
      </c>
      <c r="C34" s="36" t="s">
        <v>100</v>
      </c>
      <c r="D34" s="36" t="s">
        <v>117</v>
      </c>
      <c r="E34" s="36"/>
      <c r="F34" s="37">
        <v>1993</v>
      </c>
      <c r="G34" s="38" t="s">
        <v>82</v>
      </c>
      <c r="H34" s="49" t="s">
        <v>152</v>
      </c>
      <c r="I34" s="34">
        <v>175.77670250896099</v>
      </c>
      <c r="J34" s="49" t="s">
        <v>152</v>
      </c>
      <c r="K34" s="39"/>
      <c r="L34" s="37">
        <v>1998</v>
      </c>
      <c r="M34" s="38" t="s">
        <v>85</v>
      </c>
      <c r="N34" s="49" t="s">
        <v>152</v>
      </c>
      <c r="O34" s="34">
        <v>125.629390681004</v>
      </c>
      <c r="P34" s="49" t="s">
        <v>152</v>
      </c>
      <c r="Q34" s="34"/>
      <c r="R34" s="34">
        <f t="shared" si="0"/>
        <v>0.7147101344366128</v>
      </c>
      <c r="S34" s="39"/>
      <c r="T34" s="40">
        <v>2318</v>
      </c>
      <c r="U34" s="40">
        <v>2372</v>
      </c>
      <c r="V34" s="46">
        <v>60</v>
      </c>
      <c r="W34" s="47">
        <v>1</v>
      </c>
      <c r="X34" s="40">
        <v>5766</v>
      </c>
      <c r="Y34" s="15">
        <f t="shared" si="1"/>
        <v>3448</v>
      </c>
      <c r="Z34" s="15">
        <f t="shared" si="2"/>
        <v>3394</v>
      </c>
      <c r="AA34" s="15">
        <f t="shared" si="3"/>
        <v>54</v>
      </c>
      <c r="AB34" s="15"/>
      <c r="AC34" s="48">
        <v>17</v>
      </c>
      <c r="AD34" s="1" t="s">
        <v>119</v>
      </c>
      <c r="AE34" s="1" t="s">
        <v>120</v>
      </c>
      <c r="AF34" s="39">
        <v>39.519359000000001</v>
      </c>
      <c r="AG34" s="39">
        <v>-107.919101</v>
      </c>
    </row>
    <row r="35" spans="1:33">
      <c r="A35" s="36" t="s">
        <v>39</v>
      </c>
      <c r="B35" s="36" t="s">
        <v>110</v>
      </c>
      <c r="C35" s="36" t="s">
        <v>101</v>
      </c>
      <c r="D35" s="36" t="s">
        <v>117</v>
      </c>
      <c r="E35" s="36"/>
      <c r="F35" s="37">
        <v>1996</v>
      </c>
      <c r="G35" s="38" t="s">
        <v>84</v>
      </c>
      <c r="H35" s="49" t="s">
        <v>152</v>
      </c>
      <c r="I35" s="34">
        <v>43.213492063492097</v>
      </c>
      <c r="J35" s="49" t="s">
        <v>152</v>
      </c>
      <c r="K35" s="39"/>
      <c r="L35" s="37">
        <v>2001</v>
      </c>
      <c r="M35" s="38" t="s">
        <v>84</v>
      </c>
      <c r="N35" s="49" t="s">
        <v>152</v>
      </c>
      <c r="O35" s="34">
        <v>18.485202252944202</v>
      </c>
      <c r="P35" s="49" t="s">
        <v>152</v>
      </c>
      <c r="Q35" s="34"/>
      <c r="R35" s="34">
        <f t="shared" si="0"/>
        <v>0.42776460244834019</v>
      </c>
      <c r="S35" s="39"/>
      <c r="T35" s="40">
        <v>2318</v>
      </c>
      <c r="U35" s="40">
        <v>2331</v>
      </c>
      <c r="V35" s="46">
        <v>28</v>
      </c>
      <c r="W35" s="46">
        <v>1</v>
      </c>
      <c r="X35" s="40">
        <v>5741</v>
      </c>
      <c r="Y35" s="15">
        <f t="shared" si="1"/>
        <v>3423</v>
      </c>
      <c r="Z35" s="15">
        <f t="shared" si="2"/>
        <v>3410</v>
      </c>
      <c r="AA35" s="15">
        <f t="shared" si="3"/>
        <v>13</v>
      </c>
      <c r="AB35" s="15"/>
      <c r="AC35" s="48">
        <v>19</v>
      </c>
      <c r="AD35" s="1" t="s">
        <v>119</v>
      </c>
      <c r="AE35" s="1" t="s">
        <v>120</v>
      </c>
      <c r="AF35" s="39">
        <v>39.514108999999998</v>
      </c>
      <c r="AG35" s="39">
        <v>-107.925161</v>
      </c>
    </row>
    <row r="36" spans="1:33">
      <c r="A36" s="36" t="s">
        <v>40</v>
      </c>
      <c r="B36" s="36" t="s">
        <v>110</v>
      </c>
      <c r="C36" s="36" t="s">
        <v>102</v>
      </c>
      <c r="D36" s="36" t="s">
        <v>117</v>
      </c>
      <c r="E36" s="36"/>
      <c r="F36" s="37">
        <v>1993</v>
      </c>
      <c r="G36" s="38" t="s">
        <v>79</v>
      </c>
      <c r="H36" s="49" t="s">
        <v>152</v>
      </c>
      <c r="I36" s="34">
        <v>126.74654377880201</v>
      </c>
      <c r="J36" s="49" t="s">
        <v>152</v>
      </c>
      <c r="K36" s="39"/>
      <c r="L36" s="37">
        <v>1998</v>
      </c>
      <c r="M36" s="38" t="s">
        <v>79</v>
      </c>
      <c r="N36" s="49" t="s">
        <v>152</v>
      </c>
      <c r="O36" s="34">
        <v>69.7373271889401</v>
      </c>
      <c r="P36" s="49" t="s">
        <v>152</v>
      </c>
      <c r="Q36" s="34"/>
      <c r="R36" s="34">
        <f t="shared" si="0"/>
        <v>0.55021087841768401</v>
      </c>
      <c r="S36" s="39"/>
      <c r="T36" s="40">
        <v>2370</v>
      </c>
      <c r="U36" s="40">
        <v>2448</v>
      </c>
      <c r="V36" s="46">
        <v>94</v>
      </c>
      <c r="W36" s="46">
        <v>1</v>
      </c>
      <c r="X36" s="40">
        <v>5855</v>
      </c>
      <c r="Y36" s="15">
        <f t="shared" si="1"/>
        <v>3485</v>
      </c>
      <c r="Z36" s="15">
        <f t="shared" si="2"/>
        <v>3407</v>
      </c>
      <c r="AA36" s="15">
        <f t="shared" si="3"/>
        <v>78</v>
      </c>
      <c r="AB36" s="15"/>
      <c r="AC36" s="48">
        <v>9</v>
      </c>
      <c r="AD36" s="1" t="s">
        <v>119</v>
      </c>
      <c r="AE36" s="1" t="s">
        <v>120</v>
      </c>
      <c r="AF36" s="39">
        <v>39.534129</v>
      </c>
      <c r="AG36" s="39">
        <v>-107.90069099999999</v>
      </c>
    </row>
    <row r="37" spans="1:33">
      <c r="A37" s="36" t="s">
        <v>41</v>
      </c>
      <c r="B37" s="36" t="s">
        <v>51</v>
      </c>
      <c r="C37" s="36" t="s">
        <v>75</v>
      </c>
      <c r="D37" s="36" t="s">
        <v>116</v>
      </c>
      <c r="E37" s="36"/>
      <c r="F37" s="37">
        <v>1992</v>
      </c>
      <c r="G37" s="38" t="s">
        <v>88</v>
      </c>
      <c r="H37" s="49" t="s">
        <v>152</v>
      </c>
      <c r="I37" s="34">
        <v>62.751612903225798</v>
      </c>
      <c r="J37" s="49" t="s">
        <v>152</v>
      </c>
      <c r="K37" s="39"/>
      <c r="L37" s="37">
        <v>1997</v>
      </c>
      <c r="M37" s="38" t="s">
        <v>88</v>
      </c>
      <c r="N37" s="49" t="s">
        <v>152</v>
      </c>
      <c r="O37" s="34">
        <v>31.5861348528015</v>
      </c>
      <c r="P37" s="49" t="s">
        <v>152</v>
      </c>
      <c r="Q37" s="34"/>
      <c r="R37" s="34">
        <f t="shared" si="0"/>
        <v>0.50335176087844891</v>
      </c>
      <c r="S37" s="39"/>
      <c r="T37" s="40">
        <v>1410</v>
      </c>
      <c r="U37" s="40">
        <v>1475</v>
      </c>
      <c r="V37" s="46">
        <v>15</v>
      </c>
      <c r="W37" s="46">
        <v>1</v>
      </c>
      <c r="X37" s="40">
        <v>5303</v>
      </c>
      <c r="Y37" s="15">
        <f t="shared" si="1"/>
        <v>3893</v>
      </c>
      <c r="Z37" s="15">
        <f t="shared" si="2"/>
        <v>3828</v>
      </c>
      <c r="AA37" s="15">
        <f t="shared" si="3"/>
        <v>65</v>
      </c>
      <c r="AB37" s="15"/>
      <c r="AC37" s="48">
        <v>26</v>
      </c>
      <c r="AD37" s="1" t="s">
        <v>119</v>
      </c>
      <c r="AE37" s="1" t="s">
        <v>120</v>
      </c>
      <c r="AF37" s="39">
        <v>39.498629000000001</v>
      </c>
      <c r="AG37" s="39">
        <v>-107.863169</v>
      </c>
    </row>
    <row r="38" spans="1:33">
      <c r="A38" s="36" t="s">
        <v>42</v>
      </c>
      <c r="B38" s="36" t="s">
        <v>52</v>
      </c>
      <c r="C38" s="36" t="s">
        <v>76</v>
      </c>
      <c r="D38" s="36" t="s">
        <v>118</v>
      </c>
      <c r="E38" s="36"/>
      <c r="F38" s="37">
        <v>1989</v>
      </c>
      <c r="G38" s="38" t="s">
        <v>81</v>
      </c>
      <c r="H38" s="49" t="s">
        <v>152</v>
      </c>
      <c r="I38" s="34">
        <v>79.5579744689867</v>
      </c>
      <c r="J38" s="49" t="s">
        <v>152</v>
      </c>
      <c r="K38" s="39"/>
      <c r="L38" s="37">
        <v>1994</v>
      </c>
      <c r="M38" s="38" t="s">
        <v>81</v>
      </c>
      <c r="N38" s="49" t="s">
        <v>152</v>
      </c>
      <c r="O38" s="34">
        <v>61.218998887653001</v>
      </c>
      <c r="P38" s="49" t="s">
        <v>152</v>
      </c>
      <c r="Q38" s="34"/>
      <c r="R38" s="34">
        <f t="shared" si="0"/>
        <v>0.76948915927362382</v>
      </c>
      <c r="S38" s="39"/>
      <c r="T38" s="40">
        <v>1528</v>
      </c>
      <c r="U38" s="40">
        <v>1560</v>
      </c>
      <c r="V38" s="46">
        <v>33</v>
      </c>
      <c r="W38" s="46">
        <v>1</v>
      </c>
      <c r="X38" s="43">
        <v>5551</v>
      </c>
      <c r="Y38" s="15">
        <f t="shared" si="1"/>
        <v>4023</v>
      </c>
      <c r="Z38" s="15">
        <f t="shared" si="2"/>
        <v>3991</v>
      </c>
      <c r="AA38" s="15">
        <f t="shared" si="3"/>
        <v>32</v>
      </c>
      <c r="AB38" s="15"/>
      <c r="AC38" s="48">
        <v>35</v>
      </c>
      <c r="AD38" s="1" t="s">
        <v>119</v>
      </c>
      <c r="AE38" s="1" t="s">
        <v>120</v>
      </c>
      <c r="AF38" s="39">
        <v>39.484490000000001</v>
      </c>
      <c r="AG38" s="39">
        <v>-107.862379</v>
      </c>
    </row>
    <row r="39" spans="1:33">
      <c r="A39" s="36" t="s">
        <v>43</v>
      </c>
      <c r="B39" s="36" t="s">
        <v>111</v>
      </c>
      <c r="C39" s="36" t="s">
        <v>77</v>
      </c>
      <c r="D39" s="36" t="s">
        <v>112</v>
      </c>
      <c r="E39" s="36"/>
      <c r="F39" s="37">
        <v>1990</v>
      </c>
      <c r="G39" s="38" t="s">
        <v>86</v>
      </c>
      <c r="H39" s="49" t="s">
        <v>152</v>
      </c>
      <c r="I39" s="34">
        <v>96.960317460317498</v>
      </c>
      <c r="J39" s="49" t="s">
        <v>152</v>
      </c>
      <c r="K39" s="39"/>
      <c r="L39" s="37">
        <v>1995</v>
      </c>
      <c r="M39" s="38" t="s">
        <v>86</v>
      </c>
      <c r="N39" s="49" t="s">
        <v>152</v>
      </c>
      <c r="O39" s="34">
        <v>71.702595476455301</v>
      </c>
      <c r="P39" s="49" t="s">
        <v>152</v>
      </c>
      <c r="Q39" s="34"/>
      <c r="R39" s="34">
        <f t="shared" si="0"/>
        <v>0.73950454530845255</v>
      </c>
      <c r="S39" s="39"/>
      <c r="T39" s="40">
        <v>1482</v>
      </c>
      <c r="U39" s="40">
        <v>2206</v>
      </c>
      <c r="V39" s="46">
        <v>20</v>
      </c>
      <c r="W39" s="46">
        <v>1</v>
      </c>
      <c r="X39" s="43">
        <v>5298</v>
      </c>
      <c r="Y39" s="15">
        <f t="shared" si="1"/>
        <v>3816</v>
      </c>
      <c r="Z39" s="15">
        <f t="shared" si="2"/>
        <v>3092</v>
      </c>
      <c r="AA39" s="15">
        <f t="shared" si="3"/>
        <v>724</v>
      </c>
      <c r="AB39" s="15"/>
      <c r="AC39" s="48">
        <v>28</v>
      </c>
      <c r="AD39" s="1" t="s">
        <v>119</v>
      </c>
      <c r="AE39" s="1" t="s">
        <v>120</v>
      </c>
      <c r="AF39" s="39">
        <v>39.501488999999999</v>
      </c>
      <c r="AG39" s="39">
        <v>-107.88918</v>
      </c>
    </row>
    <row r="40" spans="1:33">
      <c r="A40" s="36" t="s">
        <v>44</v>
      </c>
      <c r="B40" s="36" t="s">
        <v>53</v>
      </c>
      <c r="C40" s="36" t="s">
        <v>78</v>
      </c>
      <c r="D40" s="36" t="s">
        <v>116</v>
      </c>
      <c r="E40" s="36"/>
      <c r="F40" s="37">
        <v>1992</v>
      </c>
      <c r="G40" s="38" t="s">
        <v>84</v>
      </c>
      <c r="H40" s="49" t="s">
        <v>152</v>
      </c>
      <c r="I40" s="34">
        <v>88.690915832406404</v>
      </c>
      <c r="J40" s="49" t="s">
        <v>152</v>
      </c>
      <c r="K40" s="39"/>
      <c r="L40" s="37">
        <v>1997</v>
      </c>
      <c r="M40" s="38" t="s">
        <v>84</v>
      </c>
      <c r="N40" s="49" t="s">
        <v>152</v>
      </c>
      <c r="O40" s="34">
        <v>56.811469534050197</v>
      </c>
      <c r="P40" s="49" t="s">
        <v>152</v>
      </c>
      <c r="Q40" s="34"/>
      <c r="R40" s="34">
        <f t="shared" si="0"/>
        <v>0.64055567586429285</v>
      </c>
      <c r="S40" s="39"/>
      <c r="T40" s="40">
        <v>1646</v>
      </c>
      <c r="U40" s="40">
        <v>1680</v>
      </c>
      <c r="V40" s="46">
        <v>30</v>
      </c>
      <c r="W40" s="46">
        <v>1</v>
      </c>
      <c r="X40" s="40">
        <v>5489</v>
      </c>
      <c r="Y40" s="15">
        <f t="shared" si="1"/>
        <v>3843</v>
      </c>
      <c r="Z40" s="15">
        <f t="shared" si="2"/>
        <v>3809</v>
      </c>
      <c r="AA40" s="15">
        <f t="shared" si="3"/>
        <v>34</v>
      </c>
      <c r="AB40" s="15"/>
      <c r="AC40" s="48">
        <v>23</v>
      </c>
      <c r="AD40" s="1" t="s">
        <v>119</v>
      </c>
      <c r="AE40" s="1" t="s">
        <v>120</v>
      </c>
      <c r="AF40" s="39">
        <v>39.505448999999999</v>
      </c>
      <c r="AG40" s="39">
        <v>-107.856589</v>
      </c>
    </row>
    <row r="41" spans="1:33">
      <c r="A41" s="36" t="s">
        <v>45</v>
      </c>
      <c r="B41" s="36" t="s">
        <v>103</v>
      </c>
      <c r="C41" s="36" t="s">
        <v>74</v>
      </c>
      <c r="D41" s="36" t="s">
        <v>112</v>
      </c>
      <c r="E41" s="36"/>
      <c r="F41" s="37">
        <v>1992</v>
      </c>
      <c r="G41" s="38" t="s">
        <v>84</v>
      </c>
      <c r="H41" s="49" t="s">
        <v>152</v>
      </c>
      <c r="I41" s="34">
        <v>77.264367816092005</v>
      </c>
      <c r="J41" s="49" t="s">
        <v>152</v>
      </c>
      <c r="K41" s="39"/>
      <c r="L41" s="37">
        <v>1997</v>
      </c>
      <c r="M41" s="38" t="s">
        <v>84</v>
      </c>
      <c r="N41" s="49" t="s">
        <v>152</v>
      </c>
      <c r="O41" s="34">
        <v>44.588530465949802</v>
      </c>
      <c r="P41" s="49" t="s">
        <v>152</v>
      </c>
      <c r="Q41" s="34"/>
      <c r="R41" s="34">
        <f t="shared" si="0"/>
        <v>0.57709047166581828</v>
      </c>
      <c r="S41" s="39"/>
      <c r="T41" s="40">
        <v>1159</v>
      </c>
      <c r="U41" s="40">
        <v>1903</v>
      </c>
      <c r="V41" s="46">
        <v>10</v>
      </c>
      <c r="W41" s="46">
        <v>1</v>
      </c>
      <c r="X41" s="43">
        <v>5557</v>
      </c>
      <c r="Y41" s="15">
        <f t="shared" si="1"/>
        <v>4398</v>
      </c>
      <c r="Z41" s="15">
        <f t="shared" si="2"/>
        <v>3654</v>
      </c>
      <c r="AA41" s="15">
        <f t="shared" si="3"/>
        <v>744</v>
      </c>
      <c r="AB41" s="15"/>
      <c r="AC41" s="48">
        <v>15</v>
      </c>
      <c r="AD41" s="1" t="s">
        <v>119</v>
      </c>
      <c r="AE41" s="1" t="s">
        <v>120</v>
      </c>
      <c r="AF41" s="39">
        <v>39.519969000000003</v>
      </c>
      <c r="AG41" s="39">
        <v>-107.867689</v>
      </c>
    </row>
    <row r="43" spans="1:33">
      <c r="A43" s="14" t="s">
        <v>153</v>
      </c>
      <c r="G43" s="14" t="s">
        <v>154</v>
      </c>
    </row>
    <row r="44" spans="1:33">
      <c r="A44" s="56" t="s">
        <v>148</v>
      </c>
      <c r="B44" s="56"/>
      <c r="C44" s="56"/>
      <c r="G44" s="2" t="s">
        <v>139</v>
      </c>
      <c r="I44" s="18">
        <f>MIN(I$4:I$41)</f>
        <v>28.0045492142266</v>
      </c>
      <c r="K44" s="18"/>
      <c r="L44" s="45"/>
      <c r="M44" s="18"/>
      <c r="O44" s="18">
        <f t="shared" ref="O44:Z44" si="4">MIN(O$4:O$41)</f>
        <v>18.235535074244801</v>
      </c>
      <c r="R44" s="18">
        <f t="shared" si="4"/>
        <v>0.42776460244834019</v>
      </c>
      <c r="S44" s="18"/>
      <c r="T44" s="18">
        <f t="shared" si="4"/>
        <v>995</v>
      </c>
      <c r="U44" s="18">
        <f t="shared" si="4"/>
        <v>1413</v>
      </c>
      <c r="V44" s="18"/>
      <c r="W44" s="18"/>
      <c r="X44" s="18">
        <f t="shared" si="4"/>
        <v>5235</v>
      </c>
      <c r="Y44" s="18">
        <f t="shared" si="4"/>
        <v>3264</v>
      </c>
      <c r="Z44" s="18">
        <f t="shared" si="4"/>
        <v>2462</v>
      </c>
    </row>
    <row r="45" spans="1:33">
      <c r="A45" s="56"/>
      <c r="B45" s="56"/>
      <c r="C45" s="56"/>
      <c r="G45" s="2" t="s">
        <v>140</v>
      </c>
      <c r="I45" s="18">
        <f>MAX(I$4:I$41)</f>
        <v>284.35478927203098</v>
      </c>
      <c r="K45" s="18"/>
      <c r="L45" s="45"/>
      <c r="M45" s="18"/>
      <c r="O45" s="18">
        <f t="shared" ref="O45:Z45" si="5">MAX(O$4:O$41)</f>
        <v>146.03072196620599</v>
      </c>
      <c r="R45" s="18">
        <f t="shared" si="5"/>
        <v>0.95470265047477987</v>
      </c>
      <c r="S45" s="18"/>
      <c r="T45" s="18">
        <f t="shared" si="5"/>
        <v>2370</v>
      </c>
      <c r="U45" s="18">
        <f t="shared" si="5"/>
        <v>2947</v>
      </c>
      <c r="V45" s="18"/>
      <c r="W45" s="18"/>
      <c r="X45" s="18">
        <f t="shared" si="5"/>
        <v>5931</v>
      </c>
      <c r="Y45" s="18">
        <f t="shared" si="5"/>
        <v>4436</v>
      </c>
      <c r="Z45" s="18">
        <f t="shared" si="5"/>
        <v>3991</v>
      </c>
    </row>
    <row r="46" spans="1:33">
      <c r="A46" s="2" t="s">
        <v>146</v>
      </c>
      <c r="G46" s="2" t="s">
        <v>141</v>
      </c>
      <c r="I46" s="18">
        <f>MEDIAN(I$4:I$41)</f>
        <v>78.764172419678545</v>
      </c>
      <c r="K46" s="18"/>
      <c r="L46" s="45"/>
      <c r="M46" s="18"/>
      <c r="O46" s="18">
        <f t="shared" ref="O46:Z46" si="6">MEDIAN(O$4:O$41)</f>
        <v>50.878779086305954</v>
      </c>
      <c r="R46" s="18">
        <f t="shared" si="6"/>
        <v>0.63454542912623713</v>
      </c>
      <c r="S46" s="18"/>
      <c r="T46" s="18">
        <f t="shared" si="6"/>
        <v>1628.5</v>
      </c>
      <c r="U46" s="18">
        <f t="shared" si="6"/>
        <v>2057.5</v>
      </c>
      <c r="V46" s="18"/>
      <c r="W46" s="18"/>
      <c r="X46" s="18">
        <f t="shared" si="6"/>
        <v>5499.5</v>
      </c>
      <c r="Y46" s="18">
        <f t="shared" si="6"/>
        <v>3869</v>
      </c>
      <c r="Z46" s="18">
        <f t="shared" si="6"/>
        <v>3506.5</v>
      </c>
    </row>
    <row r="47" spans="1:33">
      <c r="A47" s="2" t="s">
        <v>147</v>
      </c>
      <c r="G47" s="2" t="s">
        <v>142</v>
      </c>
      <c r="I47" s="18">
        <f>GEOMEAN(I$4:I$41)</f>
        <v>82.148248044197231</v>
      </c>
      <c r="K47" s="18"/>
      <c r="L47" s="45"/>
      <c r="M47" s="18"/>
      <c r="O47" s="18">
        <f t="shared" ref="O47:Z47" si="7">GEOMEAN(O$4:O$41)</f>
        <v>51.308767427186844</v>
      </c>
      <c r="R47" s="18">
        <f t="shared" si="7"/>
        <v>0.6245874823718921</v>
      </c>
      <c r="S47" s="18"/>
      <c r="T47" s="18">
        <f t="shared" si="7"/>
        <v>1612.2828312509366</v>
      </c>
      <c r="U47" s="18">
        <f t="shared" si="7"/>
        <v>1994.9099556053848</v>
      </c>
      <c r="V47" s="18"/>
      <c r="W47" s="18"/>
      <c r="X47" s="18">
        <f t="shared" si="7"/>
        <v>5502.2622261920224</v>
      </c>
      <c r="Y47" s="18">
        <f t="shared" si="7"/>
        <v>3850.7861912345102</v>
      </c>
      <c r="Z47" s="18">
        <f t="shared" si="7"/>
        <v>3445.9224932154498</v>
      </c>
    </row>
    <row r="48" spans="1:33">
      <c r="G48" s="2" t="s">
        <v>143</v>
      </c>
      <c r="I48" s="18">
        <f>AVERAGE(I$4:I$41)</f>
        <v>96.088999193631594</v>
      </c>
      <c r="K48" s="18"/>
      <c r="L48" s="45"/>
      <c r="M48" s="18"/>
      <c r="O48" s="18">
        <f t="shared" ref="O48:Z48" si="8">AVERAGE(O$4:O$41)</f>
        <v>59.351723140743104</v>
      </c>
      <c r="R48" s="18">
        <f t="shared" si="8"/>
        <v>0.63445336958645249</v>
      </c>
      <c r="S48" s="18"/>
      <c r="T48" s="18">
        <f t="shared" si="8"/>
        <v>1645.1578947368421</v>
      </c>
      <c r="U48" s="18">
        <f t="shared" si="8"/>
        <v>2039.1842105263158</v>
      </c>
      <c r="V48" s="18"/>
      <c r="W48" s="18"/>
      <c r="X48" s="18">
        <f t="shared" si="8"/>
        <v>5505.8157894736842</v>
      </c>
      <c r="Y48" s="18">
        <f t="shared" si="8"/>
        <v>3860.6578947368421</v>
      </c>
      <c r="Z48" s="18">
        <f t="shared" si="8"/>
        <v>3466.6315789473683</v>
      </c>
      <c r="AA48" s="18"/>
    </row>
    <row r="49" spans="7:26">
      <c r="G49" s="2" t="s">
        <v>144</v>
      </c>
      <c r="I49" s="18">
        <f>STDEV(I$4:I$41)</f>
        <v>57.56408191967332</v>
      </c>
      <c r="K49" s="18"/>
      <c r="L49" s="18"/>
      <c r="M49" s="18"/>
      <c r="O49" s="18">
        <f t="shared" ref="O49:Z49" si="9">STDEV(O$4:O$41)</f>
        <v>33.586271026979198</v>
      </c>
      <c r="R49" s="18">
        <f t="shared" si="9"/>
        <v>0.11632581743310869</v>
      </c>
      <c r="S49" s="18"/>
      <c r="T49" s="18">
        <f t="shared" si="9"/>
        <v>337.373521952104</v>
      </c>
      <c r="U49" s="18">
        <f t="shared" si="9"/>
        <v>432.0023057535538</v>
      </c>
      <c r="V49" s="18"/>
      <c r="W49" s="18"/>
      <c r="X49" s="18">
        <f t="shared" si="9"/>
        <v>201.48152021263724</v>
      </c>
      <c r="Y49" s="18">
        <f t="shared" si="9"/>
        <v>279.39183724613969</v>
      </c>
      <c r="Z49" s="18">
        <f t="shared" si="9"/>
        <v>369.90250147496937</v>
      </c>
    </row>
    <row r="50" spans="7:26">
      <c r="G50" s="2" t="s">
        <v>145</v>
      </c>
      <c r="I50" s="18">
        <f>COUNT(I$4:I$41)</f>
        <v>38</v>
      </c>
      <c r="K50" s="18"/>
      <c r="L50" s="18"/>
      <c r="M50" s="18"/>
      <c r="O50" s="18">
        <f t="shared" ref="O50:Z50" si="10">COUNT(O$4:O$41)</f>
        <v>38</v>
      </c>
      <c r="R50" s="18">
        <f t="shared" si="10"/>
        <v>38</v>
      </c>
      <c r="S50" s="18"/>
      <c r="T50" s="18">
        <f t="shared" si="10"/>
        <v>38</v>
      </c>
      <c r="U50" s="18">
        <f t="shared" si="10"/>
        <v>38</v>
      </c>
      <c r="V50" s="18"/>
      <c r="W50" s="18"/>
      <c r="X50" s="18">
        <f t="shared" si="10"/>
        <v>38</v>
      </c>
      <c r="Y50" s="18">
        <f t="shared" si="10"/>
        <v>38</v>
      </c>
      <c r="Z50" s="18">
        <f t="shared" si="10"/>
        <v>38</v>
      </c>
    </row>
    <row r="52" spans="7:26">
      <c r="G52" s="2" t="s">
        <v>139</v>
      </c>
      <c r="I52" s="18">
        <f>QUARTILE(I$4:I$41,0)</f>
        <v>28.0045492142266</v>
      </c>
      <c r="K52" s="18"/>
      <c r="L52" s="18"/>
      <c r="M52" s="18"/>
      <c r="O52" s="18">
        <f t="shared" ref="O52" si="11">QUARTILE(O$4:O$41,0)</f>
        <v>18.235535074244801</v>
      </c>
    </row>
    <row r="53" spans="7:26">
      <c r="G53" s="2" t="s">
        <v>155</v>
      </c>
      <c r="I53" s="18">
        <f>QUARTILE(I$4:I$41,1)</f>
        <v>59.431630824372746</v>
      </c>
      <c r="K53" s="18"/>
      <c r="L53" s="18"/>
      <c r="M53" s="18"/>
      <c r="O53" s="18">
        <f t="shared" ref="O53" si="12">QUARTILE(O$4:O$41,1)</f>
        <v>34.320782350760105</v>
      </c>
    </row>
    <row r="54" spans="7:26">
      <c r="G54" s="2" t="s">
        <v>141</v>
      </c>
      <c r="I54" s="18">
        <f>QUARTILE(I$4:I$41,2)</f>
        <v>78.764172419678545</v>
      </c>
      <c r="K54" s="18"/>
      <c r="L54" s="18"/>
      <c r="M54" s="18"/>
      <c r="O54" s="18">
        <f t="shared" ref="O54" si="13">QUARTILE(O$4:O$41,2)</f>
        <v>50.878779086305954</v>
      </c>
    </row>
    <row r="55" spans="7:26">
      <c r="G55" s="2" t="s">
        <v>156</v>
      </c>
      <c r="I55" s="18">
        <f>QUARTILE(I$4:I$41,3)</f>
        <v>118.70677803379425</v>
      </c>
      <c r="K55" s="18"/>
      <c r="L55" s="18"/>
      <c r="M55" s="18"/>
      <c r="O55" s="18">
        <f t="shared" ref="O55" si="14">QUARTILE(O$4:O$41,3)</f>
        <v>71.084062980030751</v>
      </c>
    </row>
    <row r="56" spans="7:26">
      <c r="G56" s="2" t="s">
        <v>140</v>
      </c>
      <c r="I56" s="18">
        <f>QUARTILE(I$4:I$41,4)</f>
        <v>284.35478927203098</v>
      </c>
      <c r="K56" s="18"/>
      <c r="L56" s="18"/>
      <c r="M56" s="18"/>
      <c r="O56" s="18">
        <f t="shared" ref="O56" si="15">QUARTILE(O$4:O$41,4)</f>
        <v>146.03072196620599</v>
      </c>
    </row>
  </sheetData>
  <mergeCells count="6">
    <mergeCell ref="A2:D2"/>
    <mergeCell ref="AC2:AG2"/>
    <mergeCell ref="A44:C45"/>
    <mergeCell ref="F2:J2"/>
    <mergeCell ref="L2:P2"/>
    <mergeCell ref="T2:A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RulisonWasatch</vt:lpstr>
      <vt:lpstr>Sheet2</vt:lpstr>
      <vt:lpstr>Sheet3</vt:lpstr>
    </vt:vector>
  </TitlesOfParts>
  <Company>USGS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 Image</dc:creator>
  <cp:lastModifiedBy>cfisher</cp:lastModifiedBy>
  <dcterms:created xsi:type="dcterms:W3CDTF">2009-05-21T14:24:30Z</dcterms:created>
  <dcterms:modified xsi:type="dcterms:W3CDTF">2010-06-08T16:50:56Z</dcterms:modified>
</cp:coreProperties>
</file>