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85" yWindow="45" windowWidth="27465" windowHeight="132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X33" i="1"/>
  <c r="Y33"/>
  <c r="X34"/>
  <c r="Y34"/>
  <c r="X35"/>
  <c r="Y35"/>
  <c r="X36"/>
  <c r="Y36"/>
  <c r="X37"/>
  <c r="Y37"/>
  <c r="X38"/>
  <c r="Y38"/>
  <c r="X39"/>
  <c r="Y39"/>
  <c r="P39"/>
  <c r="P41"/>
  <c r="P42"/>
  <c r="P43"/>
  <c r="P44"/>
  <c r="P45"/>
  <c r="I45"/>
  <c r="I44"/>
  <c r="I43"/>
  <c r="I42"/>
  <c r="I41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4"/>
  <c r="T33" s="1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4"/>
  <c r="U33" s="1"/>
  <c r="P33"/>
  <c r="Q33"/>
  <c r="P34"/>
  <c r="Q34"/>
  <c r="P35"/>
  <c r="Q35"/>
  <c r="P36"/>
  <c r="Q36"/>
  <c r="P37"/>
  <c r="Q37"/>
  <c r="P38"/>
  <c r="Q38"/>
  <c r="Q39"/>
  <c r="J33"/>
  <c r="J34"/>
  <c r="J35"/>
  <c r="J36"/>
  <c r="J37"/>
  <c r="J38"/>
  <c r="J39"/>
  <c r="I39"/>
  <c r="I38"/>
  <c r="I37"/>
  <c r="I36"/>
  <c r="I35"/>
  <c r="I34"/>
  <c r="I33"/>
  <c r="R5"/>
  <c r="V5" s="1"/>
  <c r="R6"/>
  <c r="V6" s="1"/>
  <c r="R7"/>
  <c r="V7" s="1"/>
  <c r="R8"/>
  <c r="V8" s="1"/>
  <c r="R9"/>
  <c r="V9" s="1"/>
  <c r="R10"/>
  <c r="V10" s="1"/>
  <c r="R11"/>
  <c r="V11" s="1"/>
  <c r="R12"/>
  <c r="V12" s="1"/>
  <c r="R13"/>
  <c r="V13" s="1"/>
  <c r="R14"/>
  <c r="V14" s="1"/>
  <c r="R15"/>
  <c r="V15" s="1"/>
  <c r="R16"/>
  <c r="V16" s="1"/>
  <c r="R17"/>
  <c r="V17" s="1"/>
  <c r="R18"/>
  <c r="V18" s="1"/>
  <c r="R19"/>
  <c r="V19" s="1"/>
  <c r="R20"/>
  <c r="V20" s="1"/>
  <c r="R21"/>
  <c r="V21" s="1"/>
  <c r="R22"/>
  <c r="V22" s="1"/>
  <c r="R23"/>
  <c r="V23" s="1"/>
  <c r="R24"/>
  <c r="V24" s="1"/>
  <c r="R25"/>
  <c r="V25" s="1"/>
  <c r="R26"/>
  <c r="V26" s="1"/>
  <c r="R27"/>
  <c r="V27" s="1"/>
  <c r="R28"/>
  <c r="V28" s="1"/>
  <c r="R29"/>
  <c r="V29" s="1"/>
  <c r="R30"/>
  <c r="V30" s="1"/>
  <c r="R4"/>
  <c r="V4" s="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4"/>
  <c r="K33" s="1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D5"/>
  <c r="AF5"/>
  <c r="AD6"/>
  <c r="AF6"/>
  <c r="AD7"/>
  <c r="AF7"/>
  <c r="AD8"/>
  <c r="AF8"/>
  <c r="AD9"/>
  <c r="AF9"/>
  <c r="AD10"/>
  <c r="AF10"/>
  <c r="AD11"/>
  <c r="AF11"/>
  <c r="AD12"/>
  <c r="AF12"/>
  <c r="AD13"/>
  <c r="AF13"/>
  <c r="AD14"/>
  <c r="AF14"/>
  <c r="AD15"/>
  <c r="AF15"/>
  <c r="AD16"/>
  <c r="AF16"/>
  <c r="AD17"/>
  <c r="AF17"/>
  <c r="AD18"/>
  <c r="AF18"/>
  <c r="AD19"/>
  <c r="AF19"/>
  <c r="AD20"/>
  <c r="AF20"/>
  <c r="AD21"/>
  <c r="AF21"/>
  <c r="AD22"/>
  <c r="AF22"/>
  <c r="AD23"/>
  <c r="AF23"/>
  <c r="AD24"/>
  <c r="AF24"/>
  <c r="AD25"/>
  <c r="AF25"/>
  <c r="AD26"/>
  <c r="AF26"/>
  <c r="AD27"/>
  <c r="AF27"/>
  <c r="AD28"/>
  <c r="AF28"/>
  <c r="AD29"/>
  <c r="AF29"/>
  <c r="AD30"/>
  <c r="AF30"/>
  <c r="AE4"/>
  <c r="AD4"/>
  <c r="AF4"/>
  <c r="V33" l="1"/>
  <c r="V34"/>
  <c r="V35"/>
  <c r="V36"/>
  <c r="V37"/>
  <c r="V38"/>
  <c r="V39"/>
  <c r="K39"/>
  <c r="K38"/>
  <c r="K37"/>
  <c r="K36"/>
  <c r="K35"/>
  <c r="K34"/>
  <c r="R39"/>
  <c r="R38"/>
  <c r="R37"/>
  <c r="R36"/>
  <c r="R35"/>
  <c r="R34"/>
  <c r="R33"/>
  <c r="U39"/>
  <c r="U38"/>
  <c r="U37"/>
  <c r="U36"/>
  <c r="U35"/>
  <c r="U34"/>
  <c r="T39"/>
  <c r="T38"/>
  <c r="T37"/>
  <c r="T36"/>
  <c r="T35"/>
  <c r="T34"/>
</calcChain>
</file>

<file path=xl/comments1.xml><?xml version="1.0" encoding="utf-8"?>
<comments xmlns="http://schemas.openxmlformats.org/spreadsheetml/2006/main">
  <authors>
    <author>pnelson</author>
    <author>Ghost Image</author>
  </authors>
  <commentList>
    <comment ref="A3" authorId="0">
      <text>
        <r>
          <rPr>
            <sz val="10"/>
            <color indexed="81"/>
            <rFont val="Tahoma"/>
            <family val="2"/>
          </rPr>
          <t>API, American Petroleum Institute</t>
        </r>
      </text>
    </comment>
    <comment ref="H3" authorId="0">
      <text>
        <r>
          <rPr>
            <sz val="10"/>
            <color indexed="81"/>
            <rFont val="Tahoma"/>
            <family val="2"/>
          </rPr>
          <t xml:space="preserve">bbl, barrels
</t>
        </r>
      </text>
    </comment>
    <comment ref="I3" authorId="0">
      <text>
        <r>
          <rPr>
            <sz val="10"/>
            <color indexed="81"/>
            <rFont val="Tahoma"/>
            <family val="2"/>
          </rPr>
          <t>mcf, thousand cubic feet</t>
        </r>
      </text>
    </comment>
    <comment ref="K3" authorId="0">
      <text>
        <r>
          <rPr>
            <sz val="10"/>
            <color indexed="81"/>
            <rFont val="Tahoma"/>
            <family val="2"/>
          </rPr>
          <t>mmcf, million cubic feet</t>
        </r>
      </text>
    </comment>
    <comment ref="AB3" authorId="0">
      <text>
        <r>
          <rPr>
            <b/>
            <sz val="10"/>
            <color indexed="81"/>
            <rFont val="Tahoma"/>
            <family val="2"/>
          </rPr>
          <t>F, fractured;
A, acidized</t>
        </r>
      </text>
    </comment>
    <comment ref="AK3" authorId="1">
      <text>
        <r>
          <rPr>
            <sz val="8"/>
            <color indexed="81"/>
            <rFont val="Tahoma"/>
            <family val="2"/>
          </rPr>
          <t>Source: CO Oil &amp; Gas Commission Web</t>
        </r>
      </text>
    </comment>
    <comment ref="AL3" authorId="1">
      <text>
        <r>
          <rPr>
            <sz val="8"/>
            <color indexed="81"/>
            <rFont val="Tahoma"/>
            <family val="2"/>
          </rPr>
          <t>Source: Colorado Oil &amp; Gas Commission Web</t>
        </r>
      </text>
    </comment>
  </commentList>
</comments>
</file>

<file path=xl/sharedStrings.xml><?xml version="1.0" encoding="utf-8"?>
<sst xmlns="http://schemas.openxmlformats.org/spreadsheetml/2006/main" count="345" uniqueCount="133">
  <si>
    <t>API</t>
  </si>
  <si>
    <t>Well Number</t>
  </si>
  <si>
    <t>Year</t>
  </si>
  <si>
    <t>Months</t>
  </si>
  <si>
    <t>Latitude</t>
  </si>
  <si>
    <t>Longitude</t>
  </si>
  <si>
    <t>05045066220000</t>
  </si>
  <si>
    <t>ARCO</t>
  </si>
  <si>
    <t>05045065170001</t>
  </si>
  <si>
    <t>05045066200001</t>
  </si>
  <si>
    <t>05045072430000</t>
  </si>
  <si>
    <t>05045068220000</t>
  </si>
  <si>
    <t>CHEVRON</t>
  </si>
  <si>
    <t>05045065780001</t>
  </si>
  <si>
    <t>05045069870000</t>
  </si>
  <si>
    <t>05045071330000</t>
  </si>
  <si>
    <t>05045069890000</t>
  </si>
  <si>
    <t>FEDERAL</t>
  </si>
  <si>
    <t>05045068200000</t>
  </si>
  <si>
    <t>05045070560000</t>
  </si>
  <si>
    <t>05045070470000</t>
  </si>
  <si>
    <t>05045068240000</t>
  </si>
  <si>
    <t>MOBIL</t>
  </si>
  <si>
    <t>05045067870000</t>
  </si>
  <si>
    <t>OXY USA INC</t>
  </si>
  <si>
    <t>05045068060000</t>
  </si>
  <si>
    <t>PUCKETT</t>
  </si>
  <si>
    <t>05045071890000</t>
  </si>
  <si>
    <t>UNOCAL</t>
  </si>
  <si>
    <t>05045068390000</t>
  </si>
  <si>
    <t>05045071280000</t>
  </si>
  <si>
    <t>05045070500000</t>
  </si>
  <si>
    <t>05045068080000</t>
  </si>
  <si>
    <t>05045071250000</t>
  </si>
  <si>
    <t>BARRETT ENERGY CO</t>
  </si>
  <si>
    <t>BARRETT RES CORP</t>
  </si>
  <si>
    <t>6S</t>
  </si>
  <si>
    <t>7S</t>
  </si>
  <si>
    <t>96W</t>
  </si>
  <si>
    <t>F, A</t>
  </si>
  <si>
    <t>GV 22-29</t>
  </si>
  <si>
    <t xml:space="preserve">ARCO </t>
  </si>
  <si>
    <t xml:space="preserve">BARRETT </t>
  </si>
  <si>
    <t>GV 19-36</t>
  </si>
  <si>
    <t>MV 9-32</t>
  </si>
  <si>
    <t>SG 43-22</t>
  </si>
  <si>
    <t>BOSELY</t>
  </si>
  <si>
    <t>MV 55-29</t>
  </si>
  <si>
    <t>MV 24-20</t>
  </si>
  <si>
    <t>RMV</t>
  </si>
  <si>
    <t>13-34</t>
  </si>
  <si>
    <t>FEDERAL DOE</t>
  </si>
  <si>
    <t>1-M-25</t>
  </si>
  <si>
    <t xml:space="preserve">FEDERAL </t>
  </si>
  <si>
    <t>MV 10-23</t>
  </si>
  <si>
    <t>2-M-35</t>
  </si>
  <si>
    <t>GR 21-3 V</t>
  </si>
  <si>
    <t>GR 43-3 V</t>
  </si>
  <si>
    <t>MV 60-8D</t>
  </si>
  <si>
    <t>MV 8-4</t>
  </si>
  <si>
    <t>GM 13-1</t>
  </si>
  <si>
    <t>GM 14-2</t>
  </si>
  <si>
    <t>GR 41-20</t>
  </si>
  <si>
    <t xml:space="preserve">UNION  </t>
  </si>
  <si>
    <t>GV 5-33</t>
  </si>
  <si>
    <t>MV 23-27</t>
  </si>
  <si>
    <t>MV 28-4</t>
  </si>
  <si>
    <t>MV 53-28</t>
  </si>
  <si>
    <t>GR 1-33R</t>
  </si>
  <si>
    <t>GR 14-28</t>
  </si>
  <si>
    <t>GM 33-2</t>
  </si>
  <si>
    <t>GM 34-2</t>
  </si>
  <si>
    <t>MV 40-32</t>
  </si>
  <si>
    <t>GM 202-33</t>
  </si>
  <si>
    <t>FebMarApr</t>
  </si>
  <si>
    <t>AprMayJune</t>
  </si>
  <si>
    <t>MarAprMay</t>
  </si>
  <si>
    <t>MayJuneJuly</t>
  </si>
  <si>
    <t>JulyAugSep</t>
  </si>
  <si>
    <t>AugSepOct</t>
  </si>
  <si>
    <t>JanFebMar</t>
  </si>
  <si>
    <t>SepOctNov</t>
  </si>
  <si>
    <t>OctNovDec</t>
  </si>
  <si>
    <t>Jan - Jun</t>
  </si>
  <si>
    <t>Operator</t>
  </si>
  <si>
    <r>
      <t xml:space="preserve">Oil Average </t>
    </r>
    <r>
      <rPr>
        <sz val="9"/>
        <color indexed="8"/>
        <rFont val="MS Reference Sans Serif"/>
        <family val="2"/>
      </rPr>
      <t>(bbl/day)</t>
    </r>
  </si>
  <si>
    <r>
      <t xml:space="preserve">Gas Average </t>
    </r>
    <r>
      <rPr>
        <sz val="9"/>
        <color indexed="8"/>
        <rFont val="MS Reference Sans Serif"/>
        <family val="2"/>
      </rPr>
      <t>(mcf/day)</t>
    </r>
  </si>
  <si>
    <r>
      <t xml:space="preserve">Water Average </t>
    </r>
    <r>
      <rPr>
        <sz val="9"/>
        <color indexed="8"/>
        <rFont val="MS Reference Sans Serif"/>
        <family val="2"/>
      </rPr>
      <t>(bbl/day)</t>
    </r>
  </si>
  <si>
    <t>Water-Gas Ratio (bbl/mmcf)</t>
  </si>
  <si>
    <t>Top Perforation Depth (ft)</t>
  </si>
  <si>
    <t>Bottom Perforation Depth (ft)</t>
  </si>
  <si>
    <t>Number of Perforations</t>
  </si>
  <si>
    <t>Number of Intervals</t>
  </si>
  <si>
    <t>Treatment</t>
  </si>
  <si>
    <t>Reference Elevation (ft)</t>
  </si>
  <si>
    <t>Top Perforation Elevation (ft)</t>
  </si>
  <si>
    <t>Bottom Perforation Elevation (ft)</t>
  </si>
  <si>
    <t>Perforation Interval (ft)</t>
  </si>
  <si>
    <t>--</t>
  </si>
  <si>
    <t>Section</t>
  </si>
  <si>
    <t>Township</t>
  </si>
  <si>
    <t>Range</t>
  </si>
  <si>
    <t>Well Identification</t>
  </si>
  <si>
    <t>Production Data - First Sample</t>
  </si>
  <si>
    <t>Perforation Data</t>
  </si>
  <si>
    <t>Location</t>
  </si>
  <si>
    <t>Production Data - Second Sample</t>
  </si>
  <si>
    <t>minimum</t>
  </si>
  <si>
    <t>maximum</t>
  </si>
  <si>
    <t>median</t>
  </si>
  <si>
    <t>geometric mean</t>
  </si>
  <si>
    <t>arithmetic mean</t>
  </si>
  <si>
    <t>standard deviation</t>
  </si>
  <si>
    <t>count</t>
  </si>
  <si>
    <t>Lease Name, Well Number, Latitude, and Longitude from Colorado Oil and Gas Conservation Commission</t>
  </si>
  <si>
    <t>Production data derived from data provided by IHS Energy</t>
  </si>
  <si>
    <t>Perforation data from IHS Energy</t>
  </si>
  <si>
    <t>Second Sample / First Sample Ratios</t>
  </si>
  <si>
    <t>Gas</t>
  </si>
  <si>
    <t>Water</t>
  </si>
  <si>
    <t>Water-Gas Ratio</t>
  </si>
  <si>
    <t>05045065640001</t>
  </si>
  <si>
    <t>05045068020001</t>
  </si>
  <si>
    <t>05045068010001</t>
  </si>
  <si>
    <t>05045066150001</t>
  </si>
  <si>
    <t>05045066190001</t>
  </si>
  <si>
    <t>05045065390002</t>
  </si>
  <si>
    <t>EXPLANATION</t>
  </si>
  <si>
    <t>STATISTICS</t>
  </si>
  <si>
    <t>1st quartile</t>
  </si>
  <si>
    <t>3rd quartile</t>
  </si>
  <si>
    <t>Lease Name</t>
  </si>
  <si>
    <t>Appendix 3.  Spreadsheet with well names and data for Mesaverde Group, Grand Valley Field.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</si>
</sst>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"/>
  </numFmts>
  <fonts count="13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9"/>
      <color rgb="FF000000"/>
      <name val="MS Reference Sans Serif"/>
      <family val="2"/>
    </font>
    <font>
      <sz val="9"/>
      <color theme="1"/>
      <name val="MS Reference Sans Serif"/>
      <family val="2"/>
    </font>
    <font>
      <sz val="9"/>
      <color indexed="8"/>
      <name val="MS Reference Sans Serif"/>
      <family val="2"/>
    </font>
    <font>
      <sz val="9"/>
      <name val="MS Reference Sans Serif"/>
      <family val="2"/>
    </font>
    <font>
      <sz val="9"/>
      <name val="Microsoft Sans Serif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9"/>
      <name val="Microsoft Sans Serif"/>
      <family val="2"/>
    </font>
    <font>
      <b/>
      <sz val="9"/>
      <name val="MS Reference Sans Serif"/>
      <family val="2"/>
    </font>
    <font>
      <b/>
      <sz val="9"/>
      <color theme="1"/>
      <name val="MS Reference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3" fillId="0" borderId="7" xfId="0" applyNumberFormat="1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4" fillId="0" borderId="0" xfId="0" applyFont="1"/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3" fillId="0" borderId="7" xfId="0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 applyProtection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49" fontId="4" fillId="0" borderId="0" xfId="0" applyNumberFormat="1" applyFont="1"/>
    <xf numFmtId="49" fontId="3" fillId="0" borderId="2" xfId="0" applyNumberFormat="1" applyFont="1" applyFill="1" applyBorder="1" applyAlignment="1" applyProtection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49" fontId="3" fillId="0" borderId="4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 wrapText="1"/>
    </xf>
    <xf numFmtId="0" fontId="3" fillId="0" borderId="4" xfId="0" applyFont="1" applyFill="1" applyBorder="1" applyAlignment="1" applyProtection="1">
      <alignment horizontal="center" vertical="top" wrapText="1"/>
    </xf>
    <xf numFmtId="2" fontId="3" fillId="0" borderId="3" xfId="0" applyNumberFormat="1" applyFont="1" applyFill="1" applyBorder="1" applyAlignment="1" applyProtection="1">
      <alignment horizontal="center" vertical="top" wrapText="1"/>
    </xf>
    <xf numFmtId="2" fontId="3" fillId="0" borderId="4" xfId="0" applyNumberFormat="1" applyFont="1" applyFill="1" applyBorder="1" applyAlignment="1" applyProtection="1">
      <alignment horizontal="center" vertical="top" wrapText="1"/>
    </xf>
    <xf numFmtId="2" fontId="5" fillId="0" borderId="1" xfId="0" applyNumberFormat="1" applyFont="1" applyFill="1" applyBorder="1" applyAlignment="1">
      <alignment horizontal="right" vertical="center"/>
    </xf>
    <xf numFmtId="2" fontId="4" fillId="0" borderId="0" xfId="0" applyNumberFormat="1" applyFont="1"/>
    <xf numFmtId="2" fontId="5" fillId="0" borderId="1" xfId="0" applyNumberFormat="1" applyFont="1" applyFill="1" applyBorder="1" applyAlignment="1">
      <alignment horizontal="right" vertical="center" wrapText="1"/>
    </xf>
    <xf numFmtId="2" fontId="5" fillId="0" borderId="6" xfId="0" applyNumberFormat="1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right" vertical="center"/>
    </xf>
    <xf numFmtId="0" fontId="7" fillId="0" borderId="3" xfId="0" applyNumberFormat="1" applyFont="1" applyFill="1" applyBorder="1" applyAlignment="1">
      <alignment horizontal="right" wrapText="1"/>
    </xf>
    <xf numFmtId="0" fontId="7" fillId="0" borderId="4" xfId="0" applyNumberFormat="1" applyFont="1" applyFill="1" applyBorder="1" applyAlignment="1">
      <alignment horizontal="right" wrapText="1"/>
    </xf>
    <xf numFmtId="0" fontId="12" fillId="0" borderId="0" xfId="0" applyFont="1"/>
    <xf numFmtId="0" fontId="3" fillId="0" borderId="13" xfId="0" applyFont="1" applyFill="1" applyBorder="1" applyAlignment="1" applyProtection="1">
      <alignment horizontal="right" vertical="center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2" fontId="3" fillId="0" borderId="17" xfId="0" applyNumberFormat="1" applyFont="1" applyFill="1" applyBorder="1" applyAlignment="1" applyProtection="1">
      <alignment horizontal="center" vertical="top" wrapText="1"/>
    </xf>
    <xf numFmtId="2" fontId="3" fillId="0" borderId="18" xfId="0" applyNumberFormat="1" applyFont="1" applyFill="1" applyBorder="1" applyAlignment="1" applyProtection="1">
      <alignment horizontal="center" vertical="top" wrapText="1"/>
    </xf>
    <xf numFmtId="2" fontId="3" fillId="0" borderId="19" xfId="0" applyNumberFormat="1" applyFont="1" applyFill="1" applyBorder="1" applyAlignment="1" applyProtection="1">
      <alignment horizontal="center" vertical="top" wrapText="1"/>
    </xf>
    <xf numFmtId="0" fontId="4" fillId="0" borderId="0" xfId="0" applyFont="1" applyAlignment="1"/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4" fillId="0" borderId="7" xfId="0" applyFont="1" applyFill="1" applyBorder="1" applyAlignment="1"/>
    <xf numFmtId="2" fontId="5" fillId="0" borderId="1" xfId="0" quotePrefix="1" applyNumberFormat="1" applyFont="1" applyFill="1" applyBorder="1" applyAlignment="1">
      <alignment horizontal="right" vertical="center"/>
    </xf>
    <xf numFmtId="2" fontId="4" fillId="0" borderId="0" xfId="0" quotePrefix="1" applyNumberFormat="1" applyFont="1" applyAlignment="1">
      <alignment horizontal="right"/>
    </xf>
    <xf numFmtId="165" fontId="5" fillId="0" borderId="1" xfId="0" quotePrefix="1" applyNumberFormat="1" applyFont="1" applyFill="1" applyBorder="1" applyAlignment="1">
      <alignment horizontal="right" vertical="center"/>
    </xf>
    <xf numFmtId="49" fontId="10" fillId="2" borderId="11" xfId="0" applyNumberFormat="1" applyFont="1" applyFill="1" applyBorder="1" applyAlignment="1">
      <alignment horizontal="center"/>
    </xf>
    <xf numFmtId="49" fontId="10" fillId="2" borderId="12" xfId="0" applyNumberFormat="1" applyFont="1" applyFill="1" applyBorder="1" applyAlignment="1">
      <alignment horizontal="center"/>
    </xf>
    <xf numFmtId="49" fontId="10" fillId="2" borderId="14" xfId="0" applyNumberFormat="1" applyFont="1" applyFill="1" applyBorder="1" applyAlignment="1">
      <alignment horizontal="center"/>
    </xf>
    <xf numFmtId="49" fontId="10" fillId="2" borderId="8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9" fontId="4" fillId="0" borderId="0" xfId="0" applyNumberFormat="1" applyFont="1" applyAlignment="1">
      <alignment vertical="top" wrapText="1"/>
    </xf>
    <xf numFmtId="49" fontId="11" fillId="2" borderId="8" xfId="0" applyNumberFormat="1" applyFont="1" applyFill="1" applyBorder="1" applyAlignment="1">
      <alignment horizontal="center"/>
    </xf>
    <xf numFmtId="49" fontId="11" fillId="2" borderId="9" xfId="0" applyNumberFormat="1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5"/>
  <sheetViews>
    <sheetView tabSelected="1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J7" sqref="J7"/>
    </sheetView>
  </sheetViews>
  <sheetFormatPr defaultRowHeight="13.5"/>
  <cols>
    <col min="1" max="1" width="17.7109375" style="11" customWidth="1"/>
    <col min="2" max="2" width="17.28515625" style="3" customWidth="1"/>
    <col min="3" max="3" width="13.140625" style="3" bestFit="1" customWidth="1"/>
    <col min="4" max="4" width="21.140625" style="3" customWidth="1"/>
    <col min="5" max="5" width="3.7109375" style="3" customWidth="1"/>
    <col min="6" max="6" width="6.140625" style="3" customWidth="1"/>
    <col min="7" max="7" width="12.28515625" style="3" bestFit="1" customWidth="1"/>
    <col min="8" max="9" width="12.7109375" style="27" customWidth="1"/>
    <col min="10" max="10" width="14.85546875" style="27" customWidth="1"/>
    <col min="11" max="11" width="16" style="27" customWidth="1"/>
    <col min="12" max="12" width="3.7109375" style="3" customWidth="1"/>
    <col min="13" max="13" width="6.28515625" style="3" customWidth="1"/>
    <col min="14" max="14" width="12.28515625" style="3" customWidth="1"/>
    <col min="15" max="16" width="12.7109375" style="27" customWidth="1"/>
    <col min="17" max="17" width="15" style="27" customWidth="1"/>
    <col min="18" max="18" width="16.5703125" style="27" customWidth="1"/>
    <col min="19" max="19" width="3.7109375" style="3" customWidth="1"/>
    <col min="20" max="20" width="12.42578125" style="3" customWidth="1"/>
    <col min="21" max="21" width="13.42578125" style="3" customWidth="1"/>
    <col min="22" max="22" width="14.5703125" style="3" customWidth="1"/>
    <col min="23" max="23" width="3.7109375" style="3" customWidth="1"/>
    <col min="24" max="24" width="14.42578125" style="3" bestFit="1" customWidth="1"/>
    <col min="25" max="25" width="16.85546875" style="3" customWidth="1"/>
    <col min="26" max="26" width="10.42578125" style="7" customWidth="1"/>
    <col min="27" max="27" width="12.42578125" style="7" bestFit="1" customWidth="1"/>
    <col min="28" max="28" width="10" style="7" bestFit="1" customWidth="1"/>
    <col min="29" max="29" width="12" style="3" customWidth="1"/>
    <col min="30" max="30" width="15" style="3" customWidth="1"/>
    <col min="31" max="31" width="16.28515625" style="3" customWidth="1"/>
    <col min="32" max="32" width="12" style="3" bestFit="1" customWidth="1"/>
    <col min="33" max="33" width="3.7109375" style="3" customWidth="1"/>
    <col min="34" max="34" width="7.42578125" style="7" customWidth="1"/>
    <col min="35" max="35" width="9.5703125" style="7" bestFit="1" customWidth="1"/>
    <col min="36" max="36" width="7.85546875" style="7" customWidth="1"/>
    <col min="37" max="37" width="10" style="3" bestFit="1" customWidth="1"/>
    <col min="38" max="38" width="11.5703125" style="3" bestFit="1" customWidth="1"/>
    <col min="39" max="16384" width="9.140625" style="3"/>
  </cols>
  <sheetData>
    <row r="1" spans="1:38" ht="15" customHeight="1" thickBot="1">
      <c r="A1" s="11" t="s">
        <v>132</v>
      </c>
    </row>
    <row r="2" spans="1:38" s="33" customFormat="1" ht="14.1" customHeight="1">
      <c r="A2" s="54" t="s">
        <v>102</v>
      </c>
      <c r="B2" s="55"/>
      <c r="C2" s="55"/>
      <c r="D2" s="56"/>
      <c r="F2" s="47" t="s">
        <v>103</v>
      </c>
      <c r="G2" s="48"/>
      <c r="H2" s="48"/>
      <c r="I2" s="48"/>
      <c r="J2" s="48"/>
      <c r="K2" s="48"/>
      <c r="M2" s="47" t="s">
        <v>106</v>
      </c>
      <c r="N2" s="48"/>
      <c r="O2" s="48"/>
      <c r="P2" s="48"/>
      <c r="Q2" s="48"/>
      <c r="R2" s="48"/>
      <c r="T2" s="57" t="s">
        <v>117</v>
      </c>
      <c r="U2" s="58"/>
      <c r="V2" s="59"/>
      <c r="X2" s="47" t="s">
        <v>104</v>
      </c>
      <c r="Y2" s="48"/>
      <c r="Z2" s="48"/>
      <c r="AA2" s="48"/>
      <c r="AB2" s="48"/>
      <c r="AC2" s="48"/>
      <c r="AD2" s="48"/>
      <c r="AE2" s="48"/>
      <c r="AF2" s="49"/>
      <c r="AH2" s="50" t="s">
        <v>105</v>
      </c>
      <c r="AI2" s="51"/>
      <c r="AJ2" s="51"/>
      <c r="AK2" s="51"/>
      <c r="AL2" s="52"/>
    </row>
    <row r="3" spans="1:38" s="19" customFormat="1" ht="26.1" customHeight="1" thickBot="1">
      <c r="A3" s="12" t="s">
        <v>0</v>
      </c>
      <c r="B3" s="14" t="s">
        <v>131</v>
      </c>
      <c r="C3" s="13" t="s">
        <v>1</v>
      </c>
      <c r="D3" s="15" t="s">
        <v>84</v>
      </c>
      <c r="E3" s="16"/>
      <c r="F3" s="17" t="s">
        <v>2</v>
      </c>
      <c r="G3" s="14" t="s">
        <v>3</v>
      </c>
      <c r="H3" s="24" t="s">
        <v>85</v>
      </c>
      <c r="I3" s="24" t="s">
        <v>86</v>
      </c>
      <c r="J3" s="24" t="s">
        <v>87</v>
      </c>
      <c r="K3" s="25" t="s">
        <v>88</v>
      </c>
      <c r="L3" s="18"/>
      <c r="M3" s="17" t="s">
        <v>2</v>
      </c>
      <c r="N3" s="14" t="s">
        <v>3</v>
      </c>
      <c r="O3" s="24" t="s">
        <v>85</v>
      </c>
      <c r="P3" s="24" t="s">
        <v>86</v>
      </c>
      <c r="Q3" s="25" t="s">
        <v>87</v>
      </c>
      <c r="R3" s="25" t="s">
        <v>88</v>
      </c>
      <c r="T3" s="37" t="s">
        <v>118</v>
      </c>
      <c r="U3" s="38" t="s">
        <v>119</v>
      </c>
      <c r="V3" s="39" t="s">
        <v>120</v>
      </c>
      <c r="X3" s="35" t="s">
        <v>89</v>
      </c>
      <c r="Y3" s="36" t="s">
        <v>90</v>
      </c>
      <c r="Z3" s="36" t="s">
        <v>91</v>
      </c>
      <c r="AA3" s="36" t="s">
        <v>92</v>
      </c>
      <c r="AB3" s="20" t="s">
        <v>93</v>
      </c>
      <c r="AC3" s="36" t="s">
        <v>94</v>
      </c>
      <c r="AD3" s="31" t="s">
        <v>95</v>
      </c>
      <c r="AE3" s="31" t="s">
        <v>96</v>
      </c>
      <c r="AF3" s="32" t="s">
        <v>97</v>
      </c>
      <c r="AG3" s="21"/>
      <c r="AH3" s="22" t="s">
        <v>99</v>
      </c>
      <c r="AI3" s="22" t="s">
        <v>100</v>
      </c>
      <c r="AJ3" s="22" t="s">
        <v>101</v>
      </c>
      <c r="AK3" s="14" t="s">
        <v>4</v>
      </c>
      <c r="AL3" s="23" t="s">
        <v>5</v>
      </c>
    </row>
    <row r="4" spans="1:38">
      <c r="A4" s="1" t="s">
        <v>6</v>
      </c>
      <c r="B4" s="2" t="s">
        <v>7</v>
      </c>
      <c r="C4" s="2" t="s">
        <v>40</v>
      </c>
      <c r="D4" s="2" t="s">
        <v>34</v>
      </c>
      <c r="F4" s="4">
        <v>2000</v>
      </c>
      <c r="G4" s="5" t="s">
        <v>74</v>
      </c>
      <c r="H4" s="44" t="s">
        <v>98</v>
      </c>
      <c r="I4" s="26">
        <v>176.27415647015201</v>
      </c>
      <c r="J4" s="26">
        <v>2.8888888888888888</v>
      </c>
      <c r="K4" s="29">
        <f>1000*J4/I4</f>
        <v>16.388612753781953</v>
      </c>
      <c r="M4" s="4">
        <v>2005</v>
      </c>
      <c r="N4" s="5" t="s">
        <v>75</v>
      </c>
      <c r="O4" s="46" t="s">
        <v>98</v>
      </c>
      <c r="P4" s="26">
        <v>107.44910394265234</v>
      </c>
      <c r="Q4" s="26">
        <v>4.0824372759856624</v>
      </c>
      <c r="R4" s="30">
        <f>1000*Q4/P4</f>
        <v>37.994149101183176</v>
      </c>
      <c r="T4" s="27">
        <f>P4/I4</f>
        <v>0.60955676143511361</v>
      </c>
      <c r="U4" s="27">
        <f>Q4/J4</f>
        <v>1.4131513647642677</v>
      </c>
      <c r="V4" s="27">
        <f>R4/K4</f>
        <v>2.3183261250965477</v>
      </c>
      <c r="X4" s="34">
        <v>5612</v>
      </c>
      <c r="Y4" s="34">
        <v>6463</v>
      </c>
      <c r="Z4" s="41">
        <v>43</v>
      </c>
      <c r="AA4" s="41">
        <v>2</v>
      </c>
      <c r="AB4" s="41" t="s">
        <v>39</v>
      </c>
      <c r="AC4" s="34">
        <v>5480</v>
      </c>
      <c r="AD4" s="3">
        <f>AC4-X4</f>
        <v>-132</v>
      </c>
      <c r="AE4" s="3">
        <f>AC4-Y4</f>
        <v>-983</v>
      </c>
      <c r="AF4" s="3">
        <f>AD4-AE4</f>
        <v>851</v>
      </c>
      <c r="AH4" s="7">
        <v>29</v>
      </c>
      <c r="AI4" s="7" t="s">
        <v>36</v>
      </c>
      <c r="AJ4" s="7" t="s">
        <v>38</v>
      </c>
      <c r="AK4" s="3">
        <v>39.492778000000001</v>
      </c>
      <c r="AL4" s="3">
        <v>-108.12718700000001</v>
      </c>
    </row>
    <row r="5" spans="1:38">
      <c r="A5" s="1" t="s">
        <v>8</v>
      </c>
      <c r="B5" s="2" t="s">
        <v>41</v>
      </c>
      <c r="C5" s="2" t="s">
        <v>44</v>
      </c>
      <c r="D5" s="2" t="s">
        <v>35</v>
      </c>
      <c r="F5" s="4">
        <v>1995</v>
      </c>
      <c r="G5" s="5" t="s">
        <v>76</v>
      </c>
      <c r="H5" s="44" t="s">
        <v>98</v>
      </c>
      <c r="I5" s="26">
        <v>522.85412186379926</v>
      </c>
      <c r="J5" s="26">
        <v>4.0799283154121868</v>
      </c>
      <c r="K5" s="29">
        <f t="shared" ref="K5:K30" si="0">1000*J5/I5</f>
        <v>7.8031866725437933</v>
      </c>
      <c r="M5" s="4">
        <v>2000</v>
      </c>
      <c r="N5" s="5" t="s">
        <v>76</v>
      </c>
      <c r="O5" s="46" t="s">
        <v>98</v>
      </c>
      <c r="P5" s="26">
        <v>242.79964157706095</v>
      </c>
      <c r="Q5" s="26">
        <v>2.435483870967742</v>
      </c>
      <c r="R5" s="30">
        <f t="shared" ref="R5:R30" si="1">1000*Q5/P5</f>
        <v>10.030837999382944</v>
      </c>
      <c r="T5" s="27">
        <f t="shared" ref="T5:T30" si="2">P5/I5</f>
        <v>0.46437358227484526</v>
      </c>
      <c r="U5" s="27">
        <f t="shared" ref="U5:U30" si="3">Q5/J5</f>
        <v>0.59694280945269251</v>
      </c>
      <c r="V5" s="27">
        <f t="shared" ref="V5:V30" si="4">R5/K5</f>
        <v>1.2854796918645226</v>
      </c>
      <c r="X5" s="6">
        <v>4690</v>
      </c>
      <c r="Y5" s="6">
        <v>6494</v>
      </c>
      <c r="Z5" s="41">
        <v>115</v>
      </c>
      <c r="AA5" s="41">
        <v>6</v>
      </c>
      <c r="AB5" s="41" t="s">
        <v>39</v>
      </c>
      <c r="AC5" s="6">
        <v>5747</v>
      </c>
      <c r="AD5" s="3">
        <f t="shared" ref="AD5:AD30" si="5">AC5-X5</f>
        <v>1057</v>
      </c>
      <c r="AE5" s="3">
        <f t="shared" ref="AE5:AE30" si="6">AC5-Y5</f>
        <v>-747</v>
      </c>
      <c r="AF5" s="3">
        <f t="shared" ref="AF5:AF30" si="7">AD5-AE5</f>
        <v>1804</v>
      </c>
      <c r="AH5" s="7">
        <v>32</v>
      </c>
      <c r="AI5" s="7" t="s">
        <v>36</v>
      </c>
      <c r="AJ5" s="7" t="s">
        <v>38</v>
      </c>
      <c r="AK5" s="3">
        <v>39.479888000000003</v>
      </c>
      <c r="AL5" s="3">
        <v>-108.133307</v>
      </c>
    </row>
    <row r="6" spans="1:38">
      <c r="A6" s="1" t="s">
        <v>9</v>
      </c>
      <c r="B6" s="2" t="s">
        <v>42</v>
      </c>
      <c r="C6" s="2" t="s">
        <v>43</v>
      </c>
      <c r="D6" s="2" t="s">
        <v>35</v>
      </c>
      <c r="F6" s="4">
        <v>2000</v>
      </c>
      <c r="G6" s="5" t="s">
        <v>76</v>
      </c>
      <c r="H6" s="44" t="s">
        <v>98</v>
      </c>
      <c r="I6" s="26">
        <v>167.22508960573475</v>
      </c>
      <c r="J6" s="26">
        <v>2</v>
      </c>
      <c r="K6" s="29">
        <f t="shared" si="0"/>
        <v>11.959927811761883</v>
      </c>
      <c r="M6" s="4">
        <v>2005</v>
      </c>
      <c r="N6" s="5" t="s">
        <v>76</v>
      </c>
      <c r="O6" s="46" t="s">
        <v>98</v>
      </c>
      <c r="P6" s="26">
        <v>127.06881720430107</v>
      </c>
      <c r="Q6" s="26">
        <v>6.5770609318996414</v>
      </c>
      <c r="R6" s="30">
        <f t="shared" si="1"/>
        <v>51.759834368530022</v>
      </c>
      <c r="T6" s="27">
        <f t="shared" si="2"/>
        <v>0.7598669404447036</v>
      </c>
      <c r="U6" s="27">
        <f t="shared" si="3"/>
        <v>3.2885304659498207</v>
      </c>
      <c r="V6" s="27">
        <f t="shared" si="4"/>
        <v>4.3277714701277112</v>
      </c>
      <c r="X6" s="6">
        <v>4964</v>
      </c>
      <c r="Y6" s="6">
        <v>6776</v>
      </c>
      <c r="Z6" s="41">
        <v>101</v>
      </c>
      <c r="AA6" s="41">
        <v>3</v>
      </c>
      <c r="AB6" s="41" t="s">
        <v>39</v>
      </c>
      <c r="AC6" s="6">
        <v>5500</v>
      </c>
      <c r="AD6" s="3">
        <f t="shared" si="5"/>
        <v>536</v>
      </c>
      <c r="AE6" s="3">
        <f t="shared" si="6"/>
        <v>-1276</v>
      </c>
      <c r="AF6" s="3">
        <f t="shared" si="7"/>
        <v>1812</v>
      </c>
      <c r="AH6" s="7">
        <v>36</v>
      </c>
      <c r="AI6" s="7" t="s">
        <v>36</v>
      </c>
      <c r="AJ6" s="7" t="s">
        <v>38</v>
      </c>
      <c r="AK6" s="3">
        <v>39.477528999999997</v>
      </c>
      <c r="AL6" s="3">
        <v>-108.064335</v>
      </c>
    </row>
    <row r="7" spans="1:38">
      <c r="A7" s="1" t="s">
        <v>10</v>
      </c>
      <c r="B7" s="2" t="s">
        <v>46</v>
      </c>
      <c r="C7" s="2" t="s">
        <v>45</v>
      </c>
      <c r="D7" s="2" t="s">
        <v>35</v>
      </c>
      <c r="F7" s="4">
        <v>2000</v>
      </c>
      <c r="G7" s="5" t="s">
        <v>77</v>
      </c>
      <c r="H7" s="44" t="s">
        <v>98</v>
      </c>
      <c r="I7" s="26">
        <v>132.09426523297489</v>
      </c>
      <c r="J7" s="26">
        <v>3.3781362007168458</v>
      </c>
      <c r="K7" s="29">
        <f t="shared" si="0"/>
        <v>25.573677969734877</v>
      </c>
      <c r="M7" s="4">
        <v>2005</v>
      </c>
      <c r="N7" s="5" t="s">
        <v>77</v>
      </c>
      <c r="O7" s="46" t="s">
        <v>98</v>
      </c>
      <c r="P7" s="26">
        <v>127.53751493428915</v>
      </c>
      <c r="Q7" s="26">
        <v>6.01373954599761</v>
      </c>
      <c r="R7" s="30">
        <f t="shared" si="1"/>
        <v>47.152710707089241</v>
      </c>
      <c r="T7" s="27">
        <f t="shared" si="2"/>
        <v>0.96550379919484774</v>
      </c>
      <c r="U7" s="27">
        <f t="shared" si="3"/>
        <v>1.7801945181255525</v>
      </c>
      <c r="V7" s="27">
        <f t="shared" si="4"/>
        <v>1.843798563620455</v>
      </c>
      <c r="X7" s="6">
        <v>3595</v>
      </c>
      <c r="Y7" s="6">
        <v>4996</v>
      </c>
      <c r="Z7" s="41">
        <v>90</v>
      </c>
      <c r="AA7" s="41">
        <v>5</v>
      </c>
      <c r="AB7" s="41" t="s">
        <v>39</v>
      </c>
      <c r="AC7" s="6">
        <v>5137</v>
      </c>
      <c r="AD7" s="3">
        <f t="shared" si="5"/>
        <v>1542</v>
      </c>
      <c r="AE7" s="3">
        <f t="shared" si="6"/>
        <v>141</v>
      </c>
      <c r="AF7" s="3">
        <f t="shared" si="7"/>
        <v>1401</v>
      </c>
      <c r="AH7" s="7">
        <v>22</v>
      </c>
      <c r="AI7" s="7" t="s">
        <v>37</v>
      </c>
      <c r="AJ7" s="7" t="s">
        <v>38</v>
      </c>
      <c r="AK7" s="3">
        <v>39.420558999999997</v>
      </c>
      <c r="AL7" s="3">
        <v>-108.088995</v>
      </c>
    </row>
    <row r="8" spans="1:38">
      <c r="A8" s="1" t="s">
        <v>11</v>
      </c>
      <c r="B8" s="2" t="s">
        <v>12</v>
      </c>
      <c r="C8" s="2" t="s">
        <v>47</v>
      </c>
      <c r="D8" s="2" t="s">
        <v>35</v>
      </c>
      <c r="F8" s="4">
        <v>1997</v>
      </c>
      <c r="G8" s="5" t="s">
        <v>77</v>
      </c>
      <c r="H8" s="26">
        <v>0.33409961685823752</v>
      </c>
      <c r="I8" s="26">
        <v>161.30727969348661</v>
      </c>
      <c r="J8" s="26">
        <v>0.58314176245210725</v>
      </c>
      <c r="K8" s="29">
        <f t="shared" si="0"/>
        <v>3.6150988570397038</v>
      </c>
      <c r="M8" s="4">
        <v>2002</v>
      </c>
      <c r="N8" s="5" t="s">
        <v>77</v>
      </c>
      <c r="O8" s="46" t="s">
        <v>98</v>
      </c>
      <c r="P8" s="26">
        <v>82.779928315412178</v>
      </c>
      <c r="Q8" s="26">
        <v>0.33727598566308242</v>
      </c>
      <c r="R8" s="30">
        <f t="shared" si="1"/>
        <v>4.0743691439061989</v>
      </c>
      <c r="T8" s="27">
        <f t="shared" si="2"/>
        <v>0.51318160266981883</v>
      </c>
      <c r="U8" s="27">
        <f t="shared" si="3"/>
        <v>0.57837734729345935</v>
      </c>
      <c r="V8" s="27">
        <f t="shared" si="4"/>
        <v>1.1270422483667786</v>
      </c>
      <c r="X8" s="6">
        <v>5034</v>
      </c>
      <c r="Y8" s="6">
        <v>6342</v>
      </c>
      <c r="Z8" s="41">
        <v>56</v>
      </c>
      <c r="AA8" s="41">
        <v>4</v>
      </c>
      <c r="AB8" s="41" t="s">
        <v>39</v>
      </c>
      <c r="AC8" s="8">
        <v>5721</v>
      </c>
      <c r="AD8" s="3">
        <f t="shared" si="5"/>
        <v>687</v>
      </c>
      <c r="AE8" s="3">
        <f t="shared" si="6"/>
        <v>-621</v>
      </c>
      <c r="AF8" s="3">
        <f t="shared" si="7"/>
        <v>1308</v>
      </c>
      <c r="AH8" s="7">
        <v>29</v>
      </c>
      <c r="AI8" s="7" t="s">
        <v>36</v>
      </c>
      <c r="AJ8" s="7" t="s">
        <v>38</v>
      </c>
      <c r="AK8" s="3">
        <v>39.499817999999998</v>
      </c>
      <c r="AL8" s="3">
        <v>-108.134657</v>
      </c>
    </row>
    <row r="9" spans="1:38">
      <c r="A9" s="1" t="s">
        <v>13</v>
      </c>
      <c r="B9" s="2" t="s">
        <v>12</v>
      </c>
      <c r="C9" s="2" t="s">
        <v>48</v>
      </c>
      <c r="D9" s="2" t="s">
        <v>35</v>
      </c>
      <c r="F9" s="4">
        <v>2000</v>
      </c>
      <c r="G9" s="5" t="s">
        <v>74</v>
      </c>
      <c r="H9" s="44" t="s">
        <v>98</v>
      </c>
      <c r="I9" s="26">
        <v>181.81497960697072</v>
      </c>
      <c r="J9" s="26">
        <v>1.5</v>
      </c>
      <c r="K9" s="29">
        <f t="shared" si="0"/>
        <v>8.2501453028928022</v>
      </c>
      <c r="M9" s="3">
        <v>2004</v>
      </c>
      <c r="N9" s="3" t="s">
        <v>78</v>
      </c>
      <c r="O9" s="46" t="s">
        <v>98</v>
      </c>
      <c r="P9" s="27">
        <v>185.41362007168459</v>
      </c>
      <c r="Q9" s="27">
        <v>1.2939068100358424</v>
      </c>
      <c r="R9" s="30">
        <f t="shared" si="1"/>
        <v>6.9784884709957788</v>
      </c>
      <c r="T9" s="27">
        <f t="shared" si="2"/>
        <v>1.0197928711511728</v>
      </c>
      <c r="U9" s="27">
        <f t="shared" si="3"/>
        <v>0.86260454002389497</v>
      </c>
      <c r="V9" s="27">
        <f t="shared" si="4"/>
        <v>0.84586249269438518</v>
      </c>
      <c r="X9" s="6">
        <v>4578</v>
      </c>
      <c r="Y9" s="6">
        <v>6725</v>
      </c>
      <c r="Z9" s="41">
        <v>149</v>
      </c>
      <c r="AA9" s="41">
        <v>5</v>
      </c>
      <c r="AB9" s="41" t="s">
        <v>39</v>
      </c>
      <c r="AC9" s="6">
        <v>5629</v>
      </c>
      <c r="AD9" s="3">
        <f t="shared" si="5"/>
        <v>1051</v>
      </c>
      <c r="AE9" s="3">
        <f t="shared" si="6"/>
        <v>-1096</v>
      </c>
      <c r="AF9" s="3">
        <f t="shared" si="7"/>
        <v>2147</v>
      </c>
      <c r="AH9" s="7">
        <v>20</v>
      </c>
      <c r="AI9" s="7" t="s">
        <v>36</v>
      </c>
      <c r="AJ9" s="7" t="s">
        <v>38</v>
      </c>
      <c r="AK9" s="3">
        <v>39.511068000000002</v>
      </c>
      <c r="AL9" s="3">
        <v>-108.13502699999999</v>
      </c>
    </row>
    <row r="10" spans="1:38">
      <c r="A10" s="1" t="s">
        <v>14</v>
      </c>
      <c r="B10" s="2" t="s">
        <v>51</v>
      </c>
      <c r="C10" s="2" t="s">
        <v>52</v>
      </c>
      <c r="D10" s="2" t="s">
        <v>35</v>
      </c>
      <c r="F10" s="4">
        <v>1997</v>
      </c>
      <c r="G10" s="5" t="s">
        <v>78</v>
      </c>
      <c r="H10" s="26">
        <v>0.42759856630824372</v>
      </c>
      <c r="I10" s="26">
        <v>211.3874551971326</v>
      </c>
      <c r="J10" s="26">
        <v>1.049820788530466</v>
      </c>
      <c r="K10" s="29">
        <f t="shared" si="0"/>
        <v>4.9663343908059234</v>
      </c>
      <c r="M10" s="4">
        <v>2002</v>
      </c>
      <c r="N10" s="5" t="s">
        <v>79</v>
      </c>
      <c r="O10" s="46" t="s">
        <v>98</v>
      </c>
      <c r="P10" s="26">
        <v>124.19749103942654</v>
      </c>
      <c r="Q10" s="26">
        <v>1.1591397849462366</v>
      </c>
      <c r="R10" s="30">
        <f t="shared" si="1"/>
        <v>9.3330370464429695</v>
      </c>
      <c r="T10" s="27">
        <f t="shared" si="2"/>
        <v>0.58753482283801695</v>
      </c>
      <c r="U10" s="27">
        <f t="shared" si="3"/>
        <v>1.104131102765449</v>
      </c>
      <c r="V10" s="27">
        <f t="shared" si="4"/>
        <v>1.8792607005523101</v>
      </c>
      <c r="X10" s="6">
        <v>5728</v>
      </c>
      <c r="Y10" s="6">
        <v>7125</v>
      </c>
      <c r="Z10" s="41">
        <v>51</v>
      </c>
      <c r="AA10" s="41">
        <v>3</v>
      </c>
      <c r="AB10" s="41" t="s">
        <v>39</v>
      </c>
      <c r="AC10" s="6">
        <v>6182</v>
      </c>
      <c r="AD10" s="3">
        <f t="shared" si="5"/>
        <v>454</v>
      </c>
      <c r="AE10" s="3">
        <f t="shared" si="6"/>
        <v>-943</v>
      </c>
      <c r="AF10" s="3">
        <f t="shared" si="7"/>
        <v>1397</v>
      </c>
      <c r="AH10" s="7">
        <v>25</v>
      </c>
      <c r="AI10" s="7" t="s">
        <v>36</v>
      </c>
      <c r="AJ10" s="7" t="s">
        <v>38</v>
      </c>
      <c r="AK10" s="3">
        <v>39.488627999999999</v>
      </c>
      <c r="AL10" s="3">
        <v>-108.063945</v>
      </c>
    </row>
    <row r="11" spans="1:38">
      <c r="A11" s="1" t="s">
        <v>121</v>
      </c>
      <c r="B11" s="2" t="s">
        <v>53</v>
      </c>
      <c r="C11" s="2" t="s">
        <v>54</v>
      </c>
      <c r="D11" s="2" t="s">
        <v>34</v>
      </c>
      <c r="F11" s="3">
        <v>1996</v>
      </c>
      <c r="G11" s="3" t="s">
        <v>83</v>
      </c>
      <c r="H11" s="45" t="s">
        <v>98</v>
      </c>
      <c r="I11" s="27">
        <v>164.00664929999999</v>
      </c>
      <c r="J11" s="27">
        <v>1.712628719</v>
      </c>
      <c r="K11" s="29">
        <f t="shared" si="0"/>
        <v>10.442434659263538</v>
      </c>
      <c r="M11" s="3">
        <v>2001</v>
      </c>
      <c r="N11" s="3" t="s">
        <v>83</v>
      </c>
      <c r="O11" s="46" t="s">
        <v>98</v>
      </c>
      <c r="P11" s="27">
        <v>248.6797747</v>
      </c>
      <c r="Q11" s="27">
        <v>4.4286994369999997</v>
      </c>
      <c r="R11" s="30">
        <f t="shared" si="1"/>
        <v>17.808844496270968</v>
      </c>
      <c r="T11" s="27">
        <f t="shared" si="2"/>
        <v>1.5162786128574361</v>
      </c>
      <c r="U11" s="27">
        <f t="shared" si="3"/>
        <v>2.5859074928895898</v>
      </c>
      <c r="V11" s="27">
        <f t="shared" si="4"/>
        <v>1.7054303021635524</v>
      </c>
      <c r="X11" s="6">
        <v>5344</v>
      </c>
      <c r="Y11" s="6">
        <v>7410</v>
      </c>
      <c r="Z11" s="42">
        <v>107</v>
      </c>
      <c r="AA11" s="41">
        <v>8</v>
      </c>
      <c r="AB11" s="41" t="s">
        <v>39</v>
      </c>
      <c r="AC11" s="6">
        <v>5904</v>
      </c>
      <c r="AD11" s="3">
        <f t="shared" si="5"/>
        <v>560</v>
      </c>
      <c r="AE11" s="3">
        <f t="shared" si="6"/>
        <v>-1506</v>
      </c>
      <c r="AF11" s="3">
        <f t="shared" si="7"/>
        <v>2066</v>
      </c>
      <c r="AH11" s="7">
        <v>23</v>
      </c>
      <c r="AI11" s="7" t="s">
        <v>36</v>
      </c>
      <c r="AJ11" s="7" t="s">
        <v>38</v>
      </c>
      <c r="AK11" s="3">
        <v>39.506388000000001</v>
      </c>
      <c r="AL11" s="3">
        <v>-108.082666</v>
      </c>
    </row>
    <row r="12" spans="1:38">
      <c r="A12" s="1" t="s">
        <v>15</v>
      </c>
      <c r="B12" s="2" t="s">
        <v>49</v>
      </c>
      <c r="C12" s="2" t="s">
        <v>50</v>
      </c>
      <c r="D12" s="2" t="s">
        <v>35</v>
      </c>
      <c r="F12" s="3">
        <v>1999</v>
      </c>
      <c r="G12" s="3" t="s">
        <v>81</v>
      </c>
      <c r="H12" s="45" t="s">
        <v>98</v>
      </c>
      <c r="I12" s="27">
        <v>203.76890372018292</v>
      </c>
      <c r="J12" s="27">
        <v>1.1939191694475342</v>
      </c>
      <c r="K12" s="29">
        <f t="shared" si="0"/>
        <v>5.8591823759675981</v>
      </c>
      <c r="M12" s="4">
        <v>2005</v>
      </c>
      <c r="N12" s="5" t="s">
        <v>80</v>
      </c>
      <c r="O12" s="46" t="s">
        <v>98</v>
      </c>
      <c r="P12" s="26">
        <v>76.778981054787494</v>
      </c>
      <c r="Q12" s="26">
        <v>0.66059907834101372</v>
      </c>
      <c r="R12" s="30">
        <f t="shared" si="1"/>
        <v>8.6039052520067614</v>
      </c>
      <c r="T12" s="27">
        <f t="shared" si="2"/>
        <v>0.37679439626480499</v>
      </c>
      <c r="U12" s="27">
        <f t="shared" si="3"/>
        <v>0.55330301685891747</v>
      </c>
      <c r="V12" s="27">
        <f t="shared" si="4"/>
        <v>1.4684481041752679</v>
      </c>
      <c r="X12" s="6">
        <v>4687</v>
      </c>
      <c r="Y12" s="6">
        <v>6292</v>
      </c>
      <c r="Z12" s="41">
        <v>164</v>
      </c>
      <c r="AA12" s="41">
        <v>4</v>
      </c>
      <c r="AB12" s="41" t="s">
        <v>39</v>
      </c>
      <c r="AC12" s="6">
        <v>5399</v>
      </c>
      <c r="AD12" s="3">
        <f t="shared" si="5"/>
        <v>712</v>
      </c>
      <c r="AE12" s="3">
        <f t="shared" si="6"/>
        <v>-893</v>
      </c>
      <c r="AF12" s="3">
        <f t="shared" si="7"/>
        <v>1605</v>
      </c>
      <c r="AH12" s="7">
        <v>34</v>
      </c>
      <c r="AI12" s="7" t="s">
        <v>36</v>
      </c>
      <c r="AJ12" s="7" t="s">
        <v>38</v>
      </c>
      <c r="AK12" s="3">
        <v>39.478898000000001</v>
      </c>
      <c r="AL12" s="3">
        <v>-108.100796</v>
      </c>
    </row>
    <row r="13" spans="1:38">
      <c r="A13" s="1" t="s">
        <v>16</v>
      </c>
      <c r="B13" s="2" t="s">
        <v>51</v>
      </c>
      <c r="C13" s="2" t="s">
        <v>55</v>
      </c>
      <c r="D13" s="2" t="s">
        <v>35</v>
      </c>
      <c r="F13" s="4">
        <v>1998</v>
      </c>
      <c r="G13" s="5" t="s">
        <v>78</v>
      </c>
      <c r="H13" s="26">
        <v>0.53333333333333333</v>
      </c>
      <c r="I13" s="26">
        <v>306.52222222222218</v>
      </c>
      <c r="J13" s="26">
        <v>4.666666666666667</v>
      </c>
      <c r="K13" s="29">
        <f t="shared" si="0"/>
        <v>15.224562293834055</v>
      </c>
      <c r="M13" s="4">
        <v>2003</v>
      </c>
      <c r="N13" s="5" t="s">
        <v>78</v>
      </c>
      <c r="O13" s="46" t="s">
        <v>98</v>
      </c>
      <c r="P13" s="26">
        <v>171.79569892473117</v>
      </c>
      <c r="Q13" s="26">
        <v>1.5053763440860217</v>
      </c>
      <c r="R13" s="30">
        <f t="shared" si="1"/>
        <v>8.7625962320836219</v>
      </c>
      <c r="T13" s="27">
        <f t="shared" si="2"/>
        <v>0.56046735430549921</v>
      </c>
      <c r="U13" s="27">
        <f t="shared" si="3"/>
        <v>0.32258064516129037</v>
      </c>
      <c r="V13" s="27">
        <f t="shared" si="4"/>
        <v>0.57555652917735911</v>
      </c>
      <c r="X13" s="6">
        <v>5316</v>
      </c>
      <c r="Y13" s="6">
        <v>7014</v>
      </c>
      <c r="Z13" s="41">
        <v>64</v>
      </c>
      <c r="AA13" s="41">
        <v>4</v>
      </c>
      <c r="AB13" s="41" t="s">
        <v>39</v>
      </c>
      <c r="AC13" s="6">
        <v>5481</v>
      </c>
      <c r="AD13" s="3">
        <f t="shared" si="5"/>
        <v>165</v>
      </c>
      <c r="AE13" s="3">
        <f t="shared" si="6"/>
        <v>-1533</v>
      </c>
      <c r="AF13" s="3">
        <f t="shared" si="7"/>
        <v>1698</v>
      </c>
      <c r="AH13" s="7">
        <v>35</v>
      </c>
      <c r="AI13" s="7" t="s">
        <v>36</v>
      </c>
      <c r="AJ13" s="7" t="s">
        <v>38</v>
      </c>
      <c r="AK13" s="3">
        <v>39.478808000000001</v>
      </c>
      <c r="AL13" s="3">
        <v>-108.08249600000001</v>
      </c>
    </row>
    <row r="14" spans="1:38">
      <c r="A14" s="1" t="s">
        <v>122</v>
      </c>
      <c r="B14" s="2" t="s">
        <v>17</v>
      </c>
      <c r="C14" s="2" t="s">
        <v>56</v>
      </c>
      <c r="D14" s="2" t="s">
        <v>35</v>
      </c>
      <c r="F14" s="4">
        <v>1997</v>
      </c>
      <c r="G14" s="5" t="s">
        <v>75</v>
      </c>
      <c r="H14" s="26">
        <v>0.43548387096774194</v>
      </c>
      <c r="I14" s="26">
        <v>396.90465949820788</v>
      </c>
      <c r="J14" s="26">
        <v>6</v>
      </c>
      <c r="K14" s="29">
        <f t="shared" si="0"/>
        <v>15.116980505055249</v>
      </c>
      <c r="M14" s="4">
        <v>2002</v>
      </c>
      <c r="N14" s="5" t="s">
        <v>75</v>
      </c>
      <c r="O14" s="46" t="s">
        <v>98</v>
      </c>
      <c r="P14" s="26">
        <v>216.80035842293907</v>
      </c>
      <c r="Q14" s="26">
        <v>9.0161290322580658</v>
      </c>
      <c r="R14" s="30">
        <f t="shared" si="1"/>
        <v>41.58724228061098</v>
      </c>
      <c r="T14" s="27">
        <f t="shared" si="2"/>
        <v>0.54622779862809334</v>
      </c>
      <c r="U14" s="27">
        <f t="shared" si="3"/>
        <v>1.502688172043011</v>
      </c>
      <c r="V14" s="27">
        <f t="shared" si="4"/>
        <v>2.7510283728092291</v>
      </c>
      <c r="X14" s="6">
        <v>4420</v>
      </c>
      <c r="Y14" s="6">
        <v>5957</v>
      </c>
      <c r="Z14" s="41">
        <v>58</v>
      </c>
      <c r="AA14" s="41">
        <v>6</v>
      </c>
      <c r="AB14" s="41" t="s">
        <v>39</v>
      </c>
      <c r="AC14" s="6">
        <v>5495</v>
      </c>
      <c r="AD14" s="3">
        <f t="shared" si="5"/>
        <v>1075</v>
      </c>
      <c r="AE14" s="3">
        <f t="shared" si="6"/>
        <v>-462</v>
      </c>
      <c r="AF14" s="3">
        <f t="shared" si="7"/>
        <v>1537</v>
      </c>
      <c r="AH14" s="7">
        <v>3</v>
      </c>
      <c r="AI14" s="7" t="s">
        <v>37</v>
      </c>
      <c r="AJ14" s="7" t="s">
        <v>38</v>
      </c>
      <c r="AK14" s="3">
        <v>39.471550000000001</v>
      </c>
      <c r="AL14" s="3">
        <v>-108.099913</v>
      </c>
    </row>
    <row r="15" spans="1:38">
      <c r="A15" s="1" t="s">
        <v>123</v>
      </c>
      <c r="B15" s="2" t="s">
        <v>17</v>
      </c>
      <c r="C15" s="2" t="s">
        <v>57</v>
      </c>
      <c r="D15" s="2" t="s">
        <v>35</v>
      </c>
      <c r="F15" s="4">
        <v>1997</v>
      </c>
      <c r="G15" s="5" t="s">
        <v>75</v>
      </c>
      <c r="H15" s="44" t="s">
        <v>98</v>
      </c>
      <c r="I15" s="26">
        <v>306.27240143369175</v>
      </c>
      <c r="J15" s="26">
        <v>3</v>
      </c>
      <c r="K15" s="29">
        <f t="shared" si="0"/>
        <v>9.7952018724400229</v>
      </c>
      <c r="M15" s="4">
        <v>2002</v>
      </c>
      <c r="N15" s="5" t="s">
        <v>75</v>
      </c>
      <c r="O15" s="46" t="s">
        <v>98</v>
      </c>
      <c r="P15" s="26">
        <v>179.95197132616485</v>
      </c>
      <c r="Q15" s="26">
        <v>2.1899641577060929</v>
      </c>
      <c r="R15" s="30">
        <f t="shared" si="1"/>
        <v>12.169714738699692</v>
      </c>
      <c r="T15" s="27">
        <f t="shared" si="2"/>
        <v>0.58755529549444108</v>
      </c>
      <c r="U15" s="27">
        <f t="shared" si="3"/>
        <v>0.72998805256869759</v>
      </c>
      <c r="V15" s="27">
        <f t="shared" si="4"/>
        <v>1.2424159192615158</v>
      </c>
      <c r="X15" s="6">
        <v>4620</v>
      </c>
      <c r="Y15" s="6">
        <v>6029</v>
      </c>
      <c r="Z15" s="42" t="s">
        <v>98</v>
      </c>
      <c r="AA15" s="41">
        <v>6</v>
      </c>
      <c r="AB15" s="41" t="s">
        <v>39</v>
      </c>
      <c r="AC15" s="6">
        <v>5465</v>
      </c>
      <c r="AD15" s="3">
        <f t="shared" si="5"/>
        <v>845</v>
      </c>
      <c r="AE15" s="3">
        <f t="shared" si="6"/>
        <v>-564</v>
      </c>
      <c r="AF15" s="3">
        <f t="shared" si="7"/>
        <v>1409</v>
      </c>
      <c r="AH15" s="7">
        <v>3</v>
      </c>
      <c r="AI15" s="7" t="s">
        <v>37</v>
      </c>
      <c r="AJ15" s="7" t="s">
        <v>38</v>
      </c>
      <c r="AK15" s="3">
        <v>39.464379000000001</v>
      </c>
      <c r="AL15" s="3">
        <v>-108.08845599999999</v>
      </c>
    </row>
    <row r="16" spans="1:38">
      <c r="A16" s="1" t="s">
        <v>18</v>
      </c>
      <c r="B16" s="2" t="s">
        <v>26</v>
      </c>
      <c r="C16" s="2" t="s">
        <v>58</v>
      </c>
      <c r="D16" s="2" t="s">
        <v>35</v>
      </c>
      <c r="F16" s="4">
        <v>1998</v>
      </c>
      <c r="G16" s="5" t="s">
        <v>78</v>
      </c>
      <c r="H16" s="44" t="s">
        <v>98</v>
      </c>
      <c r="I16" s="26">
        <v>211.9347670250896</v>
      </c>
      <c r="J16" s="26">
        <v>2.3333333333333335</v>
      </c>
      <c r="K16" s="29">
        <f t="shared" si="0"/>
        <v>11.009677015650317</v>
      </c>
      <c r="M16" s="4">
        <v>2003</v>
      </c>
      <c r="N16" s="5" t="s">
        <v>78</v>
      </c>
      <c r="O16" s="46" t="s">
        <v>98</v>
      </c>
      <c r="P16" s="26">
        <v>153.80681003584229</v>
      </c>
      <c r="Q16" s="26">
        <v>3.4799283154121863</v>
      </c>
      <c r="R16" s="30">
        <f t="shared" si="1"/>
        <v>22.62532013115182</v>
      </c>
      <c r="T16" s="27">
        <f t="shared" si="2"/>
        <v>0.72572712912947446</v>
      </c>
      <c r="U16" s="27">
        <f t="shared" si="3"/>
        <v>1.4913978494623654</v>
      </c>
      <c r="V16" s="27">
        <f t="shared" si="4"/>
        <v>2.0550394075130272</v>
      </c>
      <c r="X16" s="6">
        <v>5107</v>
      </c>
      <c r="Y16" s="6">
        <v>6551</v>
      </c>
      <c r="Z16" s="41">
        <v>56</v>
      </c>
      <c r="AA16" s="41">
        <v>4</v>
      </c>
      <c r="AB16" s="41" t="s">
        <v>39</v>
      </c>
      <c r="AC16" s="43">
        <v>6221</v>
      </c>
      <c r="AD16" s="3">
        <f t="shared" si="5"/>
        <v>1114</v>
      </c>
      <c r="AE16" s="3">
        <f t="shared" si="6"/>
        <v>-330</v>
      </c>
      <c r="AF16" s="3">
        <f t="shared" si="7"/>
        <v>1444</v>
      </c>
      <c r="AH16" s="7">
        <v>8</v>
      </c>
      <c r="AI16" s="7" t="s">
        <v>37</v>
      </c>
      <c r="AJ16" s="7" t="s">
        <v>38</v>
      </c>
      <c r="AK16" s="3">
        <v>39.453999000000003</v>
      </c>
      <c r="AL16" s="3">
        <v>-108.131147</v>
      </c>
    </row>
    <row r="17" spans="1:38">
      <c r="A17" s="1" t="s">
        <v>124</v>
      </c>
      <c r="B17" s="2" t="s">
        <v>17</v>
      </c>
      <c r="C17" s="2" t="s">
        <v>59</v>
      </c>
      <c r="D17" s="2" t="s">
        <v>35</v>
      </c>
      <c r="F17" s="4">
        <v>1994</v>
      </c>
      <c r="G17" s="5" t="s">
        <v>74</v>
      </c>
      <c r="H17" s="26">
        <v>0.43</v>
      </c>
      <c r="I17" s="26">
        <v>581.89516129032256</v>
      </c>
      <c r="J17" s="26">
        <v>6.2557603686635943</v>
      </c>
      <c r="K17" s="29">
        <f t="shared" si="0"/>
        <v>10.750665729530672</v>
      </c>
      <c r="M17" s="3">
        <v>1998</v>
      </c>
      <c r="N17" s="3" t="s">
        <v>81</v>
      </c>
      <c r="O17" s="46" t="s">
        <v>98</v>
      </c>
      <c r="P17" s="27">
        <v>375.22729134664615</v>
      </c>
      <c r="Q17" s="27">
        <v>2.6666666666666665</v>
      </c>
      <c r="R17" s="30">
        <f t="shared" si="1"/>
        <v>7.106803604546772</v>
      </c>
      <c r="T17" s="27">
        <f t="shared" si="2"/>
        <v>0.64483658966092616</v>
      </c>
      <c r="U17" s="27">
        <f t="shared" si="3"/>
        <v>0.42627378759975443</v>
      </c>
      <c r="V17" s="27">
        <f t="shared" si="4"/>
        <v>0.66105707156583915</v>
      </c>
      <c r="X17" s="6">
        <v>5281</v>
      </c>
      <c r="Y17" s="6">
        <v>6689</v>
      </c>
      <c r="Z17" s="41">
        <v>72</v>
      </c>
      <c r="AA17" s="41">
        <v>4</v>
      </c>
      <c r="AB17" s="41" t="s">
        <v>39</v>
      </c>
      <c r="AC17" s="6">
        <v>6063</v>
      </c>
      <c r="AD17" s="3">
        <f t="shared" si="5"/>
        <v>782</v>
      </c>
      <c r="AE17" s="3">
        <f t="shared" si="6"/>
        <v>-626</v>
      </c>
      <c r="AF17" s="3">
        <f t="shared" si="7"/>
        <v>1408</v>
      </c>
      <c r="AH17" s="7">
        <v>4</v>
      </c>
      <c r="AI17" s="7" t="s">
        <v>37</v>
      </c>
      <c r="AJ17" s="7" t="s">
        <v>38</v>
      </c>
      <c r="AK17" s="3">
        <v>39.463289000000003</v>
      </c>
      <c r="AL17" s="3">
        <v>-108.107946</v>
      </c>
    </row>
    <row r="18" spans="1:38">
      <c r="A18" s="1" t="s">
        <v>19</v>
      </c>
      <c r="B18" s="2" t="s">
        <v>28</v>
      </c>
      <c r="C18" s="2" t="s">
        <v>60</v>
      </c>
      <c r="D18" s="2" t="s">
        <v>35</v>
      </c>
      <c r="F18" s="4">
        <v>1999</v>
      </c>
      <c r="G18" s="5" t="s">
        <v>81</v>
      </c>
      <c r="H18" s="44" t="s">
        <v>98</v>
      </c>
      <c r="I18" s="26">
        <v>235.50035842293906</v>
      </c>
      <c r="J18" s="26">
        <v>2</v>
      </c>
      <c r="K18" s="29">
        <f t="shared" si="0"/>
        <v>8.4925560767434849</v>
      </c>
      <c r="M18" s="4">
        <v>2004</v>
      </c>
      <c r="N18" s="5" t="s">
        <v>81</v>
      </c>
      <c r="O18" s="46" t="s">
        <v>98</v>
      </c>
      <c r="P18" s="26">
        <v>140.35089605734765</v>
      </c>
      <c r="Q18" s="26">
        <v>1.5555555555555554</v>
      </c>
      <c r="R18" s="30">
        <f t="shared" si="1"/>
        <v>11.083331843638193</v>
      </c>
      <c r="T18" s="27">
        <f t="shared" si="2"/>
        <v>0.59596892759411058</v>
      </c>
      <c r="U18" s="27">
        <f t="shared" si="3"/>
        <v>0.77777777777777768</v>
      </c>
      <c r="V18" s="27">
        <f t="shared" si="4"/>
        <v>1.3050643108485844</v>
      </c>
      <c r="X18" s="6">
        <v>4947</v>
      </c>
      <c r="Y18" s="6">
        <v>6566</v>
      </c>
      <c r="Z18" s="41">
        <v>68</v>
      </c>
      <c r="AA18" s="41">
        <v>4</v>
      </c>
      <c r="AB18" s="41" t="s">
        <v>39</v>
      </c>
      <c r="AC18" s="6">
        <v>5542</v>
      </c>
      <c r="AD18" s="3">
        <f t="shared" si="5"/>
        <v>595</v>
      </c>
      <c r="AE18" s="3">
        <f t="shared" si="6"/>
        <v>-1024</v>
      </c>
      <c r="AF18" s="3">
        <f t="shared" si="7"/>
        <v>1619</v>
      </c>
      <c r="AH18" s="7">
        <v>1</v>
      </c>
      <c r="AI18" s="7" t="s">
        <v>37</v>
      </c>
      <c r="AJ18" s="7" t="s">
        <v>38</v>
      </c>
      <c r="AK18" s="3">
        <v>39.465569000000002</v>
      </c>
      <c r="AL18" s="3">
        <v>-108.064835</v>
      </c>
    </row>
    <row r="19" spans="1:38">
      <c r="A19" s="1" t="s">
        <v>20</v>
      </c>
      <c r="B19" s="2" t="s">
        <v>28</v>
      </c>
      <c r="C19" s="2" t="s">
        <v>61</v>
      </c>
      <c r="D19" s="2" t="s">
        <v>35</v>
      </c>
      <c r="F19" s="4">
        <v>1999</v>
      </c>
      <c r="G19" s="5" t="s">
        <v>78</v>
      </c>
      <c r="H19" s="26">
        <v>0.20430107526881722</v>
      </c>
      <c r="I19" s="26">
        <v>317.84301075268814</v>
      </c>
      <c r="J19" s="26">
        <v>2</v>
      </c>
      <c r="K19" s="29">
        <f t="shared" si="0"/>
        <v>6.2924145956954476</v>
      </c>
      <c r="M19" s="4">
        <v>2004</v>
      </c>
      <c r="N19" s="5" t="s">
        <v>82</v>
      </c>
      <c r="O19" s="46" t="s">
        <v>98</v>
      </c>
      <c r="P19" s="26">
        <v>126.88959337535532</v>
      </c>
      <c r="Q19" s="26">
        <v>1.0378074403658386</v>
      </c>
      <c r="R19" s="30">
        <f t="shared" si="1"/>
        <v>8.1788223349086966</v>
      </c>
      <c r="T19" s="27">
        <f t="shared" si="2"/>
        <v>0.39922096469847307</v>
      </c>
      <c r="U19" s="27">
        <f t="shared" si="3"/>
        <v>0.5189037201829193</v>
      </c>
      <c r="V19" s="27">
        <f t="shared" si="4"/>
        <v>1.2997907576693555</v>
      </c>
      <c r="X19" s="6">
        <v>4570</v>
      </c>
      <c r="Y19" s="6">
        <v>6076</v>
      </c>
      <c r="Z19" s="41">
        <v>64</v>
      </c>
      <c r="AA19" s="41">
        <v>4</v>
      </c>
      <c r="AB19" s="41" t="s">
        <v>39</v>
      </c>
      <c r="AC19" s="6">
        <v>5454</v>
      </c>
      <c r="AD19" s="3">
        <f t="shared" si="5"/>
        <v>884</v>
      </c>
      <c r="AE19" s="3">
        <f t="shared" si="6"/>
        <v>-622</v>
      </c>
      <c r="AF19" s="3">
        <f t="shared" si="7"/>
        <v>1506</v>
      </c>
      <c r="AH19" s="7">
        <v>2</v>
      </c>
      <c r="AI19" s="7" t="s">
        <v>37</v>
      </c>
      <c r="AJ19" s="7" t="s">
        <v>38</v>
      </c>
      <c r="AK19" s="3">
        <v>39.461229000000003</v>
      </c>
      <c r="AL19" s="3">
        <v>-108.08526500000001</v>
      </c>
    </row>
    <row r="20" spans="1:38">
      <c r="A20" s="1" t="s">
        <v>21</v>
      </c>
      <c r="B20" s="2" t="s">
        <v>12</v>
      </c>
      <c r="C20" s="2" t="s">
        <v>62</v>
      </c>
      <c r="D20" s="2" t="s">
        <v>35</v>
      </c>
      <c r="F20" s="4">
        <v>1996</v>
      </c>
      <c r="G20" s="5" t="s">
        <v>79</v>
      </c>
      <c r="H20" s="26">
        <v>1.1506557958170862</v>
      </c>
      <c r="I20" s="26">
        <v>334.86860451376577</v>
      </c>
      <c r="J20" s="26">
        <v>0.77</v>
      </c>
      <c r="K20" s="29">
        <f t="shared" si="0"/>
        <v>2.2994093492820911</v>
      </c>
      <c r="M20" s="4">
        <v>2001</v>
      </c>
      <c r="N20" s="5" t="s">
        <v>79</v>
      </c>
      <c r="O20" s="46" t="s">
        <v>98</v>
      </c>
      <c r="P20" s="26">
        <v>125.63046594982079</v>
      </c>
      <c r="Q20" s="26">
        <v>1.6845878136200716</v>
      </c>
      <c r="R20" s="30">
        <f t="shared" si="1"/>
        <v>13.409070808452849</v>
      </c>
      <c r="T20" s="27">
        <f t="shared" si="2"/>
        <v>0.37516346488270558</v>
      </c>
      <c r="U20" s="27">
        <f t="shared" si="3"/>
        <v>2.1877763813247681</v>
      </c>
      <c r="V20" s="27">
        <f t="shared" si="4"/>
        <v>5.8315283499388029</v>
      </c>
      <c r="X20" s="6">
        <v>4386</v>
      </c>
      <c r="Y20" s="6">
        <v>6108</v>
      </c>
      <c r="Z20" s="41">
        <v>42</v>
      </c>
      <c r="AA20" s="41">
        <v>3</v>
      </c>
      <c r="AB20" s="41" t="s">
        <v>39</v>
      </c>
      <c r="AC20" s="6">
        <v>5557</v>
      </c>
      <c r="AD20" s="3">
        <f t="shared" si="5"/>
        <v>1171</v>
      </c>
      <c r="AE20" s="3">
        <f t="shared" si="6"/>
        <v>-551</v>
      </c>
      <c r="AF20" s="3">
        <f t="shared" si="7"/>
        <v>1722</v>
      </c>
      <c r="AH20" s="7">
        <v>20</v>
      </c>
      <c r="AI20" s="7" t="s">
        <v>36</v>
      </c>
      <c r="AJ20" s="7" t="s">
        <v>38</v>
      </c>
      <c r="AK20" s="3">
        <v>39.514927999999998</v>
      </c>
      <c r="AL20" s="3">
        <v>-108.12759699999999</v>
      </c>
    </row>
    <row r="21" spans="1:38">
      <c r="A21" s="1" t="s">
        <v>125</v>
      </c>
      <c r="B21" s="2" t="s">
        <v>63</v>
      </c>
      <c r="C21" s="2" t="s">
        <v>64</v>
      </c>
      <c r="D21" s="2" t="s">
        <v>34</v>
      </c>
      <c r="F21" s="4">
        <v>2000</v>
      </c>
      <c r="G21" s="5" t="s">
        <v>74</v>
      </c>
      <c r="H21" s="44" t="s">
        <v>98</v>
      </c>
      <c r="I21" s="26">
        <v>215.0427141268076</v>
      </c>
      <c r="J21" s="26">
        <v>2.3333333333333335</v>
      </c>
      <c r="K21" s="29">
        <f t="shared" si="0"/>
        <v>10.850557494160906</v>
      </c>
      <c r="M21" s="4">
        <v>2005</v>
      </c>
      <c r="N21" s="5" t="s">
        <v>74</v>
      </c>
      <c r="O21" s="46" t="s">
        <v>98</v>
      </c>
      <c r="P21" s="26">
        <v>108.72826420890937</v>
      </c>
      <c r="Q21" s="26">
        <v>0.86574500768049167</v>
      </c>
      <c r="R21" s="30">
        <f t="shared" si="1"/>
        <v>7.9624650865119868</v>
      </c>
      <c r="T21" s="27">
        <f t="shared" si="2"/>
        <v>0.50561240658818074</v>
      </c>
      <c r="U21" s="27">
        <f t="shared" si="3"/>
        <v>0.3710335747202107</v>
      </c>
      <c r="V21" s="27">
        <f t="shared" si="4"/>
        <v>0.73383004429006427</v>
      </c>
      <c r="X21" s="6">
        <v>4725</v>
      </c>
      <c r="Y21" s="6">
        <v>6328</v>
      </c>
      <c r="Z21" s="41">
        <v>91</v>
      </c>
      <c r="AA21" s="41">
        <v>3</v>
      </c>
      <c r="AB21" s="41" t="s">
        <v>39</v>
      </c>
      <c r="AC21" s="6">
        <v>5423</v>
      </c>
      <c r="AD21" s="3">
        <f t="shared" si="5"/>
        <v>698</v>
      </c>
      <c r="AE21" s="3">
        <f t="shared" si="6"/>
        <v>-905</v>
      </c>
      <c r="AF21" s="3">
        <f t="shared" si="7"/>
        <v>1603</v>
      </c>
      <c r="AH21" s="7">
        <v>33</v>
      </c>
      <c r="AI21" s="7" t="s">
        <v>36</v>
      </c>
      <c r="AJ21" s="7" t="s">
        <v>38</v>
      </c>
      <c r="AK21" s="3">
        <v>39.478538</v>
      </c>
      <c r="AL21" s="3">
        <v>-108.109786</v>
      </c>
    </row>
    <row r="22" spans="1:38">
      <c r="A22" s="1" t="s">
        <v>126</v>
      </c>
      <c r="B22" s="2" t="s">
        <v>22</v>
      </c>
      <c r="C22" s="2" t="s">
        <v>65</v>
      </c>
      <c r="D22" s="2" t="s">
        <v>34</v>
      </c>
      <c r="F22" s="4">
        <v>1997</v>
      </c>
      <c r="G22" s="5" t="s">
        <v>77</v>
      </c>
      <c r="H22" s="44" t="s">
        <v>98</v>
      </c>
      <c r="I22" s="26">
        <v>327.45902855024104</v>
      </c>
      <c r="J22" s="26">
        <v>2.8235076010381905</v>
      </c>
      <c r="K22" s="29">
        <f t="shared" si="0"/>
        <v>8.6224759584082999</v>
      </c>
      <c r="M22" s="4">
        <v>2002</v>
      </c>
      <c r="N22" s="5" t="s">
        <v>75</v>
      </c>
      <c r="O22" s="46" t="s">
        <v>98</v>
      </c>
      <c r="P22" s="26">
        <v>122.21577060931899</v>
      </c>
      <c r="Q22" s="26">
        <v>3.301075268817204</v>
      </c>
      <c r="R22" s="30">
        <f t="shared" si="1"/>
        <v>27.010223413552623</v>
      </c>
      <c r="T22" s="27">
        <f t="shared" si="2"/>
        <v>0.37322461729152723</v>
      </c>
      <c r="U22" s="27">
        <f t="shared" si="3"/>
        <v>1.1691398555482599</v>
      </c>
      <c r="V22" s="27">
        <f t="shared" si="4"/>
        <v>3.1325368193359027</v>
      </c>
      <c r="X22" s="6">
        <v>5718</v>
      </c>
      <c r="Y22" s="6">
        <v>7065</v>
      </c>
      <c r="Z22" s="41">
        <v>72</v>
      </c>
      <c r="AA22" s="41">
        <v>4</v>
      </c>
      <c r="AB22" s="41" t="s">
        <v>39</v>
      </c>
      <c r="AC22" s="6">
        <v>5783</v>
      </c>
      <c r="AD22" s="3">
        <f t="shared" si="5"/>
        <v>65</v>
      </c>
      <c r="AE22" s="3">
        <f t="shared" si="6"/>
        <v>-1282</v>
      </c>
      <c r="AF22" s="3">
        <f t="shared" si="7"/>
        <v>1347</v>
      </c>
      <c r="AH22" s="7">
        <v>27</v>
      </c>
      <c r="AI22" s="7" t="s">
        <v>36</v>
      </c>
      <c r="AJ22" s="7" t="s">
        <v>38</v>
      </c>
      <c r="AK22" s="3">
        <v>39.500258000000002</v>
      </c>
      <c r="AL22" s="3">
        <v>-108.087386</v>
      </c>
    </row>
    <row r="23" spans="1:38">
      <c r="A23" s="1" t="s">
        <v>23</v>
      </c>
      <c r="B23" s="2" t="s">
        <v>24</v>
      </c>
      <c r="C23" s="2" t="s">
        <v>66</v>
      </c>
      <c r="D23" s="2" t="s">
        <v>35</v>
      </c>
      <c r="F23" s="4">
        <v>1995</v>
      </c>
      <c r="G23" s="5" t="s">
        <v>81</v>
      </c>
      <c r="H23" s="44" t="s">
        <v>98</v>
      </c>
      <c r="I23" s="26">
        <v>366.51130104463437</v>
      </c>
      <c r="J23" s="26">
        <v>0.88945868945868944</v>
      </c>
      <c r="K23" s="29">
        <f t="shared" si="0"/>
        <v>2.4268247307069251</v>
      </c>
      <c r="M23" s="4">
        <v>2000</v>
      </c>
      <c r="N23" s="5" t="s">
        <v>81</v>
      </c>
      <c r="O23" s="46" t="s">
        <v>98</v>
      </c>
      <c r="P23" s="26">
        <v>160.06011264720942</v>
      </c>
      <c r="Q23" s="26">
        <v>1.7273425499231951</v>
      </c>
      <c r="R23" s="30">
        <f t="shared" si="1"/>
        <v>10.791836400430714</v>
      </c>
      <c r="T23" s="27">
        <f t="shared" si="2"/>
        <v>0.43671262575261499</v>
      </c>
      <c r="U23" s="27">
        <f t="shared" si="3"/>
        <v>1.9420154869411963</v>
      </c>
      <c r="V23" s="27">
        <f t="shared" si="4"/>
        <v>4.4468956756045142</v>
      </c>
      <c r="X23" s="6">
        <v>4571</v>
      </c>
      <c r="Y23" s="6">
        <v>6019</v>
      </c>
      <c r="Z23" s="42" t="s">
        <v>98</v>
      </c>
      <c r="AA23" s="41">
        <v>5</v>
      </c>
      <c r="AB23" s="41" t="s">
        <v>39</v>
      </c>
      <c r="AC23" s="6">
        <v>5689</v>
      </c>
      <c r="AD23" s="3">
        <f t="shared" si="5"/>
        <v>1118</v>
      </c>
      <c r="AE23" s="3">
        <f t="shared" si="6"/>
        <v>-330</v>
      </c>
      <c r="AF23" s="3">
        <f t="shared" si="7"/>
        <v>1448</v>
      </c>
      <c r="AH23" s="7">
        <v>4</v>
      </c>
      <c r="AI23" s="7" t="s">
        <v>37</v>
      </c>
      <c r="AJ23" s="7" t="s">
        <v>38</v>
      </c>
      <c r="AK23" s="3">
        <v>39.467758000000003</v>
      </c>
      <c r="AL23" s="3">
        <v>-108.117577</v>
      </c>
    </row>
    <row r="24" spans="1:38">
      <c r="A24" s="1" t="s">
        <v>25</v>
      </c>
      <c r="B24" s="2" t="s">
        <v>26</v>
      </c>
      <c r="C24" s="2" t="s">
        <v>67</v>
      </c>
      <c r="D24" s="2" t="s">
        <v>35</v>
      </c>
      <c r="F24" s="4">
        <v>1996</v>
      </c>
      <c r="G24" s="5" t="s">
        <v>81</v>
      </c>
      <c r="H24" s="26">
        <v>0.77866721401204153</v>
      </c>
      <c r="I24" s="26">
        <v>282.39997263273131</v>
      </c>
      <c r="J24" s="26">
        <v>0.84</v>
      </c>
      <c r="K24" s="29">
        <f t="shared" si="0"/>
        <v>2.9745045375498051</v>
      </c>
      <c r="M24" s="4">
        <v>2001</v>
      </c>
      <c r="N24" s="5" t="s">
        <v>81</v>
      </c>
      <c r="O24" s="46" t="s">
        <v>98</v>
      </c>
      <c r="P24" s="26">
        <v>184.44301075268814</v>
      </c>
      <c r="Q24" s="26">
        <v>0.87813620071684595</v>
      </c>
      <c r="R24" s="30">
        <f t="shared" si="1"/>
        <v>4.7610164089887999</v>
      </c>
      <c r="T24" s="27">
        <f t="shared" si="2"/>
        <v>0.6531268719085932</v>
      </c>
      <c r="U24" s="27">
        <f t="shared" si="3"/>
        <v>1.0454002389486261</v>
      </c>
      <c r="V24" s="27">
        <f t="shared" si="4"/>
        <v>1.6006082185743116</v>
      </c>
      <c r="X24" s="6">
        <v>5187</v>
      </c>
      <c r="Y24" s="6">
        <v>6357</v>
      </c>
      <c r="Z24" s="41">
        <v>57</v>
      </c>
      <c r="AA24" s="41">
        <v>4</v>
      </c>
      <c r="AB24" s="41" t="s">
        <v>39</v>
      </c>
      <c r="AC24" s="6">
        <v>5570</v>
      </c>
      <c r="AD24" s="3">
        <f t="shared" si="5"/>
        <v>383</v>
      </c>
      <c r="AE24" s="3">
        <f t="shared" si="6"/>
        <v>-787</v>
      </c>
      <c r="AF24" s="3">
        <f t="shared" si="7"/>
        <v>1170</v>
      </c>
      <c r="AH24" s="7">
        <v>28</v>
      </c>
      <c r="AI24" s="7" t="s">
        <v>36</v>
      </c>
      <c r="AJ24" s="7" t="s">
        <v>38</v>
      </c>
      <c r="AK24" s="3">
        <v>39.498148</v>
      </c>
      <c r="AL24" s="3">
        <v>-108.120887</v>
      </c>
    </row>
    <row r="25" spans="1:38">
      <c r="A25" s="1" t="s">
        <v>27</v>
      </c>
      <c r="B25" s="2" t="s">
        <v>28</v>
      </c>
      <c r="C25" s="2" t="s">
        <v>68</v>
      </c>
      <c r="D25" s="2" t="s">
        <v>35</v>
      </c>
      <c r="F25" s="4">
        <v>2001</v>
      </c>
      <c r="G25" s="5" t="s">
        <v>74</v>
      </c>
      <c r="H25" s="44" t="s">
        <v>98</v>
      </c>
      <c r="I25" s="26">
        <v>205.76364567332311</v>
      </c>
      <c r="J25" s="26">
        <v>3.3451100870455708</v>
      </c>
      <c r="K25" s="29">
        <f t="shared" si="0"/>
        <v>16.257051026187462</v>
      </c>
      <c r="M25" s="4">
        <v>2006</v>
      </c>
      <c r="N25" s="5" t="s">
        <v>75</v>
      </c>
      <c r="O25" s="46" t="s">
        <v>98</v>
      </c>
      <c r="P25" s="26">
        <v>118.74444444444445</v>
      </c>
      <c r="Q25" s="26">
        <v>2.1111111111111112</v>
      </c>
      <c r="R25" s="30">
        <f t="shared" si="1"/>
        <v>17.77860952559184</v>
      </c>
      <c r="T25" s="27">
        <f t="shared" si="2"/>
        <v>0.57709146849471604</v>
      </c>
      <c r="U25" s="27">
        <f t="shared" si="3"/>
        <v>0.63110362773610906</v>
      </c>
      <c r="V25" s="27">
        <f t="shared" si="4"/>
        <v>1.0935937579917412</v>
      </c>
      <c r="X25" s="6">
        <v>4656</v>
      </c>
      <c r="Y25" s="6">
        <v>6218</v>
      </c>
      <c r="Z25" s="41">
        <v>52</v>
      </c>
      <c r="AA25" s="41">
        <v>3</v>
      </c>
      <c r="AB25" s="41" t="s">
        <v>39</v>
      </c>
      <c r="AC25" s="6">
        <v>5422</v>
      </c>
      <c r="AD25" s="3">
        <f t="shared" si="5"/>
        <v>766</v>
      </c>
      <c r="AE25" s="3">
        <f t="shared" si="6"/>
        <v>-796</v>
      </c>
      <c r="AF25" s="3">
        <f t="shared" si="7"/>
        <v>1562</v>
      </c>
      <c r="AH25" s="7">
        <v>33</v>
      </c>
      <c r="AI25" s="7" t="s">
        <v>36</v>
      </c>
      <c r="AJ25" s="7" t="s">
        <v>38</v>
      </c>
      <c r="AK25" s="3">
        <v>39.481658000000003</v>
      </c>
      <c r="AL25" s="3">
        <v>-108.112526</v>
      </c>
    </row>
    <row r="26" spans="1:38">
      <c r="A26" s="1" t="s">
        <v>29</v>
      </c>
      <c r="B26" s="2" t="s">
        <v>28</v>
      </c>
      <c r="C26" s="2" t="s">
        <v>69</v>
      </c>
      <c r="D26" s="2" t="s">
        <v>35</v>
      </c>
      <c r="F26" s="9">
        <v>1996</v>
      </c>
      <c r="G26" s="10" t="s">
        <v>81</v>
      </c>
      <c r="H26" s="28">
        <v>0.45252525252525255</v>
      </c>
      <c r="I26" s="28">
        <v>695.07676767676776</v>
      </c>
      <c r="J26" s="28">
        <v>1.6111111111111114</v>
      </c>
      <c r="K26" s="29">
        <f t="shared" si="0"/>
        <v>2.3178894562914349</v>
      </c>
      <c r="M26" s="9">
        <v>2001</v>
      </c>
      <c r="N26" s="10" t="s">
        <v>81</v>
      </c>
      <c r="O26" s="46" t="s">
        <v>98</v>
      </c>
      <c r="P26" s="28">
        <v>250.91469534050179</v>
      </c>
      <c r="Q26" s="28">
        <v>2.2939068100358422</v>
      </c>
      <c r="R26" s="30">
        <f t="shared" si="1"/>
        <v>9.1421780096335699</v>
      </c>
      <c r="T26" s="27">
        <f t="shared" si="2"/>
        <v>0.36098846488447861</v>
      </c>
      <c r="U26" s="27">
        <f t="shared" si="3"/>
        <v>1.4238042269187983</v>
      </c>
      <c r="V26" s="27">
        <f t="shared" si="4"/>
        <v>3.9441820595969341</v>
      </c>
      <c r="X26" s="6">
        <v>4797</v>
      </c>
      <c r="Y26" s="6">
        <v>6186</v>
      </c>
      <c r="Z26" s="41">
        <v>57</v>
      </c>
      <c r="AA26" s="41">
        <v>4</v>
      </c>
      <c r="AB26" s="41" t="s">
        <v>39</v>
      </c>
      <c r="AC26" s="6">
        <v>5480</v>
      </c>
      <c r="AD26" s="3">
        <f t="shared" si="5"/>
        <v>683</v>
      </c>
      <c r="AE26" s="3">
        <f t="shared" si="6"/>
        <v>-706</v>
      </c>
      <c r="AF26" s="3">
        <f t="shared" si="7"/>
        <v>1389</v>
      </c>
      <c r="AH26" s="7">
        <v>28</v>
      </c>
      <c r="AI26" s="7" t="s">
        <v>36</v>
      </c>
      <c r="AJ26" s="7" t="s">
        <v>38</v>
      </c>
      <c r="AK26" s="3">
        <v>39.489328</v>
      </c>
      <c r="AL26" s="3">
        <v>-108.12158700000001</v>
      </c>
    </row>
    <row r="27" spans="1:38">
      <c r="A27" s="1" t="s">
        <v>30</v>
      </c>
      <c r="B27" s="2" t="s">
        <v>28</v>
      </c>
      <c r="C27" s="2" t="s">
        <v>70</v>
      </c>
      <c r="D27" s="2" t="s">
        <v>35</v>
      </c>
      <c r="F27" s="4">
        <v>2000</v>
      </c>
      <c r="G27" s="5" t="s">
        <v>75</v>
      </c>
      <c r="H27" s="44" t="s">
        <v>98</v>
      </c>
      <c r="I27" s="26">
        <v>161.51111111111109</v>
      </c>
      <c r="J27" s="26">
        <v>5.166666666666667</v>
      </c>
      <c r="K27" s="29">
        <f t="shared" si="0"/>
        <v>31.989543203082007</v>
      </c>
      <c r="M27" s="4">
        <v>2005</v>
      </c>
      <c r="N27" s="5" t="s">
        <v>75</v>
      </c>
      <c r="O27" s="46" t="s">
        <v>98</v>
      </c>
      <c r="P27" s="26">
        <v>120.20752688172043</v>
      </c>
      <c r="Q27" s="26">
        <v>5.1648745519713257</v>
      </c>
      <c r="R27" s="30">
        <f t="shared" si="1"/>
        <v>42.966315720423758</v>
      </c>
      <c r="T27" s="27">
        <f t="shared" si="2"/>
        <v>0.74426784668098789</v>
      </c>
      <c r="U27" s="27">
        <f t="shared" si="3"/>
        <v>0.99965313909122433</v>
      </c>
      <c r="V27" s="27">
        <f t="shared" si="4"/>
        <v>1.3431362694883433</v>
      </c>
      <c r="X27" s="6">
        <v>4482</v>
      </c>
      <c r="Y27" s="6">
        <v>6101</v>
      </c>
      <c r="Z27" s="41">
        <v>80</v>
      </c>
      <c r="AA27" s="41">
        <v>4</v>
      </c>
      <c r="AB27" s="41" t="s">
        <v>39</v>
      </c>
      <c r="AC27" s="6">
        <v>5216</v>
      </c>
      <c r="AD27" s="3">
        <f t="shared" si="5"/>
        <v>734</v>
      </c>
      <c r="AE27" s="3">
        <f t="shared" si="6"/>
        <v>-885</v>
      </c>
      <c r="AF27" s="3">
        <f t="shared" si="7"/>
        <v>1619</v>
      </c>
      <c r="AH27" s="7">
        <v>2</v>
      </c>
      <c r="AI27" s="7" t="s">
        <v>37</v>
      </c>
      <c r="AJ27" s="7" t="s">
        <v>38</v>
      </c>
      <c r="AK27" s="3">
        <v>39.464519000000003</v>
      </c>
      <c r="AL27" s="3">
        <v>-108.074065</v>
      </c>
    </row>
    <row r="28" spans="1:38">
      <c r="A28" s="1" t="s">
        <v>31</v>
      </c>
      <c r="B28" s="2" t="s">
        <v>28</v>
      </c>
      <c r="C28" s="2" t="s">
        <v>71</v>
      </c>
      <c r="D28" s="2" t="s">
        <v>35</v>
      </c>
      <c r="F28" s="4">
        <v>1998</v>
      </c>
      <c r="G28" s="5" t="s">
        <v>78</v>
      </c>
      <c r="H28" s="26">
        <v>0.18</v>
      </c>
      <c r="I28" s="26">
        <v>521.79681127178344</v>
      </c>
      <c r="J28" s="26">
        <v>6.666666666666667</v>
      </c>
      <c r="K28" s="29">
        <f t="shared" si="0"/>
        <v>12.776365287510856</v>
      </c>
      <c r="M28" s="4">
        <v>2003</v>
      </c>
      <c r="N28" s="5" t="s">
        <v>78</v>
      </c>
      <c r="O28" s="46" t="s">
        <v>98</v>
      </c>
      <c r="P28" s="26">
        <v>114.86200716845879</v>
      </c>
      <c r="Q28" s="26">
        <v>3.6491039426523293</v>
      </c>
      <c r="R28" s="30">
        <f t="shared" si="1"/>
        <v>31.769460003432506</v>
      </c>
      <c r="T28" s="27">
        <f t="shared" si="2"/>
        <v>0.22012784418613798</v>
      </c>
      <c r="U28" s="27">
        <f t="shared" si="3"/>
        <v>0.54736559139784935</v>
      </c>
      <c r="V28" s="27">
        <f t="shared" si="4"/>
        <v>2.4865804388426311</v>
      </c>
      <c r="X28" s="6">
        <v>4362</v>
      </c>
      <c r="Y28" s="6">
        <v>6054</v>
      </c>
      <c r="Z28" s="41">
        <v>61</v>
      </c>
      <c r="AA28" s="41">
        <v>4</v>
      </c>
      <c r="AB28" s="41" t="s">
        <v>39</v>
      </c>
      <c r="AC28" s="6">
        <v>5251</v>
      </c>
      <c r="AD28" s="3">
        <f t="shared" si="5"/>
        <v>889</v>
      </c>
      <c r="AE28" s="3">
        <f t="shared" si="6"/>
        <v>-803</v>
      </c>
      <c r="AF28" s="3">
        <f t="shared" si="7"/>
        <v>1692</v>
      </c>
      <c r="AH28" s="7">
        <v>2</v>
      </c>
      <c r="AI28" s="7" t="s">
        <v>37</v>
      </c>
      <c r="AJ28" s="7" t="s">
        <v>38</v>
      </c>
      <c r="AK28" s="3">
        <v>39.461118999999997</v>
      </c>
      <c r="AL28" s="3">
        <v>-108.074945</v>
      </c>
    </row>
    <row r="29" spans="1:38">
      <c r="A29" s="1" t="s">
        <v>32</v>
      </c>
      <c r="B29" s="2" t="s">
        <v>28</v>
      </c>
      <c r="C29" s="2" t="s">
        <v>72</v>
      </c>
      <c r="D29" s="2" t="s">
        <v>35</v>
      </c>
      <c r="F29" s="4">
        <v>1997</v>
      </c>
      <c r="G29" s="5" t="s">
        <v>74</v>
      </c>
      <c r="H29" s="44" t="s">
        <v>98</v>
      </c>
      <c r="I29" s="26">
        <v>322.38176015678795</v>
      </c>
      <c r="J29" s="26">
        <v>1</v>
      </c>
      <c r="K29" s="29">
        <f t="shared" si="0"/>
        <v>3.1019124640105491</v>
      </c>
      <c r="M29" s="4">
        <v>2002</v>
      </c>
      <c r="N29" s="5" t="s">
        <v>74</v>
      </c>
      <c r="O29" s="46" t="s">
        <v>98</v>
      </c>
      <c r="P29" s="26">
        <v>129.75975422427035</v>
      </c>
      <c r="Q29" s="26">
        <v>1.3701228878648235</v>
      </c>
      <c r="R29" s="30">
        <f t="shared" si="1"/>
        <v>10.558920183347224</v>
      </c>
      <c r="T29" s="27">
        <f t="shared" si="2"/>
        <v>0.4025033989552097</v>
      </c>
      <c r="U29" s="27">
        <f t="shared" si="3"/>
        <v>1.3701228878648235</v>
      </c>
      <c r="V29" s="27">
        <f t="shared" si="4"/>
        <v>3.4040032740625126</v>
      </c>
      <c r="X29" s="6">
        <v>4910</v>
      </c>
      <c r="Y29" s="6">
        <v>6277</v>
      </c>
      <c r="Z29" s="41">
        <v>60</v>
      </c>
      <c r="AA29" s="41">
        <v>4</v>
      </c>
      <c r="AB29" s="41" t="s">
        <v>39</v>
      </c>
      <c r="AC29" s="6">
        <v>5554</v>
      </c>
      <c r="AD29" s="3">
        <f t="shared" si="5"/>
        <v>644</v>
      </c>
      <c r="AE29" s="3">
        <f t="shared" si="6"/>
        <v>-723</v>
      </c>
      <c r="AF29" s="3">
        <f t="shared" si="7"/>
        <v>1367</v>
      </c>
      <c r="AH29" s="7">
        <v>32</v>
      </c>
      <c r="AI29" s="7" t="s">
        <v>36</v>
      </c>
      <c r="AJ29" s="7" t="s">
        <v>38</v>
      </c>
      <c r="AK29" s="3">
        <v>39.486018000000001</v>
      </c>
      <c r="AL29" s="3">
        <v>-108.12503700000001</v>
      </c>
    </row>
    <row r="30" spans="1:38">
      <c r="A30" s="1" t="s">
        <v>33</v>
      </c>
      <c r="B30" s="2" t="s">
        <v>28</v>
      </c>
      <c r="C30" s="2" t="s">
        <v>73</v>
      </c>
      <c r="D30" s="2" t="s">
        <v>35</v>
      </c>
      <c r="F30" s="4">
        <v>1999</v>
      </c>
      <c r="G30" s="5" t="s">
        <v>76</v>
      </c>
      <c r="H30" s="26">
        <v>0.2401433691756272</v>
      </c>
      <c r="I30" s="26">
        <v>289.13333333333338</v>
      </c>
      <c r="J30" s="26">
        <v>2</v>
      </c>
      <c r="K30" s="29">
        <f t="shared" si="0"/>
        <v>6.9172238874798238</v>
      </c>
      <c r="M30" s="4">
        <v>2004</v>
      </c>
      <c r="N30" s="5" t="s">
        <v>76</v>
      </c>
      <c r="O30" s="46" t="s">
        <v>98</v>
      </c>
      <c r="P30" s="26">
        <v>71.8057347670251</v>
      </c>
      <c r="Q30" s="26">
        <v>0.47956989247311826</v>
      </c>
      <c r="R30" s="30">
        <f t="shared" si="1"/>
        <v>6.678712975072127</v>
      </c>
      <c r="T30" s="27">
        <f t="shared" si="2"/>
        <v>0.24834817189425323</v>
      </c>
      <c r="U30" s="27">
        <f t="shared" si="3"/>
        <v>0.23978494623655913</v>
      </c>
      <c r="V30" s="27">
        <f t="shared" si="4"/>
        <v>0.96551927242959401</v>
      </c>
      <c r="X30" s="6">
        <v>4571</v>
      </c>
      <c r="Y30" s="6">
        <v>6230</v>
      </c>
      <c r="Z30" s="41">
        <v>146</v>
      </c>
      <c r="AA30" s="41">
        <v>4</v>
      </c>
      <c r="AB30" s="41" t="s">
        <v>39</v>
      </c>
      <c r="AC30" s="6">
        <v>5404</v>
      </c>
      <c r="AD30" s="3">
        <f t="shared" si="5"/>
        <v>833</v>
      </c>
      <c r="AE30" s="3">
        <f t="shared" si="6"/>
        <v>-826</v>
      </c>
      <c r="AF30" s="3">
        <f t="shared" si="7"/>
        <v>1659</v>
      </c>
      <c r="AH30" s="7">
        <v>33</v>
      </c>
      <c r="AI30" s="7" t="s">
        <v>36</v>
      </c>
      <c r="AJ30" s="7" t="s">
        <v>38</v>
      </c>
      <c r="AK30" s="3">
        <v>39.476618000000002</v>
      </c>
      <c r="AL30" s="3">
        <v>-108.10716600000001</v>
      </c>
    </row>
    <row r="31" spans="1:38">
      <c r="U31" s="27"/>
      <c r="V31" s="27"/>
    </row>
    <row r="32" spans="1:38">
      <c r="A32" s="11" t="s">
        <v>127</v>
      </c>
      <c r="G32" s="3" t="s">
        <v>128</v>
      </c>
      <c r="U32" s="27"/>
      <c r="V32" s="27"/>
    </row>
    <row r="33" spans="1:25">
      <c r="A33" s="53" t="s">
        <v>114</v>
      </c>
      <c r="B33" s="53"/>
      <c r="C33" s="53"/>
      <c r="G33" s="40" t="s">
        <v>107</v>
      </c>
      <c r="I33" s="27">
        <f>MIN(I$4:I$30)</f>
        <v>132.09426523297489</v>
      </c>
      <c r="J33" s="27">
        <f t="shared" ref="J33:Y33" si="8">MIN(J$4:J$30)</f>
        <v>0.58314176245210725</v>
      </c>
      <c r="K33" s="27">
        <f t="shared" si="8"/>
        <v>2.2994093492820911</v>
      </c>
      <c r="L33" s="27"/>
      <c r="M33" s="27"/>
      <c r="N33" s="27"/>
      <c r="P33" s="27">
        <f t="shared" si="8"/>
        <v>71.8057347670251</v>
      </c>
      <c r="Q33" s="27">
        <f t="shared" si="8"/>
        <v>0.33727598566308242</v>
      </c>
      <c r="R33" s="27">
        <f t="shared" si="8"/>
        <v>4.0743691439061989</v>
      </c>
      <c r="S33" s="27"/>
      <c r="T33" s="27">
        <f t="shared" si="8"/>
        <v>0.22012784418613798</v>
      </c>
      <c r="U33" s="27">
        <f t="shared" si="8"/>
        <v>0.23978494623655913</v>
      </c>
      <c r="V33" s="27">
        <f t="shared" si="8"/>
        <v>0.57555652917735911</v>
      </c>
      <c r="W33" s="27"/>
      <c r="X33" s="27">
        <f t="shared" si="8"/>
        <v>3595</v>
      </c>
      <c r="Y33" s="27">
        <f t="shared" si="8"/>
        <v>4996</v>
      </c>
    </row>
    <row r="34" spans="1:25">
      <c r="A34" s="53"/>
      <c r="B34" s="53"/>
      <c r="C34" s="53"/>
      <c r="G34" s="40" t="s">
        <v>108</v>
      </c>
      <c r="I34" s="27">
        <f>MAX(I$4:I$30)</f>
        <v>695.07676767676776</v>
      </c>
      <c r="J34" s="27">
        <f t="shared" ref="J34:Y34" si="9">MAX(J$4:J$30)</f>
        <v>6.666666666666667</v>
      </c>
      <c r="K34" s="27">
        <f t="shared" si="9"/>
        <v>31.989543203082007</v>
      </c>
      <c r="L34" s="27"/>
      <c r="M34" s="27"/>
      <c r="N34" s="27"/>
      <c r="P34" s="27">
        <f t="shared" si="9"/>
        <v>375.22729134664615</v>
      </c>
      <c r="Q34" s="27">
        <f t="shared" si="9"/>
        <v>9.0161290322580658</v>
      </c>
      <c r="R34" s="27">
        <f t="shared" si="9"/>
        <v>51.759834368530022</v>
      </c>
      <c r="S34" s="27"/>
      <c r="T34" s="27">
        <f t="shared" si="9"/>
        <v>1.5162786128574361</v>
      </c>
      <c r="U34" s="27">
        <f t="shared" si="9"/>
        <v>3.2885304659498207</v>
      </c>
      <c r="V34" s="27">
        <f t="shared" si="9"/>
        <v>5.8315283499388029</v>
      </c>
      <c r="W34" s="27"/>
      <c r="X34" s="27">
        <f t="shared" si="9"/>
        <v>5728</v>
      </c>
      <c r="Y34" s="27">
        <f t="shared" si="9"/>
        <v>7410</v>
      </c>
    </row>
    <row r="35" spans="1:25">
      <c r="A35" s="40" t="s">
        <v>115</v>
      </c>
      <c r="G35" s="40" t="s">
        <v>109</v>
      </c>
      <c r="I35" s="27">
        <f>MEDIAN(I$4:I$30)</f>
        <v>282.39997263273131</v>
      </c>
      <c r="J35" s="27">
        <f t="shared" ref="J35:Y35" si="10">MEDIAN(J$4:J$30)</f>
        <v>2</v>
      </c>
      <c r="K35" s="27">
        <f t="shared" si="10"/>
        <v>8.6224759584082999</v>
      </c>
      <c r="L35" s="27"/>
      <c r="M35" s="27"/>
      <c r="N35" s="27"/>
      <c r="P35" s="27">
        <f t="shared" si="10"/>
        <v>127.53751493428915</v>
      </c>
      <c r="Q35" s="27">
        <f t="shared" si="10"/>
        <v>2.1111111111111112</v>
      </c>
      <c r="R35" s="27">
        <f t="shared" si="10"/>
        <v>10.791836400430714</v>
      </c>
      <c r="S35" s="27"/>
      <c r="T35" s="27">
        <f t="shared" si="10"/>
        <v>0.56046735430549921</v>
      </c>
      <c r="U35" s="27">
        <f t="shared" si="10"/>
        <v>0.99965313909122433</v>
      </c>
      <c r="V35" s="27">
        <f t="shared" si="10"/>
        <v>1.6006082185743116</v>
      </c>
      <c r="W35" s="27"/>
      <c r="X35" s="27">
        <f t="shared" si="10"/>
        <v>4725</v>
      </c>
      <c r="Y35" s="27">
        <f t="shared" si="10"/>
        <v>6328</v>
      </c>
    </row>
    <row r="36" spans="1:25">
      <c r="A36" s="40" t="s">
        <v>116</v>
      </c>
      <c r="G36" s="40" t="s">
        <v>110</v>
      </c>
      <c r="I36" s="27">
        <f>GEOMEAN(I$4:I$30)</f>
        <v>268.91729976229612</v>
      </c>
      <c r="J36" s="27">
        <f t="shared" ref="J36:Y36" si="11">GEOMEAN(J$4:J$30)</f>
        <v>2.156944469539738</v>
      </c>
      <c r="K36" s="27">
        <f t="shared" si="11"/>
        <v>8.020846823340575</v>
      </c>
      <c r="L36" s="27"/>
      <c r="M36" s="27"/>
      <c r="N36" s="27"/>
      <c r="P36" s="27">
        <f t="shared" si="11"/>
        <v>144.31717805102198</v>
      </c>
      <c r="Q36" s="27">
        <f t="shared" si="11"/>
        <v>1.9876176736650701</v>
      </c>
      <c r="R36" s="27">
        <f t="shared" si="11"/>
        <v>13.772564711335786</v>
      </c>
      <c r="S36" s="27"/>
      <c r="T36" s="27">
        <f t="shared" si="11"/>
        <v>0.53666007422574979</v>
      </c>
      <c r="U36" s="27">
        <f t="shared" si="11"/>
        <v>0.92149691460958183</v>
      </c>
      <c r="V36" s="27">
        <f t="shared" si="11"/>
        <v>1.7170960890635356</v>
      </c>
      <c r="W36" s="27"/>
      <c r="X36" s="27">
        <f t="shared" si="11"/>
        <v>4823.9349334725275</v>
      </c>
      <c r="Y36" s="27">
        <f t="shared" si="11"/>
        <v>6369.8438019464984</v>
      </c>
    </row>
    <row r="37" spans="1:25">
      <c r="G37" s="40" t="s">
        <v>111</v>
      </c>
      <c r="I37" s="27">
        <f>AVERAGE(I$4:I$30)</f>
        <v>296.2796493121067</v>
      </c>
      <c r="J37" s="27">
        <f t="shared" ref="J37:Y37" si="12">AVERAGE(J$4:J$30)</f>
        <v>2.6699288284604394</v>
      </c>
      <c r="K37" s="27">
        <f t="shared" si="12"/>
        <v>10.076830232496722</v>
      </c>
      <c r="L37" s="27"/>
      <c r="M37" s="27"/>
      <c r="N37" s="27"/>
      <c r="P37" s="27">
        <f t="shared" si="12"/>
        <v>155.36663997492619</v>
      </c>
      <c r="Q37" s="27">
        <f t="shared" si="12"/>
        <v>2.66538319517606</v>
      </c>
      <c r="R37" s="27">
        <f t="shared" si="12"/>
        <v>18.076993195810587</v>
      </c>
      <c r="S37" s="27"/>
      <c r="T37" s="27">
        <f t="shared" si="12"/>
        <v>0.58407609741337707</v>
      </c>
      <c r="U37" s="27">
        <f t="shared" si="12"/>
        <v>1.128146393320292</v>
      </c>
      <c r="V37" s="27">
        <f t="shared" si="12"/>
        <v>2.0619920832467331</v>
      </c>
      <c r="W37" s="27"/>
      <c r="X37" s="27">
        <f t="shared" si="12"/>
        <v>4846.5925925925922</v>
      </c>
      <c r="Y37" s="27">
        <f t="shared" si="12"/>
        <v>6386.9629629629626</v>
      </c>
    </row>
    <row r="38" spans="1:25">
      <c r="G38" s="40" t="s">
        <v>112</v>
      </c>
      <c r="I38" s="27">
        <f>STDEV(I$4:I$30)</f>
        <v>142.542921687752</v>
      </c>
      <c r="J38" s="27">
        <f t="shared" ref="J38:Y38" si="13">STDEV(J$4:J$30)</f>
        <v>1.7625521655017269</v>
      </c>
      <c r="K38" s="27">
        <f t="shared" si="13"/>
        <v>6.9741973538116975</v>
      </c>
      <c r="L38" s="27"/>
      <c r="M38" s="27"/>
      <c r="N38" s="27"/>
      <c r="P38" s="27">
        <f t="shared" si="13"/>
        <v>66.094264936931538</v>
      </c>
      <c r="Q38" s="27">
        <f t="shared" si="13"/>
        <v>2.0986667775426127</v>
      </c>
      <c r="R38" s="27">
        <f t="shared" si="13"/>
        <v>14.407256573108146</v>
      </c>
      <c r="S38" s="27"/>
      <c r="T38" s="27">
        <f t="shared" si="13"/>
        <v>0.26549339851018661</v>
      </c>
      <c r="U38" s="27">
        <f t="shared" si="13"/>
        <v>0.74042359272700986</v>
      </c>
      <c r="V38" s="27">
        <f t="shared" si="13"/>
        <v>1.3357413100881315</v>
      </c>
      <c r="W38" s="27"/>
      <c r="X38" s="27">
        <f t="shared" si="13"/>
        <v>472.67912837839611</v>
      </c>
      <c r="Y38" s="27">
        <f t="shared" si="13"/>
        <v>470.21578364712457</v>
      </c>
    </row>
    <row r="39" spans="1:25">
      <c r="G39" s="40" t="s">
        <v>113</v>
      </c>
      <c r="I39" s="27">
        <f>COUNT(I$4:I$30)</f>
        <v>27</v>
      </c>
      <c r="J39" s="27">
        <f t="shared" ref="J39:Y39" si="14">COUNT(J$4:J$30)</f>
        <v>27</v>
      </c>
      <c r="K39" s="27">
        <f t="shared" si="14"/>
        <v>27</v>
      </c>
      <c r="L39" s="27"/>
      <c r="M39" s="27"/>
      <c r="N39" s="27"/>
      <c r="P39" s="27">
        <f>COUNT(P$4:P$30)</f>
        <v>27</v>
      </c>
      <c r="Q39" s="27">
        <f t="shared" si="14"/>
        <v>27</v>
      </c>
      <c r="R39" s="27">
        <f t="shared" si="14"/>
        <v>27</v>
      </c>
      <c r="S39" s="27"/>
      <c r="T39" s="27">
        <f t="shared" si="14"/>
        <v>27</v>
      </c>
      <c r="U39" s="27">
        <f t="shared" si="14"/>
        <v>27</v>
      </c>
      <c r="V39" s="27">
        <f t="shared" si="14"/>
        <v>27</v>
      </c>
      <c r="W39" s="27"/>
      <c r="X39" s="27">
        <f t="shared" si="14"/>
        <v>27</v>
      </c>
      <c r="Y39" s="27">
        <f t="shared" si="14"/>
        <v>27</v>
      </c>
    </row>
    <row r="41" spans="1:25">
      <c r="G41" s="40" t="s">
        <v>107</v>
      </c>
      <c r="I41" s="27">
        <f>QUARTILE(I$4:I$30,0)</f>
        <v>132.09426523297489</v>
      </c>
      <c r="L41" s="27"/>
      <c r="M41" s="27"/>
      <c r="N41" s="27"/>
      <c r="P41" s="27">
        <f t="shared" ref="P41" si="15">QUARTILE(P$4:P$30,0)</f>
        <v>71.8057347670251</v>
      </c>
    </row>
    <row r="42" spans="1:25">
      <c r="G42" s="40" t="s">
        <v>129</v>
      </c>
      <c r="I42" s="27">
        <f>QUARTILE(I$4:I$30,1)</f>
        <v>192.79194166357684</v>
      </c>
      <c r="L42" s="27"/>
      <c r="M42" s="27"/>
      <c r="N42" s="27"/>
      <c r="P42" s="27">
        <f t="shared" ref="P42" si="16">QUARTILE(P$4:P$30,1)</f>
        <v>119.47598566308244</v>
      </c>
    </row>
    <row r="43" spans="1:25">
      <c r="G43" s="40" t="s">
        <v>109</v>
      </c>
      <c r="I43" s="27">
        <f>QUARTILE(I$4:I$30,2)</f>
        <v>282.39997263273131</v>
      </c>
      <c r="L43" s="27"/>
      <c r="M43" s="27"/>
      <c r="N43" s="27"/>
      <c r="P43" s="27">
        <f t="shared" ref="P43" si="17">QUARTILE(P$4:P$30,2)</f>
        <v>127.53751493428915</v>
      </c>
    </row>
    <row r="44" spans="1:25">
      <c r="G44" s="40" t="s">
        <v>130</v>
      </c>
      <c r="I44" s="27">
        <f>QUARTILE(I$4:I$30,3)</f>
        <v>331.16381653200341</v>
      </c>
      <c r="L44" s="27"/>
      <c r="M44" s="27"/>
      <c r="N44" s="27"/>
      <c r="P44" s="27">
        <f t="shared" ref="P44" si="18">QUARTILE(P$4:P$30,3)</f>
        <v>182.1974910394265</v>
      </c>
    </row>
    <row r="45" spans="1:25">
      <c r="G45" s="40" t="s">
        <v>108</v>
      </c>
      <c r="I45" s="27">
        <f>QUARTILE(I$4:I$30,4)</f>
        <v>695.07676767676776</v>
      </c>
      <c r="L45" s="27"/>
      <c r="M45" s="27"/>
      <c r="N45" s="27"/>
      <c r="P45" s="27">
        <f t="shared" ref="P45" si="19">QUARTILE(P$4:P$30,4)</f>
        <v>375.22729134664615</v>
      </c>
    </row>
  </sheetData>
  <mergeCells count="7">
    <mergeCell ref="F2:K2"/>
    <mergeCell ref="M2:R2"/>
    <mergeCell ref="X2:AF2"/>
    <mergeCell ref="AH2:AL2"/>
    <mergeCell ref="A33:C34"/>
    <mergeCell ref="A2:D2"/>
    <mergeCell ref="T2:V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Ghost Image</dc:creator>
  <cp:lastModifiedBy>pnelson</cp:lastModifiedBy>
  <dcterms:created xsi:type="dcterms:W3CDTF">2009-07-23T19:17:08Z</dcterms:created>
  <dcterms:modified xsi:type="dcterms:W3CDTF">2010-05-13T15:39:18Z</dcterms:modified>
</cp:coreProperties>
</file>