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" yWindow="210" windowWidth="27180" windowHeight="12930"/>
  </bookViews>
  <sheets>
    <sheet name="MammCreekMesaverde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36" i="1"/>
  <c r="Y36"/>
  <c r="X37"/>
  <c r="Y37"/>
  <c r="X38"/>
  <c r="Y38"/>
  <c r="X39"/>
  <c r="Y39"/>
  <c r="X40"/>
  <c r="Y40"/>
  <c r="X41"/>
  <c r="Y41"/>
  <c r="X42"/>
  <c r="Y42"/>
  <c r="P42" l="1"/>
  <c r="P44"/>
  <c r="P45"/>
  <c r="P46"/>
  <c r="P47"/>
  <c r="P48"/>
  <c r="I48"/>
  <c r="I47"/>
  <c r="I46"/>
  <c r="I45"/>
  <c r="I4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U4"/>
  <c r="T4"/>
  <c r="T36" s="1"/>
  <c r="I36"/>
  <c r="J36"/>
  <c r="O36"/>
  <c r="P36"/>
  <c r="Q36"/>
  <c r="I37"/>
  <c r="J37"/>
  <c r="O37"/>
  <c r="P37"/>
  <c r="Q37"/>
  <c r="I38"/>
  <c r="J38"/>
  <c r="O38"/>
  <c r="P38"/>
  <c r="Q38"/>
  <c r="I39"/>
  <c r="J39"/>
  <c r="O39"/>
  <c r="P39"/>
  <c r="Q39"/>
  <c r="I40"/>
  <c r="J40"/>
  <c r="O40"/>
  <c r="P40"/>
  <c r="Q40"/>
  <c r="I41"/>
  <c r="J41"/>
  <c r="O41"/>
  <c r="P41"/>
  <c r="Q41"/>
  <c r="I42"/>
  <c r="J42"/>
  <c r="O42"/>
  <c r="Q42"/>
  <c r="H42"/>
  <c r="H41"/>
  <c r="H40"/>
  <c r="H39"/>
  <c r="H38"/>
  <c r="H37"/>
  <c r="H36"/>
  <c r="R33"/>
  <c r="V33" s="1"/>
  <c r="R5"/>
  <c r="V5" s="1"/>
  <c r="R6"/>
  <c r="V6" s="1"/>
  <c r="R7"/>
  <c r="V7" s="1"/>
  <c r="R8"/>
  <c r="V8" s="1"/>
  <c r="R9"/>
  <c r="V9" s="1"/>
  <c r="R10"/>
  <c r="V10" s="1"/>
  <c r="R11"/>
  <c r="V11" s="1"/>
  <c r="R12"/>
  <c r="V12" s="1"/>
  <c r="R13"/>
  <c r="V13" s="1"/>
  <c r="R14"/>
  <c r="V14" s="1"/>
  <c r="R15"/>
  <c r="V15" s="1"/>
  <c r="R16"/>
  <c r="V16" s="1"/>
  <c r="R17"/>
  <c r="V17" s="1"/>
  <c r="R18"/>
  <c r="V18" s="1"/>
  <c r="R19"/>
  <c r="V19" s="1"/>
  <c r="R20"/>
  <c r="V20" s="1"/>
  <c r="R21"/>
  <c r="V21" s="1"/>
  <c r="R22"/>
  <c r="V22" s="1"/>
  <c r="R23"/>
  <c r="V23" s="1"/>
  <c r="R24"/>
  <c r="V24" s="1"/>
  <c r="R25"/>
  <c r="V25" s="1"/>
  <c r="R26"/>
  <c r="V26" s="1"/>
  <c r="R27"/>
  <c r="V27" s="1"/>
  <c r="R28"/>
  <c r="R29"/>
  <c r="V29" s="1"/>
  <c r="R30"/>
  <c r="V30" s="1"/>
  <c r="R31"/>
  <c r="V31" s="1"/>
  <c r="R32"/>
  <c r="V32" s="1"/>
  <c r="R4"/>
  <c r="V4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4"/>
  <c r="K36" s="1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D5"/>
  <c r="AF5"/>
  <c r="AD6"/>
  <c r="AF6"/>
  <c r="AD7"/>
  <c r="AF7"/>
  <c r="AD8"/>
  <c r="AF8"/>
  <c r="AD9"/>
  <c r="AF9"/>
  <c r="AD10"/>
  <c r="AF10"/>
  <c r="AD11"/>
  <c r="AF11"/>
  <c r="AD12"/>
  <c r="AF12"/>
  <c r="AD13"/>
  <c r="AF13"/>
  <c r="AD14"/>
  <c r="AF14"/>
  <c r="AD15"/>
  <c r="AF15"/>
  <c r="AD16"/>
  <c r="AF16"/>
  <c r="AD17"/>
  <c r="AF17"/>
  <c r="AD18"/>
  <c r="AF18"/>
  <c r="AD19"/>
  <c r="AF19"/>
  <c r="AD20"/>
  <c r="AF20"/>
  <c r="AD21"/>
  <c r="AF21"/>
  <c r="AD22"/>
  <c r="AF22"/>
  <c r="AD23"/>
  <c r="AF23"/>
  <c r="AD24"/>
  <c r="AF24"/>
  <c r="AD25"/>
  <c r="AF25"/>
  <c r="AD26"/>
  <c r="AF26"/>
  <c r="AD27"/>
  <c r="AF27"/>
  <c r="AD28"/>
  <c r="AF28"/>
  <c r="AD29"/>
  <c r="AF29"/>
  <c r="AD30"/>
  <c r="AF30"/>
  <c r="AD31"/>
  <c r="AF31"/>
  <c r="AD32"/>
  <c r="AF32"/>
  <c r="AD33"/>
  <c r="AF33"/>
  <c r="AE4"/>
  <c r="AD4"/>
  <c r="AF4"/>
  <c r="V28" l="1"/>
  <c r="K42"/>
  <c r="K41"/>
  <c r="K40"/>
  <c r="K39"/>
  <c r="K38"/>
  <c r="K37"/>
  <c r="U36"/>
  <c r="T42"/>
  <c r="T41"/>
  <c r="T40"/>
  <c r="T39"/>
  <c r="T38"/>
  <c r="T37"/>
  <c r="V36"/>
  <c r="V37"/>
  <c r="V38"/>
  <c r="V39"/>
  <c r="V40"/>
  <c r="V41"/>
  <c r="V42"/>
  <c r="R42"/>
  <c r="R41"/>
  <c r="R40"/>
  <c r="R39"/>
  <c r="R38"/>
  <c r="R37"/>
  <c r="R36"/>
  <c r="U42"/>
  <c r="U41"/>
  <c r="U40"/>
  <c r="U39"/>
  <c r="U38"/>
  <c r="U37"/>
</calcChain>
</file>

<file path=xl/comments1.xml><?xml version="1.0" encoding="utf-8"?>
<comments xmlns="http://schemas.openxmlformats.org/spreadsheetml/2006/main">
  <authors>
    <author>pnelson</author>
  </authors>
  <commentList>
    <comment ref="A3" authorId="0">
      <text>
        <r>
          <rPr>
            <sz val="10"/>
            <color indexed="81"/>
            <rFont val="Tahoma"/>
            <family val="2"/>
          </rPr>
          <t xml:space="preserve">API, American Petroleum Institute
</t>
        </r>
      </text>
    </comment>
    <comment ref="H3" authorId="0">
      <text>
        <r>
          <rPr>
            <b/>
            <sz val="10"/>
            <color indexed="81"/>
            <rFont val="Tahoma"/>
            <family val="2"/>
          </rPr>
          <t>bbl, barrels</t>
        </r>
      </text>
    </comment>
    <comment ref="I3" authorId="0">
      <text>
        <r>
          <rPr>
            <b/>
            <sz val="10"/>
            <color indexed="81"/>
            <rFont val="Tahoma"/>
            <family val="2"/>
          </rPr>
          <t>mcf, thousand cubic feet</t>
        </r>
      </text>
    </comment>
    <comment ref="K3" authorId="0">
      <text>
        <r>
          <rPr>
            <b/>
            <sz val="10"/>
            <color indexed="81"/>
            <rFont val="Tahoma"/>
            <family val="2"/>
          </rPr>
          <t>mmcf, million cubic feet</t>
        </r>
      </text>
    </comment>
    <comment ref="Q28" authorId="0">
      <text>
        <r>
          <rPr>
            <b/>
            <sz val="10"/>
            <color indexed="81"/>
            <rFont val="Tahoma"/>
            <family val="2"/>
          </rPr>
          <t>pnelson:</t>
        </r>
        <r>
          <rPr>
            <sz val="10"/>
            <color indexed="81"/>
            <rFont val="Tahoma"/>
            <family val="2"/>
          </rPr>
          <t xml:space="preserve">
was 67.39, erroneous</t>
        </r>
      </text>
    </comment>
  </commentList>
</comments>
</file>

<file path=xl/sharedStrings.xml><?xml version="1.0" encoding="utf-8"?>
<sst xmlns="http://schemas.openxmlformats.org/spreadsheetml/2006/main" count="331" uniqueCount="148">
  <si>
    <t>API</t>
  </si>
  <si>
    <t>Well Number</t>
  </si>
  <si>
    <t>Year</t>
  </si>
  <si>
    <t>Months</t>
  </si>
  <si>
    <t>Top Perf Depth</t>
  </si>
  <si>
    <t>Bottom Perf Depth</t>
  </si>
  <si>
    <t># of Perfs</t>
  </si>
  <si>
    <t># of Intervals</t>
  </si>
  <si>
    <t>treatment</t>
  </si>
  <si>
    <t>KB Elev</t>
  </si>
  <si>
    <t>Top Perf Elev</t>
  </si>
  <si>
    <t>Bottom Perf Elev</t>
  </si>
  <si>
    <t>Perf Interval</t>
  </si>
  <si>
    <t>Latitude</t>
  </si>
  <si>
    <t>Longitude</t>
  </si>
  <si>
    <t>05045069370000</t>
  </si>
  <si>
    <t>05045071350000</t>
  </si>
  <si>
    <t>1</t>
  </si>
  <si>
    <t>05045073420000</t>
  </si>
  <si>
    <t>05045069540000</t>
  </si>
  <si>
    <t>05045070890000</t>
  </si>
  <si>
    <t>05045068680000</t>
  </si>
  <si>
    <t>DALEY</t>
  </si>
  <si>
    <t>05045072260000</t>
  </si>
  <si>
    <t>05045070720000</t>
  </si>
  <si>
    <t>05045071490001</t>
  </si>
  <si>
    <t>GIBSON GULCH UNIT</t>
  </si>
  <si>
    <t>05045071090000</t>
  </si>
  <si>
    <t>12-29</t>
  </si>
  <si>
    <t>05045070180000</t>
  </si>
  <si>
    <t>13-28</t>
  </si>
  <si>
    <t>05045072060000</t>
  </si>
  <si>
    <t>13-30</t>
  </si>
  <si>
    <t>05045070320000</t>
  </si>
  <si>
    <t>14-19</t>
  </si>
  <si>
    <t>05045071600000</t>
  </si>
  <si>
    <t>15-30</t>
  </si>
  <si>
    <t>05045071360000</t>
  </si>
  <si>
    <t>2-31</t>
  </si>
  <si>
    <t>05045071630000</t>
  </si>
  <si>
    <t>3-31</t>
  </si>
  <si>
    <t>05045071370000</t>
  </si>
  <si>
    <t>5-29</t>
  </si>
  <si>
    <t>05045068780000</t>
  </si>
  <si>
    <t>05045068430000</t>
  </si>
  <si>
    <t>05045070490000</t>
  </si>
  <si>
    <t>LEGG</t>
  </si>
  <si>
    <t>2-26-6-92</t>
  </si>
  <si>
    <t>05045070540000</t>
  </si>
  <si>
    <t>MAMM CREEK</t>
  </si>
  <si>
    <t>12-33-6-92</t>
  </si>
  <si>
    <t>05045068500000</t>
  </si>
  <si>
    <t>05045069430000</t>
  </si>
  <si>
    <t>05045068560000</t>
  </si>
  <si>
    <t>05045069400000</t>
  </si>
  <si>
    <t>05045069500000</t>
  </si>
  <si>
    <t>05045070530000</t>
  </si>
  <si>
    <t>PORTER FEDERAL</t>
  </si>
  <si>
    <t>14-28-6-92</t>
  </si>
  <si>
    <t>05045063770000</t>
  </si>
  <si>
    <t>05045068470000</t>
  </si>
  <si>
    <t>05045068300000</t>
  </si>
  <si>
    <t>SNYDER OIL CORP</t>
  </si>
  <si>
    <t>VESSELS OIL &amp; GAS CO</t>
  </si>
  <si>
    <t>MESA HYDROCARBON INC</t>
  </si>
  <si>
    <t>DANIELS PETROLEUM</t>
  </si>
  <si>
    <t>EXXON CORPORATION</t>
  </si>
  <si>
    <t>6S</t>
  </si>
  <si>
    <t>7S</t>
  </si>
  <si>
    <t>92W</t>
  </si>
  <si>
    <t>93W</t>
  </si>
  <si>
    <t>91W</t>
  </si>
  <si>
    <t>FebMarApr</t>
  </si>
  <si>
    <t>JuneJulyAug</t>
  </si>
  <si>
    <t>MayJuneJuly</t>
  </si>
  <si>
    <t>AprMayJune</t>
  </si>
  <si>
    <t>JulyAugSep</t>
  </si>
  <si>
    <t>OctNovDec</t>
  </si>
  <si>
    <t>JanFebMar</t>
  </si>
  <si>
    <t>MarAprMay</t>
  </si>
  <si>
    <t>AugSepOct</t>
  </si>
  <si>
    <t>SepOctNov</t>
  </si>
  <si>
    <t>F</t>
  </si>
  <si>
    <t>F, A</t>
  </si>
  <si>
    <t>BENNETT</t>
  </si>
  <si>
    <t>32-10</t>
  </si>
  <si>
    <t>BOULTON</t>
  </si>
  <si>
    <t>33-15</t>
  </si>
  <si>
    <t>CHRISTNER</t>
  </si>
  <si>
    <t>8-6</t>
  </si>
  <si>
    <t>13-16</t>
  </si>
  <si>
    <t>COUEY</t>
  </si>
  <si>
    <t>5-10</t>
  </si>
  <si>
    <t>8-12</t>
  </si>
  <si>
    <t>DODGE</t>
  </si>
  <si>
    <t>4-11</t>
  </si>
  <si>
    <t>DUNN</t>
  </si>
  <si>
    <t>4-15</t>
  </si>
  <si>
    <t>30-16</t>
  </si>
  <si>
    <t>HMU FEDERAL</t>
  </si>
  <si>
    <t>7-8</t>
  </si>
  <si>
    <t>KRK</t>
  </si>
  <si>
    <t>29-4</t>
  </si>
  <si>
    <t>MAMM CREEK RANCH</t>
  </si>
  <si>
    <t>10-9</t>
  </si>
  <si>
    <t>PARKER RANCH</t>
  </si>
  <si>
    <t>14-10</t>
  </si>
  <si>
    <t>15-4</t>
  </si>
  <si>
    <t>18-2</t>
  </si>
  <si>
    <t>PITMAN</t>
  </si>
  <si>
    <t>RH RANCH</t>
  </si>
  <si>
    <t>12-6</t>
  </si>
  <si>
    <t>SHAEFFER</t>
  </si>
  <si>
    <t>18-5</t>
  </si>
  <si>
    <t>Section</t>
  </si>
  <si>
    <t>Township</t>
  </si>
  <si>
    <t>Range</t>
  </si>
  <si>
    <t>Operator</t>
  </si>
  <si>
    <r>
      <t xml:space="preserve">Oil Average </t>
    </r>
    <r>
      <rPr>
        <sz val="9"/>
        <color indexed="8"/>
        <rFont val="MS Reference Sans Serif"/>
        <family val="2"/>
      </rPr>
      <t>(bbl/day)</t>
    </r>
  </si>
  <si>
    <r>
      <t xml:space="preserve">Water Average </t>
    </r>
    <r>
      <rPr>
        <sz val="9"/>
        <color indexed="8"/>
        <rFont val="MS Reference Sans Serif"/>
        <family val="2"/>
      </rPr>
      <t>(bbl/day)</t>
    </r>
  </si>
  <si>
    <r>
      <t xml:space="preserve">Gas Average </t>
    </r>
    <r>
      <rPr>
        <sz val="9"/>
        <color indexed="8"/>
        <rFont val="MS Reference Sans Serif"/>
        <family val="2"/>
      </rPr>
      <t>(mcf/day)</t>
    </r>
  </si>
  <si>
    <t>Water-Gas Ratio (bbl/mmcf)</t>
  </si>
  <si>
    <t>minimum</t>
  </si>
  <si>
    <t>maximum</t>
  </si>
  <si>
    <t>median</t>
  </si>
  <si>
    <t>geometric mean</t>
  </si>
  <si>
    <t>arithmetic mean</t>
  </si>
  <si>
    <t>standard deviation</t>
  </si>
  <si>
    <t>count</t>
  </si>
  <si>
    <t>Well Identification</t>
  </si>
  <si>
    <t>Production Data - First Sample</t>
  </si>
  <si>
    <t>Production Data - Second Sample</t>
  </si>
  <si>
    <t>Perforation Data</t>
  </si>
  <si>
    <t>Location</t>
  </si>
  <si>
    <t>Production data derived from data provided by IHS Energy</t>
  </si>
  <si>
    <t>Perforation data from IHS Energy</t>
  </si>
  <si>
    <t>Lease Name, Well Number, Latitude, and Longitude from Colorado Oil and Gas Conservation Commission</t>
  </si>
  <si>
    <t>Second Sample / First Sample Ratios</t>
  </si>
  <si>
    <t>Gas</t>
  </si>
  <si>
    <t>Water</t>
  </si>
  <si>
    <t>Water-Gas Ratio</t>
  </si>
  <si>
    <t>--</t>
  </si>
  <si>
    <t>EXPLANATION</t>
  </si>
  <si>
    <t>STATISTICS</t>
  </si>
  <si>
    <t>1st quartile</t>
  </si>
  <si>
    <t>3rd quartile</t>
  </si>
  <si>
    <t>Lease Name</t>
  </si>
  <si>
    <t>Appendix 6.  Spreadsheet with well names and data for Mesaverde Group, Mamm Creek Field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</si>
</sst>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scheme val="minor"/>
    </font>
    <font>
      <sz val="9"/>
      <color theme="1"/>
      <name val="MS Reference Sans Serif"/>
      <family val="2"/>
    </font>
    <font>
      <sz val="9"/>
      <color rgb="FF000000"/>
      <name val="MS Reference Sans Serif"/>
      <family val="2"/>
    </font>
    <font>
      <sz val="9"/>
      <color indexed="8"/>
      <name val="MS Reference Sans Serif"/>
      <family val="2"/>
    </font>
    <font>
      <sz val="9"/>
      <name val="MS Reference Sans Serif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name val="MS Reference Sans Serif"/>
      <family val="2"/>
    </font>
    <font>
      <b/>
      <sz val="9"/>
      <color theme="1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2" fillId="0" borderId="5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1" fillId="0" borderId="0" xfId="0" applyFont="1"/>
    <xf numFmtId="0" fontId="2" fillId="0" borderId="5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1" fillId="0" borderId="5" xfId="0" applyFont="1" applyBorder="1" applyAlignment="1"/>
    <xf numFmtId="49" fontId="1" fillId="0" borderId="0" xfId="0" applyNumberFormat="1" applyFont="1"/>
    <xf numFmtId="2" fontId="2" fillId="0" borderId="5" xfId="0" applyNumberFormat="1" applyFont="1" applyFill="1" applyBorder="1" applyAlignment="1" applyProtection="1">
      <alignment horizontal="right" vertical="center"/>
    </xf>
    <xf numFmtId="2" fontId="2" fillId="0" borderId="6" xfId="0" applyNumberFormat="1" applyFont="1" applyFill="1" applyBorder="1" applyAlignment="1" applyProtection="1">
      <alignment horizontal="right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2" fontId="1" fillId="0" borderId="0" xfId="0" applyNumberFormat="1" applyFont="1"/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49" fontId="2" fillId="0" borderId="2" xfId="0" applyNumberFormat="1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2" fontId="2" fillId="0" borderId="2" xfId="0" applyNumberFormat="1" applyFont="1" applyFill="1" applyBorder="1" applyAlignment="1" applyProtection="1">
      <alignment horizontal="center" vertical="top" wrapText="1"/>
    </xf>
    <xf numFmtId="2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Border="1" applyAlignment="1" applyProtection="1">
      <alignment horizontal="center" vertical="top" wrapText="1"/>
    </xf>
    <xf numFmtId="2" fontId="2" fillId="0" borderId="15" xfId="0" applyNumberFormat="1" applyFont="1" applyFill="1" applyBorder="1" applyAlignment="1" applyProtection="1">
      <alignment horizontal="center" vertical="top" wrapText="1"/>
    </xf>
    <xf numFmtId="2" fontId="2" fillId="0" borderId="16" xfId="0" applyNumberFormat="1" applyFont="1" applyFill="1" applyBorder="1" applyAlignment="1" applyProtection="1">
      <alignment horizontal="center" vertical="top" wrapText="1"/>
    </xf>
    <xf numFmtId="2" fontId="2" fillId="0" borderId="1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/>
    <xf numFmtId="0" fontId="8" fillId="0" borderId="0" xfId="0" applyFont="1"/>
    <xf numFmtId="0" fontId="7" fillId="2" borderId="0" xfId="0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1" fillId="0" borderId="0" xfId="0" quotePrefix="1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49" fontId="7" fillId="2" borderId="8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3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/>
  <cols>
    <col min="1" max="1" width="18" style="10" customWidth="1"/>
    <col min="2" max="2" width="22.28515625" style="3" bestFit="1" customWidth="1"/>
    <col min="3" max="3" width="13.140625" style="3" bestFit="1" customWidth="1"/>
    <col min="4" max="4" width="25" style="3" customWidth="1"/>
    <col min="5" max="5" width="4.140625" style="3" customWidth="1"/>
    <col min="6" max="6" width="5.85546875" style="3" customWidth="1"/>
    <col min="7" max="7" width="12" style="3" customWidth="1"/>
    <col min="8" max="10" width="12.7109375" style="14" customWidth="1"/>
    <col min="11" max="11" width="16.28515625" style="14" customWidth="1"/>
    <col min="12" max="12" width="3.7109375" style="3" customWidth="1"/>
    <col min="13" max="13" width="6.28515625" style="3" customWidth="1"/>
    <col min="14" max="14" width="12" style="3" customWidth="1"/>
    <col min="15" max="17" width="14.7109375" style="14" customWidth="1"/>
    <col min="18" max="18" width="16.7109375" style="14" customWidth="1"/>
    <col min="19" max="19" width="3.7109375" style="14" customWidth="1"/>
    <col min="20" max="22" width="16.28515625" style="14" customWidth="1"/>
    <col min="23" max="23" width="3.7109375" style="3" customWidth="1"/>
    <col min="24" max="24" width="14.42578125" style="3" bestFit="1" customWidth="1"/>
    <col min="25" max="25" width="17.85546875" style="3" bestFit="1" customWidth="1"/>
    <col min="26" max="26" width="9.28515625" style="6" bestFit="1" customWidth="1"/>
    <col min="27" max="27" width="12.42578125" style="6" bestFit="1" customWidth="1"/>
    <col min="28" max="28" width="10" style="6" bestFit="1" customWidth="1"/>
    <col min="29" max="29" width="7.42578125" style="3" bestFit="1" customWidth="1"/>
    <col min="30" max="30" width="12.5703125" style="3" bestFit="1" customWidth="1"/>
    <col min="31" max="31" width="16" style="3" bestFit="1" customWidth="1"/>
    <col min="32" max="32" width="12" style="3" bestFit="1" customWidth="1"/>
    <col min="33" max="33" width="3.7109375" style="3" customWidth="1"/>
    <col min="34" max="34" width="7.28515625" style="6" customWidth="1"/>
    <col min="35" max="35" width="9.7109375" style="6" customWidth="1"/>
    <col min="36" max="36" width="6.7109375" style="6" customWidth="1"/>
    <col min="37" max="37" width="10" style="3" bestFit="1" customWidth="1"/>
    <col min="38" max="38" width="11.5703125" style="3" bestFit="1" customWidth="1"/>
    <col min="39" max="16384" width="9.140625" style="3"/>
  </cols>
  <sheetData>
    <row r="1" spans="1:38" ht="15" customHeight="1" thickBot="1">
      <c r="A1" s="10" t="s">
        <v>147</v>
      </c>
    </row>
    <row r="2" spans="1:38" s="36" customFormat="1" ht="14.1" customHeight="1">
      <c r="A2" s="45" t="s">
        <v>129</v>
      </c>
      <c r="B2" s="46"/>
      <c r="C2" s="46"/>
      <c r="D2" s="47"/>
      <c r="F2" s="48" t="s">
        <v>130</v>
      </c>
      <c r="G2" s="49"/>
      <c r="H2" s="49"/>
      <c r="I2" s="49"/>
      <c r="J2" s="49"/>
      <c r="K2" s="49"/>
      <c r="M2" s="48" t="s">
        <v>131</v>
      </c>
      <c r="N2" s="49"/>
      <c r="O2" s="49"/>
      <c r="P2" s="49"/>
      <c r="Q2" s="49"/>
      <c r="R2" s="49"/>
      <c r="S2" s="37"/>
      <c r="T2" s="50" t="s">
        <v>137</v>
      </c>
      <c r="U2" s="51"/>
      <c r="V2" s="52"/>
      <c r="X2" s="48" t="s">
        <v>132</v>
      </c>
      <c r="Y2" s="49"/>
      <c r="Z2" s="49"/>
      <c r="AA2" s="49"/>
      <c r="AB2" s="49"/>
      <c r="AC2" s="49"/>
      <c r="AD2" s="49"/>
      <c r="AE2" s="49"/>
      <c r="AF2" s="49"/>
      <c r="AH2" s="42" t="s">
        <v>133</v>
      </c>
      <c r="AI2" s="42"/>
      <c r="AJ2" s="42"/>
      <c r="AK2" s="42"/>
      <c r="AL2" s="43"/>
    </row>
    <row r="3" spans="1:38" s="24" customFormat="1" ht="26.1" customHeight="1" thickBot="1">
      <c r="A3" s="15" t="s">
        <v>0</v>
      </c>
      <c r="B3" s="16" t="s">
        <v>146</v>
      </c>
      <c r="C3" s="17" t="s">
        <v>1</v>
      </c>
      <c r="D3" s="18" t="s">
        <v>117</v>
      </c>
      <c r="E3" s="19"/>
      <c r="F3" s="20" t="s">
        <v>2</v>
      </c>
      <c r="G3" s="16" t="s">
        <v>3</v>
      </c>
      <c r="H3" s="21" t="s">
        <v>118</v>
      </c>
      <c r="I3" s="21" t="s">
        <v>120</v>
      </c>
      <c r="J3" s="21" t="s">
        <v>119</v>
      </c>
      <c r="K3" s="22" t="s">
        <v>121</v>
      </c>
      <c r="L3" s="23"/>
      <c r="M3" s="20" t="s">
        <v>2</v>
      </c>
      <c r="N3" s="16" t="s">
        <v>3</v>
      </c>
      <c r="O3" s="21" t="s">
        <v>118</v>
      </c>
      <c r="P3" s="21" t="s">
        <v>120</v>
      </c>
      <c r="Q3" s="22" t="s">
        <v>119</v>
      </c>
      <c r="R3" s="22" t="s">
        <v>121</v>
      </c>
      <c r="S3" s="31"/>
      <c r="T3" s="32" t="s">
        <v>138</v>
      </c>
      <c r="U3" s="34" t="s">
        <v>139</v>
      </c>
      <c r="V3" s="33" t="s">
        <v>140</v>
      </c>
      <c r="X3" s="25" t="s">
        <v>4</v>
      </c>
      <c r="Y3" s="26" t="s">
        <v>5</v>
      </c>
      <c r="Z3" s="26" t="s">
        <v>6</v>
      </c>
      <c r="AA3" s="26" t="s">
        <v>7</v>
      </c>
      <c r="AB3" s="26" t="s">
        <v>8</v>
      </c>
      <c r="AC3" s="26" t="s">
        <v>9</v>
      </c>
      <c r="AD3" s="26" t="s">
        <v>10</v>
      </c>
      <c r="AE3" s="26" t="s">
        <v>11</v>
      </c>
      <c r="AF3" s="27" t="s">
        <v>12</v>
      </c>
      <c r="AG3" s="28"/>
      <c r="AH3" s="29" t="s">
        <v>114</v>
      </c>
      <c r="AI3" s="29" t="s">
        <v>115</v>
      </c>
      <c r="AJ3" s="29" t="s">
        <v>116</v>
      </c>
      <c r="AK3" s="16" t="s">
        <v>13</v>
      </c>
      <c r="AL3" s="30" t="s">
        <v>14</v>
      </c>
    </row>
    <row r="4" spans="1:38">
      <c r="A4" s="1" t="s">
        <v>15</v>
      </c>
      <c r="B4" s="2" t="s">
        <v>84</v>
      </c>
      <c r="C4" s="1" t="s">
        <v>85</v>
      </c>
      <c r="D4" s="2" t="s">
        <v>62</v>
      </c>
      <c r="F4" s="4">
        <v>1997</v>
      </c>
      <c r="G4" s="2" t="s">
        <v>72</v>
      </c>
      <c r="H4" s="11">
        <v>2.7220942140297</v>
      </c>
      <c r="I4" s="11">
        <v>373.91676907322102</v>
      </c>
      <c r="J4" s="11">
        <v>8.1737071172555105</v>
      </c>
      <c r="K4" s="12">
        <f>1000*J4/I4</f>
        <v>21.859696577702621</v>
      </c>
      <c r="M4" s="4">
        <v>2001</v>
      </c>
      <c r="N4" s="2" t="s">
        <v>81</v>
      </c>
      <c r="O4" s="11">
        <v>0.78817733990147798</v>
      </c>
      <c r="P4" s="11">
        <v>210.299261083744</v>
      </c>
      <c r="Q4" s="11">
        <v>9.9614121510673197</v>
      </c>
      <c r="R4" s="13">
        <f>1000*Q4/P4</f>
        <v>47.367794350454474</v>
      </c>
      <c r="S4" s="13"/>
      <c r="T4" s="13">
        <f>P4/I4</f>
        <v>0.56242265251966495</v>
      </c>
      <c r="U4" s="13">
        <f>Q4/J4</f>
        <v>1.2187141046487688</v>
      </c>
      <c r="V4" s="13">
        <f>R4/K4</f>
        <v>2.1669008159413652</v>
      </c>
      <c r="X4" s="4">
        <v>5693</v>
      </c>
      <c r="Y4" s="4">
        <v>5954</v>
      </c>
      <c r="Z4" s="5">
        <v>12</v>
      </c>
      <c r="AA4" s="38">
        <v>1</v>
      </c>
      <c r="AB4" s="6" t="s">
        <v>82</v>
      </c>
      <c r="AC4" s="4">
        <v>5732</v>
      </c>
      <c r="AD4" s="3">
        <f>AC4-X4</f>
        <v>39</v>
      </c>
      <c r="AE4" s="3">
        <f>AC4-Y4</f>
        <v>-222</v>
      </c>
      <c r="AF4" s="3">
        <f>AD4-AE4</f>
        <v>261</v>
      </c>
      <c r="AH4" s="6">
        <v>32</v>
      </c>
      <c r="AI4" s="6" t="s">
        <v>67</v>
      </c>
      <c r="AJ4" s="6" t="s">
        <v>69</v>
      </c>
      <c r="AK4" s="3">
        <v>39.480321000000004</v>
      </c>
      <c r="AL4" s="3">
        <v>-107.687804</v>
      </c>
    </row>
    <row r="5" spans="1:38">
      <c r="A5" s="1" t="s">
        <v>16</v>
      </c>
      <c r="B5" s="2" t="s">
        <v>86</v>
      </c>
      <c r="C5" s="1" t="s">
        <v>87</v>
      </c>
      <c r="D5" s="2" t="s">
        <v>62</v>
      </c>
      <c r="F5" s="4">
        <v>2000</v>
      </c>
      <c r="G5" s="2" t="s">
        <v>74</v>
      </c>
      <c r="H5" s="11">
        <v>7.0264550264550296</v>
      </c>
      <c r="I5" s="11">
        <v>494.16534391534401</v>
      </c>
      <c r="J5" s="11">
        <v>0.73148148148148195</v>
      </c>
      <c r="K5" s="12">
        <f t="shared" ref="K5:K33" si="0">1000*J5/I5</f>
        <v>1.4802363024607263</v>
      </c>
      <c r="M5" s="4">
        <v>2005</v>
      </c>
      <c r="N5" s="2" t="s">
        <v>75</v>
      </c>
      <c r="O5" s="11">
        <v>4.5333333333333297</v>
      </c>
      <c r="P5" s="11">
        <v>386.52222222222201</v>
      </c>
      <c r="Q5" s="11">
        <v>0.7</v>
      </c>
      <c r="R5" s="13">
        <f t="shared" ref="R5:R32" si="1">1000*Q5/P5</f>
        <v>1.8110213585534836</v>
      </c>
      <c r="S5" s="13"/>
      <c r="T5" s="13">
        <f t="shared" ref="T5:T33" si="2">P5/I5</f>
        <v>0.78217185195495531</v>
      </c>
      <c r="U5" s="13">
        <f t="shared" ref="U5:U33" si="3">Q5/J5</f>
        <v>0.95696202531645502</v>
      </c>
      <c r="V5" s="13">
        <f t="shared" ref="V5:V33" si="4">R5/K5</f>
        <v>1.2234677365653472</v>
      </c>
      <c r="X5" s="4">
        <v>4707</v>
      </c>
      <c r="Y5" s="4">
        <v>5622</v>
      </c>
      <c r="Z5" s="5">
        <v>34</v>
      </c>
      <c r="AA5" s="5">
        <v>2</v>
      </c>
      <c r="AB5" s="6" t="s">
        <v>82</v>
      </c>
      <c r="AC5" s="4">
        <v>5901</v>
      </c>
      <c r="AD5" s="3">
        <f t="shared" ref="AD5:AD33" si="5">AC5-X5</f>
        <v>1194</v>
      </c>
      <c r="AE5" s="3">
        <f t="shared" ref="AE5:AE33" si="6">AC5-Y5</f>
        <v>279</v>
      </c>
      <c r="AF5" s="3">
        <f t="shared" ref="AF5:AF33" si="7">AD5-AE5</f>
        <v>915</v>
      </c>
      <c r="AH5" s="6">
        <v>33</v>
      </c>
      <c r="AI5" s="6" t="s">
        <v>67</v>
      </c>
      <c r="AJ5" s="6" t="s">
        <v>69</v>
      </c>
      <c r="AK5" s="3">
        <v>39.479311000000003</v>
      </c>
      <c r="AL5" s="3">
        <v>-107.66838300000001</v>
      </c>
    </row>
    <row r="6" spans="1:38">
      <c r="A6" s="1" t="s">
        <v>18</v>
      </c>
      <c r="B6" s="2" t="s">
        <v>88</v>
      </c>
      <c r="C6" s="1" t="s">
        <v>89</v>
      </c>
      <c r="D6" s="2" t="s">
        <v>64</v>
      </c>
      <c r="F6" s="4">
        <v>2001</v>
      </c>
      <c r="G6" s="2" t="s">
        <v>73</v>
      </c>
      <c r="H6" s="11">
        <v>1.2132616487455199</v>
      </c>
      <c r="I6" s="11">
        <v>367.58315412186403</v>
      </c>
      <c r="J6" s="11">
        <v>2.1971326164874601</v>
      </c>
      <c r="K6" s="12">
        <f t="shared" si="0"/>
        <v>5.9772396853612326</v>
      </c>
      <c r="M6" s="4">
        <v>2006</v>
      </c>
      <c r="N6" s="2" t="s">
        <v>73</v>
      </c>
      <c r="O6" s="11">
        <v>1.25</v>
      </c>
      <c r="P6" s="11">
        <v>83.073835125447999</v>
      </c>
      <c r="Q6" s="11">
        <v>2.6</v>
      </c>
      <c r="R6" s="13">
        <f t="shared" si="1"/>
        <v>31.29745961618115</v>
      </c>
      <c r="S6" s="13"/>
      <c r="T6" s="13">
        <f t="shared" si="2"/>
        <v>0.22600011505942602</v>
      </c>
      <c r="U6" s="13">
        <f t="shared" si="3"/>
        <v>1.1833605220228358</v>
      </c>
      <c r="V6" s="13">
        <f t="shared" si="4"/>
        <v>5.2361058387588653</v>
      </c>
      <c r="X6" s="4">
        <v>4388</v>
      </c>
      <c r="Y6" s="4">
        <v>5705</v>
      </c>
      <c r="Z6" s="7">
        <v>41</v>
      </c>
      <c r="AA6" s="7">
        <v>3</v>
      </c>
      <c r="AB6" s="6" t="s">
        <v>82</v>
      </c>
      <c r="AC6" s="8">
        <v>6021</v>
      </c>
      <c r="AD6" s="3">
        <f t="shared" si="5"/>
        <v>1633</v>
      </c>
      <c r="AE6" s="3">
        <f t="shared" si="6"/>
        <v>316</v>
      </c>
      <c r="AF6" s="3">
        <f t="shared" si="7"/>
        <v>1317</v>
      </c>
      <c r="AH6" s="6">
        <v>8</v>
      </c>
      <c r="AI6" s="6" t="s">
        <v>68</v>
      </c>
      <c r="AJ6" s="6" t="s">
        <v>69</v>
      </c>
      <c r="AK6" s="3">
        <v>39.462001000000001</v>
      </c>
      <c r="AL6" s="3">
        <v>-107.693184</v>
      </c>
    </row>
    <row r="7" spans="1:38">
      <c r="A7" s="1" t="s">
        <v>19</v>
      </c>
      <c r="B7" s="2" t="s">
        <v>91</v>
      </c>
      <c r="C7" s="1" t="s">
        <v>90</v>
      </c>
      <c r="D7" s="2" t="s">
        <v>62</v>
      </c>
      <c r="F7" s="4">
        <v>1997</v>
      </c>
      <c r="G7" s="2" t="s">
        <v>73</v>
      </c>
      <c r="H7" s="11">
        <v>0.699641577060932</v>
      </c>
      <c r="I7" s="11">
        <v>248.00645161290299</v>
      </c>
      <c r="J7" s="11">
        <v>1.2956989247311801</v>
      </c>
      <c r="K7" s="12">
        <f t="shared" si="0"/>
        <v>5.2244565264517862</v>
      </c>
      <c r="M7" s="4">
        <v>2002</v>
      </c>
      <c r="N7" s="2" t="s">
        <v>73</v>
      </c>
      <c r="O7" s="11">
        <v>0.59320175438596501</v>
      </c>
      <c r="P7" s="11">
        <v>229.5625</v>
      </c>
      <c r="Q7" s="11">
        <v>1.1739766081871299</v>
      </c>
      <c r="R7" s="13">
        <f t="shared" si="1"/>
        <v>5.1139737900882327</v>
      </c>
      <c r="S7" s="13"/>
      <c r="T7" s="13">
        <f t="shared" si="2"/>
        <v>0.92563116204053053</v>
      </c>
      <c r="U7" s="13">
        <f t="shared" si="3"/>
        <v>0.90605663536434278</v>
      </c>
      <c r="V7" s="13">
        <f t="shared" si="4"/>
        <v>0.97885277907775259</v>
      </c>
      <c r="X7" s="4">
        <v>5269</v>
      </c>
      <c r="Y7" s="4">
        <v>6994</v>
      </c>
      <c r="Z7" s="7">
        <v>48</v>
      </c>
      <c r="AA7" s="7">
        <v>3</v>
      </c>
      <c r="AB7" s="6" t="s">
        <v>82</v>
      </c>
      <c r="AC7" s="4">
        <v>6329</v>
      </c>
      <c r="AD7" s="3">
        <f t="shared" si="5"/>
        <v>1060</v>
      </c>
      <c r="AE7" s="3">
        <f t="shared" si="6"/>
        <v>-665</v>
      </c>
      <c r="AF7" s="3">
        <f t="shared" si="7"/>
        <v>1725</v>
      </c>
      <c r="AH7" s="6">
        <v>13</v>
      </c>
      <c r="AI7" s="6" t="s">
        <v>68</v>
      </c>
      <c r="AJ7" s="6" t="s">
        <v>70</v>
      </c>
      <c r="AK7" s="3">
        <v>39.44014</v>
      </c>
      <c r="AL7" s="3">
        <v>-107.71805999999999</v>
      </c>
    </row>
    <row r="8" spans="1:38">
      <c r="A8" s="1" t="s">
        <v>20</v>
      </c>
      <c r="B8" s="2" t="s">
        <v>91</v>
      </c>
      <c r="C8" s="1" t="s">
        <v>92</v>
      </c>
      <c r="D8" s="2" t="s">
        <v>62</v>
      </c>
      <c r="F8" s="4">
        <v>2000</v>
      </c>
      <c r="G8" s="2" t="s">
        <v>74</v>
      </c>
      <c r="H8" s="11">
        <v>1.6111111111111101</v>
      </c>
      <c r="I8" s="11">
        <v>488</v>
      </c>
      <c r="J8" s="11">
        <v>40.3333333333333</v>
      </c>
      <c r="K8" s="12">
        <f t="shared" si="0"/>
        <v>82.650273224043644</v>
      </c>
      <c r="M8" s="4">
        <v>2005</v>
      </c>
      <c r="N8" s="2" t="s">
        <v>75</v>
      </c>
      <c r="O8" s="11">
        <v>2.2999999999999998</v>
      </c>
      <c r="P8" s="11">
        <v>255.333333333333</v>
      </c>
      <c r="Q8" s="11">
        <v>46.6666666666667</v>
      </c>
      <c r="R8" s="13">
        <f t="shared" si="1"/>
        <v>182.76762402088809</v>
      </c>
      <c r="S8" s="13"/>
      <c r="T8" s="13">
        <f t="shared" si="2"/>
        <v>0.5232240437158463</v>
      </c>
      <c r="U8" s="13">
        <f t="shared" si="3"/>
        <v>1.1570247933884314</v>
      </c>
      <c r="V8" s="13">
        <f t="shared" si="4"/>
        <v>2.2113372030295899</v>
      </c>
      <c r="X8" s="4">
        <v>4252</v>
      </c>
      <c r="Y8" s="4">
        <v>4843</v>
      </c>
      <c r="Z8" s="39">
        <v>22</v>
      </c>
      <c r="AA8" s="7">
        <v>1</v>
      </c>
      <c r="AB8" s="6" t="s">
        <v>82</v>
      </c>
      <c r="AC8" s="4">
        <v>5780</v>
      </c>
      <c r="AD8" s="3">
        <f t="shared" si="5"/>
        <v>1528</v>
      </c>
      <c r="AE8" s="3">
        <f t="shared" si="6"/>
        <v>937</v>
      </c>
      <c r="AF8" s="3">
        <f t="shared" si="7"/>
        <v>591</v>
      </c>
      <c r="AH8" s="6">
        <v>5</v>
      </c>
      <c r="AI8" s="6" t="s">
        <v>68</v>
      </c>
      <c r="AJ8" s="6" t="s">
        <v>69</v>
      </c>
      <c r="AK8" s="3">
        <v>39.473810999999998</v>
      </c>
      <c r="AL8" s="3">
        <v>-107.688264</v>
      </c>
    </row>
    <row r="9" spans="1:38">
      <c r="A9" s="1" t="s">
        <v>21</v>
      </c>
      <c r="B9" s="2" t="s">
        <v>22</v>
      </c>
      <c r="C9" s="1" t="s">
        <v>17</v>
      </c>
      <c r="D9" s="2" t="s">
        <v>63</v>
      </c>
      <c r="F9" s="4">
        <v>1997</v>
      </c>
      <c r="G9" s="2" t="s">
        <v>76</v>
      </c>
      <c r="H9" s="11">
        <v>0.84659498207885298</v>
      </c>
      <c r="I9" s="11">
        <v>335.41397849462402</v>
      </c>
      <c r="J9" s="11">
        <v>1.4996415770609299</v>
      </c>
      <c r="K9" s="12">
        <f t="shared" si="0"/>
        <v>4.4710169319462816</v>
      </c>
      <c r="M9" s="4">
        <v>2002</v>
      </c>
      <c r="N9" s="2" t="s">
        <v>76</v>
      </c>
      <c r="O9" s="11">
        <v>0.65</v>
      </c>
      <c r="P9" s="11">
        <v>127.76702508960599</v>
      </c>
      <c r="Q9" s="11">
        <v>0.32258064516128998</v>
      </c>
      <c r="R9" s="13">
        <f t="shared" si="1"/>
        <v>2.5247566415126017</v>
      </c>
      <c r="S9" s="13"/>
      <c r="T9" s="13">
        <f t="shared" si="2"/>
        <v>0.38092337613071137</v>
      </c>
      <c r="U9" s="13">
        <f t="shared" si="3"/>
        <v>0.21510516252390063</v>
      </c>
      <c r="V9" s="13">
        <f t="shared" si="4"/>
        <v>0.56469404610676521</v>
      </c>
      <c r="X9" s="4">
        <v>4076</v>
      </c>
      <c r="Y9" s="4">
        <v>5470</v>
      </c>
      <c r="Z9" s="7">
        <v>62</v>
      </c>
      <c r="AA9" s="7">
        <v>7</v>
      </c>
      <c r="AB9" s="6" t="s">
        <v>82</v>
      </c>
      <c r="AC9" s="4">
        <v>5920</v>
      </c>
      <c r="AD9" s="3">
        <f t="shared" si="5"/>
        <v>1844</v>
      </c>
      <c r="AE9" s="3">
        <f t="shared" si="6"/>
        <v>450</v>
      </c>
      <c r="AF9" s="3">
        <f t="shared" si="7"/>
        <v>1394</v>
      </c>
      <c r="AH9" s="6">
        <v>29</v>
      </c>
      <c r="AI9" s="6" t="s">
        <v>67</v>
      </c>
      <c r="AJ9" s="6" t="s">
        <v>71</v>
      </c>
      <c r="AK9" s="3">
        <v>39.503391000000001</v>
      </c>
      <c r="AL9" s="3">
        <v>-107.585171</v>
      </c>
    </row>
    <row r="10" spans="1:38">
      <c r="A10" s="1" t="s">
        <v>23</v>
      </c>
      <c r="B10" s="2" t="s">
        <v>94</v>
      </c>
      <c r="C10" s="1" t="s">
        <v>93</v>
      </c>
      <c r="D10" s="2" t="s">
        <v>65</v>
      </c>
      <c r="F10" s="4">
        <v>2000</v>
      </c>
      <c r="G10" s="2" t="s">
        <v>80</v>
      </c>
      <c r="H10" s="11">
        <v>0.93261648745519699</v>
      </c>
      <c r="I10" s="11">
        <v>239.600358422939</v>
      </c>
      <c r="J10" s="11">
        <v>0.44551971326164902</v>
      </c>
      <c r="K10" s="12">
        <f t="shared" si="0"/>
        <v>1.8594284090144149</v>
      </c>
      <c r="M10" s="4">
        <v>2006</v>
      </c>
      <c r="N10" s="2" t="s">
        <v>75</v>
      </c>
      <c r="O10" s="11">
        <v>0.4</v>
      </c>
      <c r="P10" s="11">
        <v>95.972974910394299</v>
      </c>
      <c r="Q10" s="11">
        <v>0.53154121863799297</v>
      </c>
      <c r="R10" s="13">
        <f t="shared" si="1"/>
        <v>5.5384468297900469</v>
      </c>
      <c r="S10" s="13"/>
      <c r="T10" s="13">
        <f t="shared" si="2"/>
        <v>0.40055438790698394</v>
      </c>
      <c r="U10" s="13">
        <f t="shared" si="3"/>
        <v>1.1930812550281573</v>
      </c>
      <c r="V10" s="13">
        <f t="shared" si="4"/>
        <v>2.9785749227773097</v>
      </c>
      <c r="X10" s="4">
        <v>4622</v>
      </c>
      <c r="Y10" s="4">
        <v>5730</v>
      </c>
      <c r="Z10" s="7">
        <v>56</v>
      </c>
      <c r="AA10" s="40" t="s">
        <v>141</v>
      </c>
      <c r="AB10" s="6" t="s">
        <v>82</v>
      </c>
      <c r="AC10" s="4">
        <v>6065</v>
      </c>
      <c r="AD10" s="3">
        <f t="shared" si="5"/>
        <v>1443</v>
      </c>
      <c r="AE10" s="3">
        <f t="shared" si="6"/>
        <v>335</v>
      </c>
      <c r="AF10" s="3">
        <f t="shared" si="7"/>
        <v>1108</v>
      </c>
      <c r="AH10" s="6">
        <v>8</v>
      </c>
      <c r="AI10" s="6" t="s">
        <v>68</v>
      </c>
      <c r="AJ10" s="6" t="s">
        <v>69</v>
      </c>
      <c r="AK10" s="3">
        <v>39.459710999999999</v>
      </c>
      <c r="AL10" s="3">
        <v>-107.697244</v>
      </c>
    </row>
    <row r="11" spans="1:38">
      <c r="A11" s="1" t="s">
        <v>24</v>
      </c>
      <c r="B11" s="2" t="s">
        <v>96</v>
      </c>
      <c r="C11" s="1" t="s">
        <v>95</v>
      </c>
      <c r="D11" s="2" t="s">
        <v>62</v>
      </c>
      <c r="F11" s="4">
        <v>1999</v>
      </c>
      <c r="G11" s="2" t="s">
        <v>74</v>
      </c>
      <c r="H11" s="11">
        <v>5.8781485601285404</v>
      </c>
      <c r="I11" s="11">
        <v>207.43946360153299</v>
      </c>
      <c r="J11" s="11">
        <v>0.45781732789519203</v>
      </c>
      <c r="K11" s="12">
        <f t="shared" si="0"/>
        <v>2.2069924398503349</v>
      </c>
      <c r="M11" s="4">
        <v>2004</v>
      </c>
      <c r="N11" s="2" t="s">
        <v>74</v>
      </c>
      <c r="O11" s="11">
        <v>2.4246908803662701</v>
      </c>
      <c r="P11" s="11">
        <v>173.23923522109899</v>
      </c>
      <c r="Q11" s="11">
        <v>0.39794618819622402</v>
      </c>
      <c r="R11" s="13">
        <f t="shared" si="1"/>
        <v>2.2970904234732945</v>
      </c>
      <c r="S11" s="13"/>
      <c r="T11" s="13">
        <f t="shared" si="2"/>
        <v>0.83513152325669027</v>
      </c>
      <c r="U11" s="13">
        <f t="shared" si="3"/>
        <v>0.86922482822084379</v>
      </c>
      <c r="V11" s="13">
        <f t="shared" si="4"/>
        <v>1.0408238750600658</v>
      </c>
      <c r="X11" s="4">
        <v>4512</v>
      </c>
      <c r="Y11" s="4">
        <v>4823</v>
      </c>
      <c r="Z11" s="7">
        <v>20</v>
      </c>
      <c r="AA11" s="7">
        <v>1</v>
      </c>
      <c r="AB11" s="6" t="s">
        <v>82</v>
      </c>
      <c r="AC11" s="4">
        <v>5950</v>
      </c>
      <c r="AD11" s="3">
        <f t="shared" si="5"/>
        <v>1438</v>
      </c>
      <c r="AE11" s="3">
        <f t="shared" si="6"/>
        <v>1127</v>
      </c>
      <c r="AF11" s="3">
        <f t="shared" si="7"/>
        <v>311</v>
      </c>
      <c r="AH11" s="6">
        <v>4</v>
      </c>
      <c r="AI11" s="6" t="s">
        <v>68</v>
      </c>
      <c r="AJ11" s="6" t="s">
        <v>69</v>
      </c>
      <c r="AK11" s="3">
        <v>39.473821000000001</v>
      </c>
      <c r="AL11" s="3">
        <v>-107.673243</v>
      </c>
    </row>
    <row r="12" spans="1:38">
      <c r="A12" s="1" t="s">
        <v>25</v>
      </c>
      <c r="B12" s="2" t="s">
        <v>96</v>
      </c>
      <c r="C12" s="1" t="s">
        <v>97</v>
      </c>
      <c r="D12" s="2" t="s">
        <v>62</v>
      </c>
      <c r="F12" s="4">
        <v>1999</v>
      </c>
      <c r="G12" s="2" t="s">
        <v>77</v>
      </c>
      <c r="H12" s="11">
        <v>0.87393400074156502</v>
      </c>
      <c r="I12" s="11">
        <v>162.58286985539499</v>
      </c>
      <c r="J12" s="11">
        <v>1.0667408231368201</v>
      </c>
      <c r="K12" s="12">
        <f t="shared" si="0"/>
        <v>6.5612129007539624</v>
      </c>
      <c r="M12" s="4">
        <v>2004</v>
      </c>
      <c r="N12" s="2" t="s">
        <v>77</v>
      </c>
      <c r="O12" s="11">
        <v>1.5</v>
      </c>
      <c r="P12" s="11">
        <v>100.805008210181</v>
      </c>
      <c r="Q12" s="11">
        <v>5.0751231527093603</v>
      </c>
      <c r="R12" s="13">
        <f t="shared" si="1"/>
        <v>50.345942556024596</v>
      </c>
      <c r="S12" s="13"/>
      <c r="T12" s="13">
        <f t="shared" si="2"/>
        <v>0.62002232030864834</v>
      </c>
      <c r="U12" s="13">
        <f t="shared" si="3"/>
        <v>4.7575971994637216</v>
      </c>
      <c r="V12" s="13">
        <f t="shared" si="4"/>
        <v>7.6732676286482402</v>
      </c>
      <c r="X12" s="4">
        <v>3954</v>
      </c>
      <c r="Y12" s="4">
        <v>4863</v>
      </c>
      <c r="Z12" s="7">
        <v>72</v>
      </c>
      <c r="AA12" s="7">
        <v>2</v>
      </c>
      <c r="AB12" s="6" t="s">
        <v>82</v>
      </c>
      <c r="AC12" s="8">
        <v>5901</v>
      </c>
      <c r="AD12" s="3">
        <f t="shared" si="5"/>
        <v>1947</v>
      </c>
      <c r="AE12" s="3">
        <f t="shared" si="6"/>
        <v>1038</v>
      </c>
      <c r="AF12" s="3">
        <f t="shared" si="7"/>
        <v>909</v>
      </c>
      <c r="AH12" s="6">
        <v>4</v>
      </c>
      <c r="AI12" s="6" t="s">
        <v>68</v>
      </c>
      <c r="AJ12" s="6" t="s">
        <v>69</v>
      </c>
      <c r="AK12" s="3">
        <v>39.469040999999997</v>
      </c>
      <c r="AL12" s="3">
        <v>-107.66870299999999</v>
      </c>
    </row>
    <row r="13" spans="1:38">
      <c r="A13" s="1" t="s">
        <v>27</v>
      </c>
      <c r="B13" s="2" t="s">
        <v>26</v>
      </c>
      <c r="C13" s="1" t="s">
        <v>28</v>
      </c>
      <c r="D13" s="2" t="s">
        <v>63</v>
      </c>
      <c r="F13" s="4">
        <v>1999</v>
      </c>
      <c r="G13" s="2" t="s">
        <v>72</v>
      </c>
      <c r="H13" s="11">
        <v>0.902150537634408</v>
      </c>
      <c r="I13" s="11">
        <v>483.385919098822</v>
      </c>
      <c r="J13" s="11">
        <v>0.87959549411162297</v>
      </c>
      <c r="K13" s="12">
        <f t="shared" si="0"/>
        <v>1.8196547713914708</v>
      </c>
      <c r="M13" s="4">
        <v>2004</v>
      </c>
      <c r="N13" s="2" t="s">
        <v>72</v>
      </c>
      <c r="O13" s="11">
        <v>0.333889506859473</v>
      </c>
      <c r="P13" s="11">
        <v>141.48616981831699</v>
      </c>
      <c r="Q13" s="11">
        <v>0.40213817822271702</v>
      </c>
      <c r="R13" s="13">
        <f t="shared" si="1"/>
        <v>2.8422437241682661</v>
      </c>
      <c r="S13" s="13"/>
      <c r="T13" s="13">
        <f t="shared" si="2"/>
        <v>0.29269816150642147</v>
      </c>
      <c r="U13" s="13">
        <f t="shared" si="3"/>
        <v>0.4571853549896478</v>
      </c>
      <c r="V13" s="13">
        <f t="shared" si="4"/>
        <v>1.5619686595797686</v>
      </c>
      <c r="X13" s="4">
        <v>4308</v>
      </c>
      <c r="Y13" s="4">
        <v>5571</v>
      </c>
      <c r="Z13" s="7">
        <v>63</v>
      </c>
      <c r="AA13" s="7">
        <v>3</v>
      </c>
      <c r="AB13" s="6" t="s">
        <v>82</v>
      </c>
      <c r="AC13" s="4">
        <v>5977</v>
      </c>
      <c r="AD13" s="3">
        <f t="shared" si="5"/>
        <v>1669</v>
      </c>
      <c r="AE13" s="3">
        <f t="shared" si="6"/>
        <v>406</v>
      </c>
      <c r="AF13" s="3">
        <f t="shared" si="7"/>
        <v>1263</v>
      </c>
      <c r="AH13" s="6">
        <v>29</v>
      </c>
      <c r="AI13" s="6" t="s">
        <v>67</v>
      </c>
      <c r="AJ13" s="6" t="s">
        <v>71</v>
      </c>
      <c r="AK13" s="3">
        <v>39.496011000000003</v>
      </c>
      <c r="AL13" s="3">
        <v>-107.586831</v>
      </c>
    </row>
    <row r="14" spans="1:38">
      <c r="A14" s="1" t="s">
        <v>29</v>
      </c>
      <c r="B14" s="2" t="s">
        <v>26</v>
      </c>
      <c r="C14" s="1" t="s">
        <v>30</v>
      </c>
      <c r="D14" s="2" t="s">
        <v>63</v>
      </c>
      <c r="F14" s="4">
        <v>1998</v>
      </c>
      <c r="G14" s="2" t="s">
        <v>77</v>
      </c>
      <c r="H14" s="11">
        <v>0.7</v>
      </c>
      <c r="I14" s="11">
        <v>341.38817204301102</v>
      </c>
      <c r="J14" s="11">
        <v>2.1053763440860198</v>
      </c>
      <c r="K14" s="12">
        <f t="shared" si="0"/>
        <v>6.1671039494032804</v>
      </c>
      <c r="M14" s="4">
        <v>2003</v>
      </c>
      <c r="N14" s="2" t="s">
        <v>77</v>
      </c>
      <c r="O14" s="11">
        <v>1.5</v>
      </c>
      <c r="P14" s="11">
        <v>229.56829948227801</v>
      </c>
      <c r="Q14" s="11">
        <v>2.7526881720430101</v>
      </c>
      <c r="R14" s="13">
        <f t="shared" si="1"/>
        <v>11.990715522355949</v>
      </c>
      <c r="S14" s="13"/>
      <c r="T14" s="13">
        <f t="shared" si="2"/>
        <v>0.67245534052467115</v>
      </c>
      <c r="U14" s="13">
        <f t="shared" si="3"/>
        <v>1.3074565883554654</v>
      </c>
      <c r="V14" s="13">
        <f t="shared" si="4"/>
        <v>1.9443024830992433</v>
      </c>
      <c r="X14" s="4">
        <v>4986</v>
      </c>
      <c r="Y14" s="4">
        <v>6430</v>
      </c>
      <c r="Z14" s="7">
        <v>40</v>
      </c>
      <c r="AA14" s="7">
        <v>2</v>
      </c>
      <c r="AB14" s="6" t="s">
        <v>82</v>
      </c>
      <c r="AC14" s="4">
        <v>6191</v>
      </c>
      <c r="AD14" s="3">
        <f t="shared" si="5"/>
        <v>1205</v>
      </c>
      <c r="AE14" s="3">
        <f t="shared" si="6"/>
        <v>-239</v>
      </c>
      <c r="AF14" s="3">
        <f t="shared" si="7"/>
        <v>1444</v>
      </c>
      <c r="AH14" s="6">
        <v>28</v>
      </c>
      <c r="AI14" s="6" t="s">
        <v>67</v>
      </c>
      <c r="AJ14" s="6" t="s">
        <v>71</v>
      </c>
      <c r="AK14" s="3">
        <v>39.494131000000003</v>
      </c>
      <c r="AL14" s="3">
        <v>-107.56659999999999</v>
      </c>
    </row>
    <row r="15" spans="1:38">
      <c r="A15" s="1" t="s">
        <v>31</v>
      </c>
      <c r="B15" s="2" t="s">
        <v>26</v>
      </c>
      <c r="C15" s="1" t="s">
        <v>32</v>
      </c>
      <c r="D15" s="2" t="s">
        <v>63</v>
      </c>
      <c r="F15" s="4">
        <v>1999</v>
      </c>
      <c r="G15" s="2" t="s">
        <v>81</v>
      </c>
      <c r="H15" s="11">
        <v>0.14157706093190001</v>
      </c>
      <c r="I15" s="11">
        <v>66.669534050179195</v>
      </c>
      <c r="J15" s="11">
        <v>1.2888888888888901</v>
      </c>
      <c r="K15" s="12">
        <f t="shared" si="0"/>
        <v>19.332501827878392</v>
      </c>
      <c r="M15" s="4">
        <v>2004</v>
      </c>
      <c r="N15" s="2" t="s">
        <v>81</v>
      </c>
      <c r="O15" s="11">
        <v>0.7</v>
      </c>
      <c r="P15" s="11">
        <v>39.6270120560443</v>
      </c>
      <c r="Q15" s="11">
        <v>0.83251873574454205</v>
      </c>
      <c r="R15" s="13">
        <f t="shared" si="1"/>
        <v>21.008869772142159</v>
      </c>
      <c r="S15" s="13"/>
      <c r="T15" s="13">
        <f t="shared" si="2"/>
        <v>0.59437961612599255</v>
      </c>
      <c r="U15" s="13">
        <f t="shared" si="3"/>
        <v>0.64591970876731652</v>
      </c>
      <c r="V15" s="13">
        <f t="shared" si="4"/>
        <v>1.0867124161781463</v>
      </c>
      <c r="X15" s="4">
        <v>4169</v>
      </c>
      <c r="Y15" s="4">
        <v>4977</v>
      </c>
      <c r="Z15" s="7">
        <v>42</v>
      </c>
      <c r="AA15" s="7">
        <v>2</v>
      </c>
      <c r="AB15" s="6" t="s">
        <v>82</v>
      </c>
      <c r="AC15" s="9">
        <v>5910</v>
      </c>
      <c r="AD15" s="3">
        <f t="shared" si="5"/>
        <v>1741</v>
      </c>
      <c r="AE15" s="3">
        <f t="shared" si="6"/>
        <v>933</v>
      </c>
      <c r="AF15" s="3">
        <f t="shared" si="7"/>
        <v>808</v>
      </c>
      <c r="AH15" s="6">
        <v>30</v>
      </c>
      <c r="AI15" s="6" t="s">
        <v>67</v>
      </c>
      <c r="AJ15" s="6" t="s">
        <v>71</v>
      </c>
      <c r="AK15" s="3">
        <v>39.492961000000001</v>
      </c>
      <c r="AL15" s="3">
        <v>-107.603731</v>
      </c>
    </row>
    <row r="16" spans="1:38">
      <c r="A16" s="1" t="s">
        <v>33</v>
      </c>
      <c r="B16" s="2" t="s">
        <v>26</v>
      </c>
      <c r="C16" s="1" t="s">
        <v>34</v>
      </c>
      <c r="D16" s="2" t="s">
        <v>63</v>
      </c>
      <c r="F16" s="4">
        <v>1998</v>
      </c>
      <c r="G16" s="2" t="s">
        <v>74</v>
      </c>
      <c r="H16" s="11">
        <v>1.0806451612903201</v>
      </c>
      <c r="I16" s="11">
        <v>156.41003584229401</v>
      </c>
      <c r="J16" s="11">
        <v>3.1261648745519701</v>
      </c>
      <c r="K16" s="12">
        <f t="shared" si="0"/>
        <v>19.986983940749411</v>
      </c>
      <c r="M16" s="4">
        <v>2003</v>
      </c>
      <c r="N16" s="2" t="s">
        <v>74</v>
      </c>
      <c r="O16" s="11">
        <v>0.761623143881208</v>
      </c>
      <c r="P16" s="11">
        <v>98.633922171018895</v>
      </c>
      <c r="Q16" s="11">
        <v>2.0412186379928299</v>
      </c>
      <c r="R16" s="13">
        <f t="shared" si="1"/>
        <v>20.694894748822943</v>
      </c>
      <c r="S16" s="13"/>
      <c r="T16" s="13">
        <f t="shared" si="2"/>
        <v>0.630611211357755</v>
      </c>
      <c r="U16" s="13">
        <f t="shared" si="3"/>
        <v>0.65294657188718153</v>
      </c>
      <c r="V16" s="13">
        <f t="shared" si="4"/>
        <v>1.0354185909275808</v>
      </c>
      <c r="X16" s="4">
        <v>4698</v>
      </c>
      <c r="Y16" s="4">
        <v>6350</v>
      </c>
      <c r="Z16" s="7">
        <v>95</v>
      </c>
      <c r="AA16" s="7">
        <v>5</v>
      </c>
      <c r="AB16" s="6" t="s">
        <v>82</v>
      </c>
      <c r="AC16" s="4">
        <v>5833</v>
      </c>
      <c r="AD16" s="3">
        <f t="shared" si="5"/>
        <v>1135</v>
      </c>
      <c r="AE16" s="3">
        <f t="shared" si="6"/>
        <v>-517</v>
      </c>
      <c r="AF16" s="3">
        <f t="shared" si="7"/>
        <v>1652</v>
      </c>
      <c r="AH16" s="6">
        <v>19</v>
      </c>
      <c r="AI16" s="6" t="s">
        <v>67</v>
      </c>
      <c r="AJ16" s="6" t="s">
        <v>71</v>
      </c>
      <c r="AK16" s="3">
        <v>39.506821000000002</v>
      </c>
      <c r="AL16" s="3">
        <v>-107.59947099999999</v>
      </c>
    </row>
    <row r="17" spans="1:38">
      <c r="A17" s="1" t="s">
        <v>35</v>
      </c>
      <c r="B17" s="2" t="s">
        <v>26</v>
      </c>
      <c r="C17" s="1" t="s">
        <v>36</v>
      </c>
      <c r="D17" s="2" t="s">
        <v>63</v>
      </c>
      <c r="F17" s="4">
        <v>2000</v>
      </c>
      <c r="G17" s="2" t="s">
        <v>74</v>
      </c>
      <c r="H17" s="11">
        <v>0.86810035842293898</v>
      </c>
      <c r="I17" s="11">
        <v>175.100358422939</v>
      </c>
      <c r="J17" s="11">
        <v>0.43512544802867398</v>
      </c>
      <c r="K17" s="12">
        <f t="shared" si="0"/>
        <v>2.4850060385237365</v>
      </c>
      <c r="M17" s="4">
        <v>2005</v>
      </c>
      <c r="N17" s="2" t="s">
        <v>74</v>
      </c>
      <c r="O17" s="11">
        <v>0.42700119474312997</v>
      </c>
      <c r="P17" s="11">
        <v>49.845639187574697</v>
      </c>
      <c r="Q17" s="11">
        <v>0.25623257666268401</v>
      </c>
      <c r="R17" s="13">
        <f t="shared" si="1"/>
        <v>5.1405214345522232</v>
      </c>
      <c r="S17" s="13"/>
      <c r="T17" s="13">
        <f t="shared" si="2"/>
        <v>0.28466897290511017</v>
      </c>
      <c r="U17" s="13">
        <f t="shared" si="3"/>
        <v>0.58887058392824398</v>
      </c>
      <c r="V17" s="13">
        <f t="shared" si="4"/>
        <v>2.0686152688812154</v>
      </c>
      <c r="X17" s="4">
        <v>4200</v>
      </c>
      <c r="Y17" s="4">
        <v>4983</v>
      </c>
      <c r="Z17" s="39">
        <v>56</v>
      </c>
      <c r="AA17" s="7">
        <v>3</v>
      </c>
      <c r="AB17" s="6" t="s">
        <v>82</v>
      </c>
      <c r="AC17" s="4">
        <v>5889</v>
      </c>
      <c r="AD17" s="3">
        <f t="shared" si="5"/>
        <v>1689</v>
      </c>
      <c r="AE17" s="3">
        <f t="shared" si="6"/>
        <v>906</v>
      </c>
      <c r="AF17" s="3">
        <f t="shared" si="7"/>
        <v>783</v>
      </c>
      <c r="AH17" s="6">
        <v>30</v>
      </c>
      <c r="AI17" s="6" t="s">
        <v>67</v>
      </c>
      <c r="AJ17" s="6" t="s">
        <v>71</v>
      </c>
      <c r="AK17" s="3">
        <v>39.493791000000002</v>
      </c>
      <c r="AL17" s="3">
        <v>-107.59611099999999</v>
      </c>
    </row>
    <row r="18" spans="1:38">
      <c r="A18" s="1" t="s">
        <v>37</v>
      </c>
      <c r="B18" s="2" t="s">
        <v>26</v>
      </c>
      <c r="C18" s="1" t="s">
        <v>38</v>
      </c>
      <c r="D18" s="2" t="s">
        <v>63</v>
      </c>
      <c r="F18" s="4">
        <v>1999</v>
      </c>
      <c r="G18" s="2" t="s">
        <v>80</v>
      </c>
      <c r="H18" s="11">
        <v>0.7</v>
      </c>
      <c r="I18" s="11">
        <v>230.22831541218599</v>
      </c>
      <c r="J18" s="11">
        <v>1.7189964157706099</v>
      </c>
      <c r="K18" s="12">
        <f t="shared" si="0"/>
        <v>7.4664856609536887</v>
      </c>
      <c r="M18" s="4">
        <v>2004</v>
      </c>
      <c r="N18" s="2" t="s">
        <v>80</v>
      </c>
      <c r="O18" s="11">
        <v>0.5</v>
      </c>
      <c r="P18" s="11">
        <v>77.975268817204295</v>
      </c>
      <c r="Q18" s="11">
        <v>1.42867383512545</v>
      </c>
      <c r="R18" s="13">
        <f t="shared" si="1"/>
        <v>18.322140555547922</v>
      </c>
      <c r="S18" s="13"/>
      <c r="T18" s="13">
        <f t="shared" si="2"/>
        <v>0.3386867018403118</v>
      </c>
      <c r="U18" s="13">
        <f t="shared" si="3"/>
        <v>0.83110925771476318</v>
      </c>
      <c r="V18" s="13">
        <f t="shared" si="4"/>
        <v>2.4539175975873566</v>
      </c>
      <c r="X18" s="4">
        <v>4231</v>
      </c>
      <c r="Y18" s="4">
        <v>4850</v>
      </c>
      <c r="Z18" s="41" t="s">
        <v>141</v>
      </c>
      <c r="AA18" s="7">
        <v>2</v>
      </c>
      <c r="AB18" s="6" t="s">
        <v>82</v>
      </c>
      <c r="AC18" s="4">
        <v>5933</v>
      </c>
      <c r="AD18" s="3">
        <f t="shared" si="5"/>
        <v>1702</v>
      </c>
      <c r="AE18" s="3">
        <f t="shared" si="6"/>
        <v>1083</v>
      </c>
      <c r="AF18" s="3">
        <f t="shared" si="7"/>
        <v>619</v>
      </c>
      <c r="AH18" s="6">
        <v>31</v>
      </c>
      <c r="AI18" s="6" t="s">
        <v>67</v>
      </c>
      <c r="AJ18" s="6" t="s">
        <v>71</v>
      </c>
      <c r="AK18" s="3">
        <v>39.489181000000002</v>
      </c>
      <c r="AL18" s="3">
        <v>-107.592721</v>
      </c>
    </row>
    <row r="19" spans="1:38">
      <c r="A19" s="1" t="s">
        <v>39</v>
      </c>
      <c r="B19" s="2" t="s">
        <v>26</v>
      </c>
      <c r="C19" s="1" t="s">
        <v>40</v>
      </c>
      <c r="D19" s="2" t="s">
        <v>63</v>
      </c>
      <c r="F19" s="4">
        <v>1999</v>
      </c>
      <c r="G19" s="2" t="s">
        <v>80</v>
      </c>
      <c r="H19" s="11">
        <v>0.98602150537634403</v>
      </c>
      <c r="I19" s="11">
        <v>356.646953405018</v>
      </c>
      <c r="J19" s="11">
        <v>0.58458781362007195</v>
      </c>
      <c r="K19" s="12">
        <f t="shared" si="0"/>
        <v>1.6391218487606094</v>
      </c>
      <c r="M19" s="4">
        <v>2004</v>
      </c>
      <c r="N19" s="2" t="s">
        <v>80</v>
      </c>
      <c r="O19" s="11">
        <v>0.22</v>
      </c>
      <c r="P19" s="11">
        <v>127.72365591397801</v>
      </c>
      <c r="Q19" s="11">
        <v>0.51326164874552005</v>
      </c>
      <c r="R19" s="13">
        <f t="shared" si="1"/>
        <v>4.0185323938049669</v>
      </c>
      <c r="S19" s="13"/>
      <c r="T19" s="13">
        <f t="shared" si="2"/>
        <v>0.35812350195217157</v>
      </c>
      <c r="U19" s="13">
        <f t="shared" si="3"/>
        <v>0.87798896382587388</v>
      </c>
      <c r="V19" s="13">
        <f t="shared" si="4"/>
        <v>2.4516373793952555</v>
      </c>
      <c r="X19" s="4">
        <v>4259</v>
      </c>
      <c r="Y19" s="4">
        <v>4959</v>
      </c>
      <c r="Z19" s="7">
        <v>42</v>
      </c>
      <c r="AA19" s="7">
        <v>2</v>
      </c>
      <c r="AB19" s="6" t="s">
        <v>82</v>
      </c>
      <c r="AC19" s="4">
        <v>5945</v>
      </c>
      <c r="AD19" s="3">
        <f t="shared" si="5"/>
        <v>1686</v>
      </c>
      <c r="AE19" s="3">
        <f t="shared" si="6"/>
        <v>986</v>
      </c>
      <c r="AF19" s="3">
        <f t="shared" si="7"/>
        <v>700</v>
      </c>
      <c r="AH19" s="6">
        <v>31</v>
      </c>
      <c r="AI19" s="6" t="s">
        <v>67</v>
      </c>
      <c r="AJ19" s="6" t="s">
        <v>71</v>
      </c>
      <c r="AK19" s="3">
        <v>39.489601</v>
      </c>
      <c r="AL19" s="3">
        <v>-107.59660100000001</v>
      </c>
    </row>
    <row r="20" spans="1:38">
      <c r="A20" s="1" t="s">
        <v>41</v>
      </c>
      <c r="B20" s="2" t="s">
        <v>26</v>
      </c>
      <c r="C20" s="1" t="s">
        <v>42</v>
      </c>
      <c r="D20" s="2" t="s">
        <v>63</v>
      </c>
      <c r="F20" s="4">
        <v>1999</v>
      </c>
      <c r="G20" s="2" t="s">
        <v>74</v>
      </c>
      <c r="H20" s="11">
        <v>0.54444444444444395</v>
      </c>
      <c r="I20" s="11">
        <v>158.37311827957001</v>
      </c>
      <c r="J20" s="11">
        <v>0.69283154121863799</v>
      </c>
      <c r="K20" s="12">
        <f t="shared" si="0"/>
        <v>4.374678914862363</v>
      </c>
      <c r="M20" s="4">
        <v>2004</v>
      </c>
      <c r="N20" s="2" t="s">
        <v>74</v>
      </c>
      <c r="O20" s="11">
        <v>0.19534050179211501</v>
      </c>
      <c r="P20" s="11">
        <v>76.949462365591401</v>
      </c>
      <c r="Q20" s="11">
        <v>0.47706093189964199</v>
      </c>
      <c r="R20" s="13">
        <f t="shared" si="1"/>
        <v>6.1996655627442543</v>
      </c>
      <c r="S20" s="13"/>
      <c r="T20" s="13">
        <f t="shared" si="2"/>
        <v>0.48587451709926843</v>
      </c>
      <c r="U20" s="13">
        <f t="shared" si="3"/>
        <v>0.6885669943093643</v>
      </c>
      <c r="V20" s="13">
        <f t="shared" si="4"/>
        <v>1.4171704217380967</v>
      </c>
      <c r="X20" s="4">
        <v>4065</v>
      </c>
      <c r="Y20" s="4">
        <v>4836</v>
      </c>
      <c r="Z20" s="7">
        <v>66</v>
      </c>
      <c r="AA20" s="7">
        <v>3</v>
      </c>
      <c r="AB20" s="6" t="s">
        <v>82</v>
      </c>
      <c r="AC20" s="4">
        <v>5946</v>
      </c>
      <c r="AD20" s="3">
        <f t="shared" si="5"/>
        <v>1881</v>
      </c>
      <c r="AE20" s="3">
        <f t="shared" si="6"/>
        <v>1110</v>
      </c>
      <c r="AF20" s="3">
        <f t="shared" si="7"/>
        <v>771</v>
      </c>
      <c r="AH20" s="6">
        <v>29</v>
      </c>
      <c r="AI20" s="6" t="s">
        <v>67</v>
      </c>
      <c r="AJ20" s="6" t="s">
        <v>71</v>
      </c>
      <c r="AK20" s="3">
        <v>39.499800999999998</v>
      </c>
      <c r="AL20" s="3">
        <v>-107.585441</v>
      </c>
    </row>
    <row r="21" spans="1:38">
      <c r="A21" s="1" t="s">
        <v>43</v>
      </c>
      <c r="B21" s="2" t="s">
        <v>99</v>
      </c>
      <c r="C21" s="1" t="s">
        <v>98</v>
      </c>
      <c r="D21" s="2" t="s">
        <v>62</v>
      </c>
      <c r="F21" s="4">
        <v>1996</v>
      </c>
      <c r="G21" s="2" t="s">
        <v>81</v>
      </c>
      <c r="H21" s="11">
        <v>0.36574074074074098</v>
      </c>
      <c r="I21" s="11">
        <v>124.534259259259</v>
      </c>
      <c r="J21" s="11">
        <v>5.36944444444444</v>
      </c>
      <c r="K21" s="12">
        <f t="shared" si="0"/>
        <v>43.116203335390431</v>
      </c>
      <c r="M21" s="4">
        <v>2001</v>
      </c>
      <c r="N21" s="2" t="s">
        <v>81</v>
      </c>
      <c r="O21" s="11">
        <v>0.5</v>
      </c>
      <c r="P21" s="11">
        <v>103.437321937322</v>
      </c>
      <c r="Q21" s="11">
        <v>3.1</v>
      </c>
      <c r="R21" s="13">
        <f t="shared" si="1"/>
        <v>29.969840111274824</v>
      </c>
      <c r="S21" s="13"/>
      <c r="T21" s="13">
        <f t="shared" si="2"/>
        <v>0.83059330462618486</v>
      </c>
      <c r="U21" s="13">
        <f t="shared" si="3"/>
        <v>0.57734092084842259</v>
      </c>
      <c r="V21" s="13">
        <f t="shared" si="4"/>
        <v>0.69509460000795398</v>
      </c>
      <c r="X21" s="4">
        <v>5635</v>
      </c>
      <c r="Y21" s="4">
        <v>7065</v>
      </c>
      <c r="Z21" s="7">
        <v>45</v>
      </c>
      <c r="AA21" s="7">
        <v>3</v>
      </c>
      <c r="AB21" s="6" t="s">
        <v>82</v>
      </c>
      <c r="AC21" s="4">
        <v>6897</v>
      </c>
      <c r="AD21" s="3">
        <f t="shared" si="5"/>
        <v>1262</v>
      </c>
      <c r="AE21" s="3">
        <f t="shared" si="6"/>
        <v>-168</v>
      </c>
      <c r="AF21" s="3">
        <f t="shared" si="7"/>
        <v>1430</v>
      </c>
      <c r="AH21" s="6">
        <v>30</v>
      </c>
      <c r="AI21" s="6" t="s">
        <v>68</v>
      </c>
      <c r="AJ21" s="6" t="s">
        <v>69</v>
      </c>
      <c r="AK21" s="3">
        <v>39.412281999999998</v>
      </c>
      <c r="AL21" s="3">
        <v>-107.70049299999999</v>
      </c>
    </row>
    <row r="22" spans="1:38">
      <c r="A22" s="1" t="s">
        <v>44</v>
      </c>
      <c r="B22" s="2" t="s">
        <v>101</v>
      </c>
      <c r="C22" s="1" t="s">
        <v>100</v>
      </c>
      <c r="D22" s="2" t="s">
        <v>62</v>
      </c>
      <c r="F22" s="4">
        <v>1996</v>
      </c>
      <c r="G22" s="2" t="s">
        <v>75</v>
      </c>
      <c r="H22" s="11">
        <v>6.4066820276497696</v>
      </c>
      <c r="I22" s="11">
        <v>1039.7938300051201</v>
      </c>
      <c r="J22" s="11">
        <v>1.3139784946236599</v>
      </c>
      <c r="K22" s="12">
        <f t="shared" si="0"/>
        <v>1.2636913748730261</v>
      </c>
      <c r="M22" s="4">
        <v>2001</v>
      </c>
      <c r="N22" s="2" t="s">
        <v>75</v>
      </c>
      <c r="O22" s="11">
        <v>0.30793650793650801</v>
      </c>
      <c r="P22" s="11">
        <v>236.05873015872999</v>
      </c>
      <c r="Q22" s="11">
        <v>1.6841269841269799</v>
      </c>
      <c r="R22" s="13">
        <f t="shared" si="1"/>
        <v>7.134355857097697</v>
      </c>
      <c r="S22" s="13"/>
      <c r="T22" s="13">
        <f t="shared" si="2"/>
        <v>0.22702455366326574</v>
      </c>
      <c r="U22" s="13">
        <f t="shared" si="3"/>
        <v>1.2817005689346044</v>
      </c>
      <c r="V22" s="13">
        <f t="shared" si="4"/>
        <v>5.645647346302848</v>
      </c>
      <c r="X22" s="4">
        <v>4707</v>
      </c>
      <c r="Y22" s="4">
        <v>6484</v>
      </c>
      <c r="Z22" s="7">
        <v>34</v>
      </c>
      <c r="AA22" s="7">
        <v>2</v>
      </c>
      <c r="AB22" s="6" t="s">
        <v>82</v>
      </c>
      <c r="AC22" s="4">
        <v>6067</v>
      </c>
      <c r="AD22" s="3">
        <f t="shared" si="5"/>
        <v>1360</v>
      </c>
      <c r="AE22" s="3">
        <f t="shared" si="6"/>
        <v>-417</v>
      </c>
      <c r="AF22" s="3">
        <f t="shared" si="7"/>
        <v>1777</v>
      </c>
      <c r="AH22" s="6">
        <v>7</v>
      </c>
      <c r="AI22" s="6" t="s">
        <v>68</v>
      </c>
      <c r="AJ22" s="6" t="s">
        <v>69</v>
      </c>
      <c r="AK22" s="3">
        <v>39.462691</v>
      </c>
      <c r="AL22" s="3">
        <v>-107.702494</v>
      </c>
    </row>
    <row r="23" spans="1:38">
      <c r="A23" s="1" t="s">
        <v>45</v>
      </c>
      <c r="B23" s="2" t="s">
        <v>46</v>
      </c>
      <c r="C23" s="1" t="s">
        <v>47</v>
      </c>
      <c r="D23" s="2" t="s">
        <v>63</v>
      </c>
      <c r="F23" s="4">
        <v>1998</v>
      </c>
      <c r="G23" s="2" t="s">
        <v>80</v>
      </c>
      <c r="H23" s="11">
        <v>0.54</v>
      </c>
      <c r="I23" s="11">
        <v>52.8032258064516</v>
      </c>
      <c r="J23" s="11">
        <v>4.2806451612903196</v>
      </c>
      <c r="K23" s="12">
        <f t="shared" si="0"/>
        <v>81.067872197446349</v>
      </c>
      <c r="M23" s="4">
        <v>2003</v>
      </c>
      <c r="N23" s="2" t="s">
        <v>81</v>
      </c>
      <c r="O23" s="11">
        <v>0.44545454545454499</v>
      </c>
      <c r="P23" s="11">
        <v>29.983030303030301</v>
      </c>
      <c r="Q23" s="11">
        <v>1.27515151515152</v>
      </c>
      <c r="R23" s="13">
        <f t="shared" si="1"/>
        <v>42.529107373868214</v>
      </c>
      <c r="S23" s="13"/>
      <c r="T23" s="13">
        <f t="shared" si="2"/>
        <v>0.5678257311955156</v>
      </c>
      <c r="U23" s="13">
        <f t="shared" si="3"/>
        <v>0.29788769381836583</v>
      </c>
      <c r="V23" s="13">
        <f t="shared" si="4"/>
        <v>0.52461112178059466</v>
      </c>
      <c r="X23" s="4">
        <v>6033</v>
      </c>
      <c r="Y23" s="4">
        <v>6842</v>
      </c>
      <c r="Z23" s="41" t="s">
        <v>141</v>
      </c>
      <c r="AA23" s="7">
        <v>2</v>
      </c>
      <c r="AB23" s="6" t="s">
        <v>82</v>
      </c>
      <c r="AC23" s="4">
        <v>6015</v>
      </c>
      <c r="AD23" s="3">
        <f t="shared" si="5"/>
        <v>-18</v>
      </c>
      <c r="AE23" s="3">
        <f t="shared" si="6"/>
        <v>-827</v>
      </c>
      <c r="AF23" s="3">
        <f t="shared" si="7"/>
        <v>809</v>
      </c>
      <c r="AH23" s="6">
        <v>26</v>
      </c>
      <c r="AI23" s="6" t="s">
        <v>67</v>
      </c>
      <c r="AJ23" s="6" t="s">
        <v>69</v>
      </c>
      <c r="AK23" s="3">
        <v>39.503481000000001</v>
      </c>
      <c r="AL23" s="3">
        <v>-107.63373199999999</v>
      </c>
    </row>
    <row r="24" spans="1:38">
      <c r="A24" s="1" t="s">
        <v>48</v>
      </c>
      <c r="B24" s="2" t="s">
        <v>49</v>
      </c>
      <c r="C24" s="1" t="s">
        <v>50</v>
      </c>
      <c r="D24" s="2" t="s">
        <v>63</v>
      </c>
      <c r="F24" s="4">
        <v>1999</v>
      </c>
      <c r="G24" s="2" t="s">
        <v>78</v>
      </c>
      <c r="H24" s="11">
        <v>2.9470046082949302</v>
      </c>
      <c r="I24" s="11">
        <v>167.622503840246</v>
      </c>
      <c r="J24" s="11">
        <v>0.96121351766513097</v>
      </c>
      <c r="K24" s="12">
        <f t="shared" si="0"/>
        <v>5.7343942229930143</v>
      </c>
      <c r="M24" s="4">
        <v>2004</v>
      </c>
      <c r="N24" s="2" t="s">
        <v>72</v>
      </c>
      <c r="O24" s="11">
        <v>1.0665554319614401</v>
      </c>
      <c r="P24" s="11">
        <v>62.165368928439001</v>
      </c>
      <c r="Q24" s="11">
        <v>1.3744901742677</v>
      </c>
      <c r="R24" s="13">
        <f t="shared" si="1"/>
        <v>22.110223070499746</v>
      </c>
      <c r="S24" s="13"/>
      <c r="T24" s="13">
        <f t="shared" si="2"/>
        <v>0.37086529257244727</v>
      </c>
      <c r="U24" s="13">
        <f t="shared" si="3"/>
        <v>1.4299530218909666</v>
      </c>
      <c r="V24" s="13">
        <f t="shared" si="4"/>
        <v>3.8557207981699451</v>
      </c>
      <c r="X24" s="4">
        <v>4742</v>
      </c>
      <c r="Y24" s="4">
        <v>5570</v>
      </c>
      <c r="Z24" s="41" t="s">
        <v>141</v>
      </c>
      <c r="AA24" s="7">
        <v>2</v>
      </c>
      <c r="AB24" s="6" t="s">
        <v>82</v>
      </c>
      <c r="AC24" s="4">
        <v>5778</v>
      </c>
      <c r="AD24" s="3">
        <f t="shared" si="5"/>
        <v>1036</v>
      </c>
      <c r="AE24" s="3">
        <f t="shared" si="6"/>
        <v>208</v>
      </c>
      <c r="AF24" s="3">
        <f t="shared" si="7"/>
        <v>828</v>
      </c>
      <c r="AH24" s="6">
        <v>33</v>
      </c>
      <c r="AI24" s="6" t="s">
        <v>67</v>
      </c>
      <c r="AJ24" s="6" t="s">
        <v>69</v>
      </c>
      <c r="AK24" s="3">
        <v>39.480710999999999</v>
      </c>
      <c r="AL24" s="3">
        <v>-107.67841300000001</v>
      </c>
    </row>
    <row r="25" spans="1:38">
      <c r="A25" s="1" t="s">
        <v>51</v>
      </c>
      <c r="B25" s="2" t="s">
        <v>103</v>
      </c>
      <c r="C25" s="1" t="s">
        <v>102</v>
      </c>
      <c r="D25" s="2" t="s">
        <v>62</v>
      </c>
      <c r="F25" s="4">
        <v>1997</v>
      </c>
      <c r="G25" s="2" t="s">
        <v>72</v>
      </c>
      <c r="H25" s="11">
        <v>0.66397849462365599</v>
      </c>
      <c r="I25" s="11">
        <v>250.20468509984599</v>
      </c>
      <c r="J25" s="11">
        <v>9.7438556067588298</v>
      </c>
      <c r="K25" s="12">
        <f t="shared" si="0"/>
        <v>38.943537779360426</v>
      </c>
      <c r="M25" s="4">
        <v>2002</v>
      </c>
      <c r="N25" s="2" t="s">
        <v>72</v>
      </c>
      <c r="O25" s="11">
        <v>0.36728395061728403</v>
      </c>
      <c r="P25" s="11">
        <v>132.85725308642</v>
      </c>
      <c r="Q25" s="11">
        <v>4.5802469135802504</v>
      </c>
      <c r="R25" s="13">
        <f t="shared" si="1"/>
        <v>34.47494816561445</v>
      </c>
      <c r="S25" s="13"/>
      <c r="T25" s="13">
        <f t="shared" si="2"/>
        <v>0.53099426588835597</v>
      </c>
      <c r="U25" s="13">
        <f t="shared" si="3"/>
        <v>0.47006514653225773</v>
      </c>
      <c r="V25" s="13">
        <f t="shared" si="4"/>
        <v>0.88525465665026792</v>
      </c>
      <c r="X25" s="4">
        <v>4998</v>
      </c>
      <c r="Y25" s="4">
        <v>6420</v>
      </c>
      <c r="Z25" s="7">
        <v>57</v>
      </c>
      <c r="AA25" s="7">
        <v>3</v>
      </c>
      <c r="AB25" s="6" t="s">
        <v>82</v>
      </c>
      <c r="AC25" s="4">
        <v>6543</v>
      </c>
      <c r="AD25" s="3">
        <f t="shared" si="5"/>
        <v>1545</v>
      </c>
      <c r="AE25" s="3">
        <f t="shared" si="6"/>
        <v>123</v>
      </c>
      <c r="AF25" s="3">
        <f t="shared" si="7"/>
        <v>1422</v>
      </c>
      <c r="AH25" s="6">
        <v>29</v>
      </c>
      <c r="AI25" s="6" t="s">
        <v>68</v>
      </c>
      <c r="AJ25" s="6" t="s">
        <v>69</v>
      </c>
      <c r="AK25" s="3">
        <v>39.421900999999998</v>
      </c>
      <c r="AL25" s="3">
        <v>-107.69869300000001</v>
      </c>
    </row>
    <row r="26" spans="1:38">
      <c r="A26" s="1" t="s">
        <v>52</v>
      </c>
      <c r="B26" s="2" t="s">
        <v>105</v>
      </c>
      <c r="C26" s="1" t="s">
        <v>104</v>
      </c>
      <c r="D26" s="2" t="s">
        <v>62</v>
      </c>
      <c r="F26" s="4">
        <v>1997</v>
      </c>
      <c r="G26" s="2" t="s">
        <v>81</v>
      </c>
      <c r="H26" s="11">
        <v>2.3222222222222202</v>
      </c>
      <c r="I26" s="11">
        <v>308.39999999999998</v>
      </c>
      <c r="J26" s="11">
        <v>14.422222222222199</v>
      </c>
      <c r="K26" s="12">
        <f t="shared" si="0"/>
        <v>46.764663496180937</v>
      </c>
      <c r="M26" s="4">
        <v>2002</v>
      </c>
      <c r="N26" s="2" t="s">
        <v>81</v>
      </c>
      <c r="O26" s="11">
        <v>1.9</v>
      </c>
      <c r="P26" s="11">
        <v>360</v>
      </c>
      <c r="Q26" s="11">
        <v>8.8968253968254007</v>
      </c>
      <c r="R26" s="13">
        <f t="shared" si="1"/>
        <v>24.713403880070558</v>
      </c>
      <c r="S26" s="13"/>
      <c r="T26" s="13">
        <f t="shared" si="2"/>
        <v>1.1673151750972763</v>
      </c>
      <c r="U26" s="13">
        <f t="shared" si="3"/>
        <v>0.61688311688311814</v>
      </c>
      <c r="V26" s="13">
        <f t="shared" si="4"/>
        <v>0.52846320346320452</v>
      </c>
      <c r="X26" s="4">
        <v>6539</v>
      </c>
      <c r="Y26" s="4">
        <v>7871</v>
      </c>
      <c r="Z26" s="7">
        <v>68</v>
      </c>
      <c r="AA26" s="7">
        <v>2</v>
      </c>
      <c r="AB26" s="6" t="s">
        <v>82</v>
      </c>
      <c r="AC26" s="4">
        <v>6865</v>
      </c>
      <c r="AD26" s="3">
        <f t="shared" si="5"/>
        <v>326</v>
      </c>
      <c r="AE26" s="3">
        <f t="shared" si="6"/>
        <v>-1006</v>
      </c>
      <c r="AF26" s="3">
        <f t="shared" si="7"/>
        <v>1332</v>
      </c>
      <c r="AH26" s="6">
        <v>10</v>
      </c>
      <c r="AI26" s="6" t="s">
        <v>68</v>
      </c>
      <c r="AJ26" s="6" t="s">
        <v>70</v>
      </c>
      <c r="AK26" s="3">
        <v>39.456629999999997</v>
      </c>
      <c r="AL26" s="3">
        <v>-107.75585</v>
      </c>
    </row>
    <row r="27" spans="1:38">
      <c r="A27" s="1" t="s">
        <v>53</v>
      </c>
      <c r="B27" s="2" t="s">
        <v>105</v>
      </c>
      <c r="C27" s="1" t="s">
        <v>106</v>
      </c>
      <c r="D27" s="2" t="s">
        <v>62</v>
      </c>
      <c r="F27" s="4">
        <v>1996</v>
      </c>
      <c r="G27" s="2" t="s">
        <v>80</v>
      </c>
      <c r="H27" s="11">
        <v>0.29231381919554</v>
      </c>
      <c r="I27" s="11">
        <v>120.681003584229</v>
      </c>
      <c r="J27" s="11">
        <v>12.054278820249699</v>
      </c>
      <c r="K27" s="12">
        <f t="shared" si="0"/>
        <v>99.88547047370588</v>
      </c>
      <c r="M27" s="4">
        <v>2001</v>
      </c>
      <c r="N27" s="2" t="s">
        <v>80</v>
      </c>
      <c r="O27" s="11">
        <v>1</v>
      </c>
      <c r="P27" s="11">
        <v>160.20940170940199</v>
      </c>
      <c r="Q27" s="11">
        <v>6.7581585081585098</v>
      </c>
      <c r="R27" s="13">
        <f t="shared" si="1"/>
        <v>42.183282853879497</v>
      </c>
      <c r="S27" s="13"/>
      <c r="T27" s="13">
        <f t="shared" si="2"/>
        <v>1.3275444929291149</v>
      </c>
      <c r="U27" s="13">
        <f t="shared" si="3"/>
        <v>0.56064395132503808</v>
      </c>
      <c r="V27" s="13">
        <f t="shared" si="4"/>
        <v>0.42231650563215734</v>
      </c>
      <c r="X27" s="4">
        <v>5814</v>
      </c>
      <c r="Y27" s="4">
        <v>7508</v>
      </c>
      <c r="Z27" s="7">
        <v>64</v>
      </c>
      <c r="AA27" s="7">
        <v>4</v>
      </c>
      <c r="AB27" s="6" t="s">
        <v>82</v>
      </c>
      <c r="AC27" s="4">
        <v>6606</v>
      </c>
      <c r="AD27" s="3">
        <f t="shared" si="5"/>
        <v>792</v>
      </c>
      <c r="AE27" s="3">
        <f t="shared" si="6"/>
        <v>-902</v>
      </c>
      <c r="AF27" s="3">
        <f t="shared" si="7"/>
        <v>1694</v>
      </c>
      <c r="AH27" s="6">
        <v>14</v>
      </c>
      <c r="AI27" s="6" t="s">
        <v>68</v>
      </c>
      <c r="AJ27" s="6" t="s">
        <v>70</v>
      </c>
      <c r="AK27" s="3">
        <v>39.444150999999998</v>
      </c>
      <c r="AL27" s="3">
        <v>-107.742035</v>
      </c>
    </row>
    <row r="28" spans="1:38">
      <c r="A28" s="1" t="s">
        <v>54</v>
      </c>
      <c r="B28" s="2" t="s">
        <v>105</v>
      </c>
      <c r="C28" s="1" t="s">
        <v>107</v>
      </c>
      <c r="D28" s="2" t="s">
        <v>62</v>
      </c>
      <c r="F28" s="4">
        <v>1998</v>
      </c>
      <c r="G28" s="2" t="s">
        <v>77</v>
      </c>
      <c r="H28" s="11">
        <v>1.28494623655914</v>
      </c>
      <c r="I28" s="11">
        <v>161.314695340502</v>
      </c>
      <c r="J28" s="11">
        <v>5.4</v>
      </c>
      <c r="K28" s="12">
        <f t="shared" si="0"/>
        <v>33.47494156438578</v>
      </c>
      <c r="M28" s="4">
        <v>2003</v>
      </c>
      <c r="N28" s="2" t="s">
        <v>77</v>
      </c>
      <c r="O28" s="11">
        <v>1.6</v>
      </c>
      <c r="P28" s="11">
        <v>190</v>
      </c>
      <c r="Q28" s="11">
        <v>11.5</v>
      </c>
      <c r="R28" s="13">
        <f t="shared" si="1"/>
        <v>60.526315789473685</v>
      </c>
      <c r="S28" s="13"/>
      <c r="T28" s="13">
        <f t="shared" si="2"/>
        <v>1.1778220180061665</v>
      </c>
      <c r="U28" s="13">
        <f t="shared" si="3"/>
        <v>2.1296296296296293</v>
      </c>
      <c r="V28" s="13">
        <f t="shared" si="4"/>
        <v>1.8081081836411044</v>
      </c>
      <c r="X28" s="4">
        <v>6786</v>
      </c>
      <c r="Y28" s="4">
        <v>7360</v>
      </c>
      <c r="Z28" s="39">
        <v>41</v>
      </c>
      <c r="AA28" s="7">
        <v>2</v>
      </c>
      <c r="AB28" s="6" t="s">
        <v>82</v>
      </c>
      <c r="AC28" s="4">
        <v>7016</v>
      </c>
      <c r="AD28" s="3">
        <f t="shared" si="5"/>
        <v>230</v>
      </c>
      <c r="AE28" s="3">
        <f t="shared" si="6"/>
        <v>-344</v>
      </c>
      <c r="AF28" s="3">
        <f t="shared" si="7"/>
        <v>574</v>
      </c>
      <c r="AH28" s="6">
        <v>15</v>
      </c>
      <c r="AI28" s="6" t="s">
        <v>68</v>
      </c>
      <c r="AJ28" s="6" t="s">
        <v>70</v>
      </c>
      <c r="AK28" s="3">
        <v>39.449961000000002</v>
      </c>
      <c r="AL28" s="3">
        <v>-107.765736</v>
      </c>
    </row>
    <row r="29" spans="1:38">
      <c r="A29" s="1" t="s">
        <v>55</v>
      </c>
      <c r="B29" s="2" t="s">
        <v>109</v>
      </c>
      <c r="C29" s="1" t="s">
        <v>108</v>
      </c>
      <c r="D29" s="2" t="s">
        <v>62</v>
      </c>
      <c r="F29" s="4">
        <v>1997</v>
      </c>
      <c r="G29" s="2" t="s">
        <v>72</v>
      </c>
      <c r="H29" s="11">
        <v>1.2851510496671801</v>
      </c>
      <c r="I29" s="11">
        <v>289.52754736303098</v>
      </c>
      <c r="J29" s="11">
        <v>2.6</v>
      </c>
      <c r="K29" s="12">
        <f t="shared" si="0"/>
        <v>8.9801472215005802</v>
      </c>
      <c r="M29" s="4">
        <v>2002</v>
      </c>
      <c r="N29" s="2" t="s">
        <v>72</v>
      </c>
      <c r="O29" s="11">
        <v>0.3</v>
      </c>
      <c r="P29" s="11">
        <v>168.13456790123499</v>
      </c>
      <c r="Q29" s="11">
        <v>0.3</v>
      </c>
      <c r="R29" s="13">
        <f t="shared" si="1"/>
        <v>1.7842850744186343</v>
      </c>
      <c r="S29" s="13"/>
      <c r="T29" s="13">
        <f t="shared" si="2"/>
        <v>0.58072045106787529</v>
      </c>
      <c r="U29" s="13">
        <f t="shared" si="3"/>
        <v>0.11538461538461538</v>
      </c>
      <c r="V29" s="13">
        <f t="shared" si="4"/>
        <v>0.19869218515111167</v>
      </c>
      <c r="X29" s="4">
        <v>4794</v>
      </c>
      <c r="Y29" s="4">
        <v>6654</v>
      </c>
      <c r="Z29" s="39">
        <v>39</v>
      </c>
      <c r="AA29" s="39">
        <v>3</v>
      </c>
      <c r="AB29" s="6" t="s">
        <v>82</v>
      </c>
      <c r="AC29" s="4">
        <v>6177</v>
      </c>
      <c r="AD29" s="3">
        <f t="shared" si="5"/>
        <v>1383</v>
      </c>
      <c r="AE29" s="3">
        <f t="shared" si="6"/>
        <v>-477</v>
      </c>
      <c r="AF29" s="3">
        <f t="shared" si="7"/>
        <v>1860</v>
      </c>
      <c r="AH29" s="6">
        <v>18</v>
      </c>
      <c r="AI29" s="6" t="s">
        <v>68</v>
      </c>
      <c r="AJ29" s="6" t="s">
        <v>69</v>
      </c>
      <c r="AK29" s="3">
        <v>39.451641000000002</v>
      </c>
      <c r="AL29" s="3">
        <v>-107.70654399999999</v>
      </c>
    </row>
    <row r="30" spans="1:38">
      <c r="A30" s="1" t="s">
        <v>56</v>
      </c>
      <c r="B30" s="2" t="s">
        <v>57</v>
      </c>
      <c r="C30" s="1" t="s">
        <v>58</v>
      </c>
      <c r="D30" s="2" t="s">
        <v>63</v>
      </c>
      <c r="F30" s="4">
        <v>2000</v>
      </c>
      <c r="G30" s="2" t="s">
        <v>74</v>
      </c>
      <c r="H30" s="11">
        <v>2.0487455197132598</v>
      </c>
      <c r="I30" s="11">
        <v>113.801792114695</v>
      </c>
      <c r="J30" s="11">
        <v>1.47634408602151</v>
      </c>
      <c r="K30" s="12">
        <f t="shared" si="0"/>
        <v>12.972942328830625</v>
      </c>
      <c r="M30" s="4">
        <v>2005</v>
      </c>
      <c r="N30" s="2" t="s">
        <v>74</v>
      </c>
      <c r="O30" s="11">
        <v>0.86</v>
      </c>
      <c r="P30" s="11">
        <v>73.212365591397798</v>
      </c>
      <c r="Q30" s="11">
        <v>0.92665130568356402</v>
      </c>
      <c r="R30" s="13">
        <f t="shared" si="1"/>
        <v>12.657032704765415</v>
      </c>
      <c r="S30" s="13"/>
      <c r="T30" s="13">
        <f t="shared" si="2"/>
        <v>0.64333227298925844</v>
      </c>
      <c r="U30" s="13">
        <f t="shared" si="3"/>
        <v>0.62766621579440041</v>
      </c>
      <c r="V30" s="13">
        <f t="shared" si="4"/>
        <v>0.97564857562319207</v>
      </c>
      <c r="X30" s="4">
        <v>5397</v>
      </c>
      <c r="Y30" s="4">
        <v>5897</v>
      </c>
      <c r="Z30" s="39">
        <v>46</v>
      </c>
      <c r="AA30" s="39">
        <v>2</v>
      </c>
      <c r="AB30" s="6" t="s">
        <v>82</v>
      </c>
      <c r="AC30" s="4">
        <v>5913</v>
      </c>
      <c r="AD30" s="3">
        <f t="shared" si="5"/>
        <v>516</v>
      </c>
      <c r="AE30" s="3">
        <f t="shared" si="6"/>
        <v>16</v>
      </c>
      <c r="AF30" s="3">
        <f t="shared" si="7"/>
        <v>500</v>
      </c>
      <c r="AH30" s="6">
        <v>28</v>
      </c>
      <c r="AI30" s="6" t="s">
        <v>67</v>
      </c>
      <c r="AJ30" s="6" t="s">
        <v>69</v>
      </c>
      <c r="AK30" s="3">
        <v>39.492711</v>
      </c>
      <c r="AL30" s="3">
        <v>-107.674173</v>
      </c>
    </row>
    <row r="31" spans="1:38">
      <c r="A31" s="1" t="s">
        <v>59</v>
      </c>
      <c r="B31" s="2" t="s">
        <v>110</v>
      </c>
      <c r="C31" s="1" t="s">
        <v>17</v>
      </c>
      <c r="D31" s="2" t="s">
        <v>66</v>
      </c>
      <c r="F31" s="4">
        <v>1994</v>
      </c>
      <c r="G31" s="2" t="s">
        <v>74</v>
      </c>
      <c r="H31" s="11">
        <v>1.6021505376344101</v>
      </c>
      <c r="I31" s="11">
        <v>333.06989247311799</v>
      </c>
      <c r="J31" s="11">
        <v>1.16057347670251</v>
      </c>
      <c r="K31" s="12">
        <f t="shared" si="0"/>
        <v>3.4844742888196643</v>
      </c>
      <c r="M31" s="4">
        <v>1999</v>
      </c>
      <c r="N31" s="2" t="s">
        <v>81</v>
      </c>
      <c r="O31" s="11">
        <v>0.73494800218938094</v>
      </c>
      <c r="P31" s="11">
        <v>187.00172413793101</v>
      </c>
      <c r="Q31" s="11">
        <v>0.74794745484400604</v>
      </c>
      <c r="R31" s="13">
        <f t="shared" si="1"/>
        <v>3.9996821328359835</v>
      </c>
      <c r="S31" s="13"/>
      <c r="T31" s="13">
        <f t="shared" si="2"/>
        <v>0.5614488981558845</v>
      </c>
      <c r="U31" s="13">
        <f t="shared" si="3"/>
        <v>0.64446368098047402</v>
      </c>
      <c r="V31" s="13">
        <f t="shared" si="4"/>
        <v>1.1478581276003164</v>
      </c>
      <c r="X31" s="4">
        <v>6856</v>
      </c>
      <c r="Y31" s="4">
        <v>7491</v>
      </c>
      <c r="Z31" s="39">
        <v>26</v>
      </c>
      <c r="AA31" s="39">
        <v>2</v>
      </c>
      <c r="AB31" s="6" t="s">
        <v>83</v>
      </c>
      <c r="AC31" s="4">
        <v>6747</v>
      </c>
      <c r="AD31" s="3">
        <f t="shared" si="5"/>
        <v>-109</v>
      </c>
      <c r="AE31" s="3">
        <f t="shared" si="6"/>
        <v>-744</v>
      </c>
      <c r="AF31" s="3">
        <f t="shared" si="7"/>
        <v>635</v>
      </c>
      <c r="AH31" s="6">
        <v>34</v>
      </c>
      <c r="AI31" s="6" t="s">
        <v>67</v>
      </c>
      <c r="AJ31" s="6" t="s">
        <v>70</v>
      </c>
      <c r="AK31" s="3">
        <v>39.486289999999997</v>
      </c>
      <c r="AL31" s="3">
        <v>-107.765936</v>
      </c>
    </row>
    <row r="32" spans="1:38">
      <c r="A32" s="1" t="s">
        <v>60</v>
      </c>
      <c r="B32" s="2" t="s">
        <v>112</v>
      </c>
      <c r="C32" s="1" t="s">
        <v>111</v>
      </c>
      <c r="D32" s="2" t="s">
        <v>62</v>
      </c>
      <c r="F32" s="4">
        <v>1996</v>
      </c>
      <c r="G32" s="2" t="s">
        <v>75</v>
      </c>
      <c r="H32" s="11">
        <v>0.214285714285714</v>
      </c>
      <c r="I32" s="11">
        <v>346.34672299027102</v>
      </c>
      <c r="J32" s="11">
        <v>0.63046594982078896</v>
      </c>
      <c r="K32" s="12">
        <f t="shared" si="0"/>
        <v>1.820331788842994</v>
      </c>
      <c r="M32" s="4">
        <v>2001</v>
      </c>
      <c r="N32" s="2" t="s">
        <v>75</v>
      </c>
      <c r="O32" s="11">
        <v>0.45493443754313301</v>
      </c>
      <c r="P32" s="11">
        <v>250.64682539682499</v>
      </c>
      <c r="Q32" s="11">
        <v>0.40572808833678398</v>
      </c>
      <c r="R32" s="13">
        <f t="shared" si="1"/>
        <v>1.618724225588869</v>
      </c>
      <c r="S32" s="13"/>
      <c r="T32" s="13">
        <f t="shared" si="2"/>
        <v>0.72368759037996078</v>
      </c>
      <c r="U32" s="13">
        <f t="shared" si="3"/>
        <v>0.64353687689575134</v>
      </c>
      <c r="V32" s="13">
        <f t="shared" si="4"/>
        <v>0.8892468040772572</v>
      </c>
      <c r="X32" s="4">
        <v>5378</v>
      </c>
      <c r="Y32" s="4">
        <v>6974</v>
      </c>
      <c r="Z32" s="39">
        <v>123</v>
      </c>
      <c r="AA32" s="39">
        <v>3</v>
      </c>
      <c r="AB32" s="6" t="s">
        <v>82</v>
      </c>
      <c r="AC32" s="4">
        <v>6251</v>
      </c>
      <c r="AD32" s="3">
        <f t="shared" si="5"/>
        <v>873</v>
      </c>
      <c r="AE32" s="3">
        <f t="shared" si="6"/>
        <v>-723</v>
      </c>
      <c r="AF32" s="3">
        <f t="shared" si="7"/>
        <v>1596</v>
      </c>
      <c r="AH32" s="6">
        <v>12</v>
      </c>
      <c r="AI32" s="6" t="s">
        <v>68</v>
      </c>
      <c r="AJ32" s="6" t="s">
        <v>70</v>
      </c>
      <c r="AK32" s="3">
        <v>39.462119999999999</v>
      </c>
      <c r="AL32" s="3">
        <v>-107.72620999999999</v>
      </c>
    </row>
    <row r="33" spans="1:38">
      <c r="A33" s="1" t="s">
        <v>61</v>
      </c>
      <c r="B33" s="2" t="s">
        <v>112</v>
      </c>
      <c r="C33" s="1" t="s">
        <v>113</v>
      </c>
      <c r="D33" s="2" t="s">
        <v>62</v>
      </c>
      <c r="F33" s="4">
        <v>1996</v>
      </c>
      <c r="G33" s="2" t="s">
        <v>79</v>
      </c>
      <c r="H33" s="11">
        <v>1.1831541218638</v>
      </c>
      <c r="I33" s="11">
        <v>283.41792114695301</v>
      </c>
      <c r="J33" s="11">
        <v>2.9444444444444402</v>
      </c>
      <c r="K33" s="12">
        <f t="shared" si="0"/>
        <v>10.389055259909755</v>
      </c>
      <c r="M33" s="4">
        <v>2001</v>
      </c>
      <c r="N33" s="2" t="s">
        <v>76</v>
      </c>
      <c r="O33" s="11">
        <v>0.327380952380952</v>
      </c>
      <c r="P33" s="11">
        <v>184.627380952381</v>
      </c>
      <c r="Q33" s="11">
        <v>2.4801587301587298</v>
      </c>
      <c r="R33" s="13">
        <f>1000*Q33/P33</f>
        <v>13.433320222412791</v>
      </c>
      <c r="S33" s="13"/>
      <c r="T33" s="13">
        <f t="shared" si="2"/>
        <v>0.6514315686362373</v>
      </c>
      <c r="U33" s="13">
        <f t="shared" si="3"/>
        <v>0.84231805929919246</v>
      </c>
      <c r="V33" s="13">
        <f t="shared" si="4"/>
        <v>1.2930261593901158</v>
      </c>
      <c r="X33" s="4">
        <v>4998</v>
      </c>
      <c r="Y33" s="4">
        <v>6983</v>
      </c>
      <c r="Z33" s="39">
        <v>57</v>
      </c>
      <c r="AA33" s="39">
        <v>3</v>
      </c>
      <c r="AB33" s="6" t="s">
        <v>82</v>
      </c>
      <c r="AC33" s="4">
        <v>6252</v>
      </c>
      <c r="AD33" s="3">
        <f t="shared" si="5"/>
        <v>1254</v>
      </c>
      <c r="AE33" s="3">
        <f t="shared" si="6"/>
        <v>-731</v>
      </c>
      <c r="AF33" s="3">
        <f t="shared" si="7"/>
        <v>1985</v>
      </c>
      <c r="AH33" s="6">
        <v>18</v>
      </c>
      <c r="AI33" s="6" t="s">
        <v>68</v>
      </c>
      <c r="AJ33" s="6" t="s">
        <v>69</v>
      </c>
      <c r="AK33" s="3">
        <v>39.448791</v>
      </c>
      <c r="AL33" s="3">
        <v>-107.713684</v>
      </c>
    </row>
    <row r="35" spans="1:38">
      <c r="A35" s="10" t="s">
        <v>142</v>
      </c>
      <c r="E35" s="3" t="s">
        <v>143</v>
      </c>
    </row>
    <row r="36" spans="1:38">
      <c r="A36" s="44" t="s">
        <v>136</v>
      </c>
      <c r="B36" s="44"/>
      <c r="C36" s="44"/>
      <c r="E36" s="35" t="s">
        <v>122</v>
      </c>
      <c r="H36" s="14">
        <f>MIN(H$4:H$33)</f>
        <v>0.14157706093190001</v>
      </c>
      <c r="I36" s="14">
        <f>MIN(I$4:I$33)</f>
        <v>52.8032258064516</v>
      </c>
      <c r="J36" s="14">
        <f>MIN(J$4:J$33)</f>
        <v>0.43512544802867398</v>
      </c>
      <c r="K36" s="14">
        <f>MIN(K$4:K$33)</f>
        <v>1.2636913748730261</v>
      </c>
      <c r="L36" s="14"/>
      <c r="M36" s="14"/>
      <c r="N36" s="14"/>
      <c r="O36" s="14">
        <f>MIN(O$4:O$33)</f>
        <v>0.19534050179211501</v>
      </c>
      <c r="P36" s="14">
        <f>MIN(P$4:P$33)</f>
        <v>29.983030303030301</v>
      </c>
      <c r="Q36" s="14">
        <f>MIN(Q$4:Q$33)</f>
        <v>0.25623257666268401</v>
      </c>
      <c r="R36" s="14">
        <f>MIN(R$4:R$33)</f>
        <v>1.618724225588869</v>
      </c>
      <c r="T36" s="14">
        <f t="shared" ref="T36:Y36" si="8">MIN(T$4:T$33)</f>
        <v>0.22600011505942602</v>
      </c>
      <c r="U36" s="14">
        <f t="shared" si="8"/>
        <v>0.11538461538461538</v>
      </c>
      <c r="V36" s="14">
        <f t="shared" si="8"/>
        <v>0.19869218515111167</v>
      </c>
      <c r="W36" s="14"/>
      <c r="X36" s="14">
        <f t="shared" si="8"/>
        <v>3954</v>
      </c>
      <c r="Y36" s="14">
        <f t="shared" si="8"/>
        <v>4823</v>
      </c>
    </row>
    <row r="37" spans="1:38">
      <c r="A37" s="44"/>
      <c r="B37" s="44"/>
      <c r="C37" s="44"/>
      <c r="E37" s="35" t="s">
        <v>123</v>
      </c>
      <c r="H37" s="14">
        <f>MAX(H$4:H$33)</f>
        <v>7.0264550264550296</v>
      </c>
      <c r="I37" s="14">
        <f>MAX(I$4:I$33)</f>
        <v>1039.7938300051201</v>
      </c>
      <c r="J37" s="14">
        <f>MAX(J$4:J$33)</f>
        <v>40.3333333333333</v>
      </c>
      <c r="K37" s="14">
        <f>MAX(K$4:K$33)</f>
        <v>99.88547047370588</v>
      </c>
      <c r="L37" s="14"/>
      <c r="M37" s="14"/>
      <c r="N37" s="14"/>
      <c r="O37" s="14">
        <f>MAX(O$4:O$33)</f>
        <v>4.5333333333333297</v>
      </c>
      <c r="P37" s="14">
        <f>MAX(P$4:P$33)</f>
        <v>386.52222222222201</v>
      </c>
      <c r="Q37" s="14">
        <f>MAX(Q$4:Q$33)</f>
        <v>46.6666666666667</v>
      </c>
      <c r="R37" s="14">
        <f>MAX(R$4:R$33)</f>
        <v>182.76762402088809</v>
      </c>
      <c r="T37" s="14">
        <f t="shared" ref="T37:Y37" si="9">MAX(T$4:T$33)</f>
        <v>1.3275444929291149</v>
      </c>
      <c r="U37" s="14">
        <f t="shared" si="9"/>
        <v>4.7575971994637216</v>
      </c>
      <c r="V37" s="14">
        <f t="shared" si="9"/>
        <v>7.6732676286482402</v>
      </c>
      <c r="W37" s="14"/>
      <c r="X37" s="14">
        <f t="shared" si="9"/>
        <v>6856</v>
      </c>
      <c r="Y37" s="14">
        <f t="shared" si="9"/>
        <v>7871</v>
      </c>
    </row>
    <row r="38" spans="1:38">
      <c r="A38" s="35" t="s">
        <v>134</v>
      </c>
      <c r="E38" s="35" t="s">
        <v>124</v>
      </c>
      <c r="H38" s="14">
        <f>MEDIAN(H$4:H$33)</f>
        <v>0.95931899641577045</v>
      </c>
      <c r="I38" s="14">
        <f>MEDIAN(I$4:I$33)</f>
        <v>249.10556835637448</v>
      </c>
      <c r="J38" s="14">
        <f>MEDIAN(J$4:J$33)</f>
        <v>1.4879928315412201</v>
      </c>
      <c r="K38" s="14">
        <f>MEDIAN(K$4:K$33)</f>
        <v>6.364158425078621</v>
      </c>
      <c r="L38" s="14"/>
      <c r="M38" s="14"/>
      <c r="N38" s="14"/>
      <c r="O38" s="14">
        <f>MEDIAN(O$4:O$33)</f>
        <v>0.67500000000000004</v>
      </c>
      <c r="P38" s="14">
        <f>MEDIAN(P$4:P$33)</f>
        <v>137.1717114523685</v>
      </c>
      <c r="Q38" s="14">
        <f>MEDIAN(Q$4:Q$33)</f>
        <v>1.3248208447096101</v>
      </c>
      <c r="R38" s="14">
        <f>MEDIAN(R$4:R$33)</f>
        <v>13.045176463589103</v>
      </c>
      <c r="T38" s="14">
        <f t="shared" ref="T38:Y38" si="10">MEDIAN(T$4:T$33)</f>
        <v>0.57427309113169545</v>
      </c>
      <c r="U38" s="14">
        <f t="shared" si="10"/>
        <v>0.75983812601206369</v>
      </c>
      <c r="V38" s="14">
        <f t="shared" si="10"/>
        <v>1.2582469479777316</v>
      </c>
      <c r="W38" s="14"/>
      <c r="X38" s="14">
        <f t="shared" si="10"/>
        <v>4724.5</v>
      </c>
      <c r="Y38" s="14">
        <f t="shared" si="10"/>
        <v>5925.5</v>
      </c>
    </row>
    <row r="39" spans="1:38">
      <c r="A39" s="35" t="s">
        <v>135</v>
      </c>
      <c r="E39" s="35" t="s">
        <v>125</v>
      </c>
      <c r="H39" s="14">
        <f>GEOMEAN(H$4:H$33)</f>
        <v>1.0705170115092475</v>
      </c>
      <c r="I39" s="14">
        <f>GEOMEAN(I$4:I$33)</f>
        <v>236.39747389092054</v>
      </c>
      <c r="J39" s="14">
        <f>GEOMEAN(J$4:J$33)</f>
        <v>2.0023350815637913</v>
      </c>
      <c r="K39" s="14">
        <f>GEOMEAN(K$4:K$33)</f>
        <v>8.470205068636723</v>
      </c>
      <c r="L39" s="14"/>
      <c r="M39" s="14"/>
      <c r="N39" s="14"/>
      <c r="O39" s="14">
        <f>GEOMEAN(O$4:O$33)</f>
        <v>0.70863735315793841</v>
      </c>
      <c r="P39" s="14">
        <f>GEOMEAN(P$4:P$33)</f>
        <v>130.4425828215106</v>
      </c>
      <c r="Q39" s="14">
        <f>GEOMEAN(Q$4:Q$33)</f>
        <v>1.5306308704754144</v>
      </c>
      <c r="R39" s="14">
        <f>GEOMEAN(R$4:R$33)</f>
        <v>11.734134953229438</v>
      </c>
      <c r="T39" s="14">
        <f t="shared" ref="T39:Y39" si="11">GEOMEAN(T$4:T$33)</f>
        <v>0.55179347170900839</v>
      </c>
      <c r="U39" s="14">
        <f t="shared" si="11"/>
        <v>0.76442294028031332</v>
      </c>
      <c r="V39" s="14">
        <f t="shared" si="11"/>
        <v>1.3853424867691011</v>
      </c>
      <c r="W39" s="14"/>
      <c r="X39" s="14">
        <f t="shared" si="11"/>
        <v>4908.3420055126371</v>
      </c>
      <c r="Y39" s="14">
        <f t="shared" si="11"/>
        <v>5996.9420585930511</v>
      </c>
    </row>
    <row r="40" spans="1:38">
      <c r="E40" s="35" t="s">
        <v>126</v>
      </c>
      <c r="H40" s="14">
        <f>AVERAGE(H$4:H$33)</f>
        <v>1.629439058945239</v>
      </c>
      <c r="I40" s="14">
        <f>AVERAGE(I$4:I$33)</f>
        <v>282.54762915585212</v>
      </c>
      <c r="J40" s="14">
        <f>AVERAGE(J$4:J$33)</f>
        <v>4.3130035319721181</v>
      </c>
      <c r="K40" s="14">
        <f>AVERAGE(K$4:K$33)</f>
        <v>19.448660509411582</v>
      </c>
      <c r="L40" s="14"/>
      <c r="M40" s="14"/>
      <c r="N40" s="14"/>
      <c r="O40" s="14">
        <f>AVERAGE(O$4:O$33)</f>
        <v>0.96472504944487369</v>
      </c>
      <c r="P40" s="14">
        <f>AVERAGE(P$4:P$33)</f>
        <v>154.75729317037158</v>
      </c>
      <c r="Q40" s="14">
        <f>AVERAGE(Q$4:Q$33)</f>
        <v>4.0054174806065292</v>
      </c>
      <c r="R40" s="14">
        <f>AVERAGE(R$4:R$33)</f>
        <v>23.880540492096841</v>
      </c>
      <c r="T40" s="14">
        <f t="shared" ref="T40:Y40" si="12">AVERAGE(T$4:T$33)</f>
        <v>0.60913950238042325</v>
      </c>
      <c r="U40" s="14">
        <f t="shared" si="12"/>
        <v>0.95815480159907174</v>
      </c>
      <c r="V40" s="14">
        <f t="shared" si="12"/>
        <v>1.8987818643614012</v>
      </c>
      <c r="W40" s="14"/>
      <c r="X40" s="14">
        <f t="shared" si="12"/>
        <v>4968.8666666666668</v>
      </c>
      <c r="Y40" s="14">
        <f t="shared" si="12"/>
        <v>6069.3</v>
      </c>
    </row>
    <row r="41" spans="1:38">
      <c r="E41" s="35" t="s">
        <v>127</v>
      </c>
      <c r="H41" s="14">
        <f>STDEV(H$4:H$33)</f>
        <v>1.7731744493247537</v>
      </c>
      <c r="I41" s="14">
        <f>STDEV(I$4:I$33)</f>
        <v>186.81377512723913</v>
      </c>
      <c r="J41" s="14">
        <f>STDEV(J$4:J$33)</f>
        <v>7.6868403998039723</v>
      </c>
      <c r="K41" s="14">
        <f>STDEV(K$4:K$33)</f>
        <v>26.675138784624551</v>
      </c>
      <c r="L41" s="14"/>
      <c r="M41" s="14"/>
      <c r="N41" s="14"/>
      <c r="O41" s="14">
        <f>STDEV(O$4:O$33)</f>
        <v>0.90568208179802334</v>
      </c>
      <c r="P41" s="14">
        <f>STDEV(P$4:P$33)</f>
        <v>88.311255729393224</v>
      </c>
      <c r="Q41" s="14">
        <f>STDEV(Q$4:Q$33)</f>
        <v>8.6056782415176389</v>
      </c>
      <c r="R41" s="14">
        <f>STDEV(R$4:R$33)</f>
        <v>34.448761444381503</v>
      </c>
      <c r="T41" s="14">
        <f t="shared" ref="T41:Y41" si="13">STDEV(T$4:T$33)</f>
        <v>0.27696436390717166</v>
      </c>
      <c r="U41" s="14">
        <f t="shared" si="13"/>
        <v>0.82693244454399417</v>
      </c>
      <c r="V41" s="14">
        <f t="shared" si="13"/>
        <v>1.7021548689476482</v>
      </c>
      <c r="W41" s="14"/>
      <c r="X41" s="14">
        <f t="shared" si="13"/>
        <v>818.30677719862285</v>
      </c>
      <c r="Y41" s="14">
        <f t="shared" si="13"/>
        <v>954.46844387063209</v>
      </c>
    </row>
    <row r="42" spans="1:38">
      <c r="E42" s="35" t="s">
        <v>128</v>
      </c>
      <c r="H42" s="14">
        <f>COUNT(H$4:H$33)</f>
        <v>30</v>
      </c>
      <c r="I42" s="14">
        <f>COUNT(I$4:I$33)</f>
        <v>30</v>
      </c>
      <c r="J42" s="14">
        <f>COUNT(J$4:J$33)</f>
        <v>30</v>
      </c>
      <c r="K42" s="14">
        <f>COUNT(K$4:K$33)</f>
        <v>30</v>
      </c>
      <c r="L42" s="14"/>
      <c r="M42" s="14"/>
      <c r="N42" s="14"/>
      <c r="O42" s="14">
        <f>COUNT(O$4:O$33)</f>
        <v>30</v>
      </c>
      <c r="P42" s="14">
        <f>COUNT(P$4:P$33)</f>
        <v>30</v>
      </c>
      <c r="Q42" s="14">
        <f>COUNT(Q$4:Q$33)</f>
        <v>30</v>
      </c>
      <c r="R42" s="14">
        <f>COUNT(R$4:R$33)</f>
        <v>30</v>
      </c>
      <c r="T42" s="14">
        <f t="shared" ref="T42:Y42" si="14">COUNT(T$4:T$33)</f>
        <v>30</v>
      </c>
      <c r="U42" s="14">
        <f t="shared" si="14"/>
        <v>30</v>
      </c>
      <c r="V42" s="14">
        <f t="shared" si="14"/>
        <v>30</v>
      </c>
      <c r="W42" s="14"/>
      <c r="X42" s="14">
        <f t="shared" si="14"/>
        <v>30</v>
      </c>
      <c r="Y42" s="14">
        <f t="shared" si="14"/>
        <v>30</v>
      </c>
    </row>
    <row r="44" spans="1:38">
      <c r="E44" s="35" t="s">
        <v>122</v>
      </c>
      <c r="I44" s="14">
        <f>QUARTILE(I$4:I$33,0)</f>
        <v>52.8032258064516</v>
      </c>
      <c r="L44" s="14"/>
      <c r="M44" s="14"/>
      <c r="N44" s="14"/>
      <c r="P44" s="14">
        <f t="shared" ref="P44" si="15">QUARTILE(P$4:P$33,0)</f>
        <v>29.983030303030301</v>
      </c>
    </row>
    <row r="45" spans="1:38">
      <c r="E45" s="35" t="s">
        <v>144</v>
      </c>
      <c r="I45" s="14">
        <f>QUARTILE(I$4:I$33,1)</f>
        <v>161.63173896922524</v>
      </c>
      <c r="L45" s="14"/>
      <c r="M45" s="14"/>
      <c r="N45" s="14"/>
      <c r="P45" s="14">
        <f t="shared" ref="P45" si="16">QUARTILE(P$4:P$33,1)</f>
        <v>86.298620071684581</v>
      </c>
    </row>
    <row r="46" spans="1:38">
      <c r="E46" s="35" t="s">
        <v>124</v>
      </c>
      <c r="I46" s="14">
        <f>QUARTILE(I$4:I$33,2)</f>
        <v>249.10556835637448</v>
      </c>
      <c r="L46" s="14"/>
      <c r="M46" s="14"/>
      <c r="N46" s="14"/>
      <c r="P46" s="14">
        <f t="shared" ref="P46" si="17">QUARTILE(P$4:P$33,2)</f>
        <v>137.1717114523685</v>
      </c>
    </row>
    <row r="47" spans="1:38">
      <c r="E47" s="35" t="s">
        <v>145</v>
      </c>
      <c r="I47" s="14">
        <f>QUARTILE(I$4:I$33,3)</f>
        <v>345.10708525345603</v>
      </c>
      <c r="L47" s="14"/>
      <c r="M47" s="14"/>
      <c r="N47" s="14"/>
      <c r="P47" s="14">
        <f t="shared" ref="P47" si="18">QUARTILE(P$4:P$33,3)</f>
        <v>205.224445812808</v>
      </c>
    </row>
    <row r="48" spans="1:38">
      <c r="E48" s="35" t="s">
        <v>123</v>
      </c>
      <c r="I48" s="14">
        <f>QUARTILE(I$4:I$33,4)</f>
        <v>1039.7938300051201</v>
      </c>
      <c r="L48" s="14"/>
      <c r="M48" s="14"/>
      <c r="N48" s="14"/>
      <c r="P48" s="14">
        <f t="shared" ref="P48" si="19">QUARTILE(P$4:P$33,4)</f>
        <v>386.52222222222201</v>
      </c>
    </row>
    <row r="49" spans="14:14">
      <c r="N49" s="14"/>
    </row>
    <row r="50" spans="14:14">
      <c r="N50" s="14"/>
    </row>
    <row r="51" spans="14:14">
      <c r="N51" s="14"/>
    </row>
    <row r="52" spans="14:14">
      <c r="N52" s="14"/>
    </row>
    <row r="53" spans="14:14">
      <c r="N53" s="14"/>
    </row>
    <row r="54" spans="14:14">
      <c r="N54" s="14"/>
    </row>
    <row r="55" spans="14:14">
      <c r="N55" s="14"/>
    </row>
    <row r="56" spans="14:14">
      <c r="N56" s="14"/>
    </row>
    <row r="57" spans="14:14">
      <c r="N57" s="14"/>
    </row>
    <row r="58" spans="14:14">
      <c r="N58" s="14"/>
    </row>
    <row r="59" spans="14:14">
      <c r="N59" s="14"/>
    </row>
    <row r="60" spans="14:14">
      <c r="N60" s="14"/>
    </row>
    <row r="61" spans="14:14">
      <c r="N61" s="14"/>
    </row>
    <row r="62" spans="14:14">
      <c r="N62" s="14"/>
    </row>
    <row r="63" spans="14:14">
      <c r="N63" s="14"/>
    </row>
  </sheetData>
  <mergeCells count="7">
    <mergeCell ref="AH2:AL2"/>
    <mergeCell ref="A36:C37"/>
    <mergeCell ref="A2:D2"/>
    <mergeCell ref="F2:K2"/>
    <mergeCell ref="M2:R2"/>
    <mergeCell ref="X2:AF2"/>
    <mergeCell ref="T2:V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MammCreekMesaverde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pnelson</cp:lastModifiedBy>
  <dcterms:created xsi:type="dcterms:W3CDTF">2009-07-17T18:03:06Z</dcterms:created>
  <dcterms:modified xsi:type="dcterms:W3CDTF">2010-05-13T15:46:23Z</dcterms:modified>
</cp:coreProperties>
</file>