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27870" windowHeight="141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Q145" i="1" l="1"/>
  <c r="I145" i="1"/>
  <c r="Q144" i="1"/>
  <c r="I144" i="1"/>
  <c r="Q143" i="1"/>
  <c r="I143" i="1"/>
  <c r="Q142" i="1"/>
  <c r="I142" i="1"/>
  <c r="Q141" i="1"/>
  <c r="I141" i="1"/>
  <c r="AC139" i="1"/>
  <c r="AA139" i="1"/>
  <c r="Z139" i="1"/>
  <c r="Y139" i="1"/>
  <c r="X139" i="1"/>
  <c r="R139" i="1"/>
  <c r="Q139" i="1"/>
  <c r="P139" i="1"/>
  <c r="J139" i="1"/>
  <c r="I139" i="1"/>
  <c r="H139" i="1"/>
  <c r="AC138" i="1"/>
  <c r="AA138" i="1"/>
  <c r="Z138" i="1"/>
  <c r="Y138" i="1"/>
  <c r="X138" i="1"/>
  <c r="R138" i="1"/>
  <c r="Q138" i="1"/>
  <c r="P138" i="1"/>
  <c r="J138" i="1"/>
  <c r="I138" i="1"/>
  <c r="H138" i="1"/>
  <c r="AC137" i="1"/>
  <c r="AA137" i="1"/>
  <c r="Z137" i="1"/>
  <c r="Y137" i="1"/>
  <c r="X137" i="1"/>
  <c r="R137" i="1"/>
  <c r="Q137" i="1"/>
  <c r="P137" i="1"/>
  <c r="J137" i="1"/>
  <c r="I137" i="1"/>
  <c r="H137" i="1"/>
  <c r="AC136" i="1"/>
  <c r="AA136" i="1"/>
  <c r="Z136" i="1"/>
  <c r="Y136" i="1"/>
  <c r="X136" i="1"/>
  <c r="R136" i="1"/>
  <c r="Q136" i="1"/>
  <c r="P136" i="1"/>
  <c r="J136" i="1"/>
  <c r="I136" i="1"/>
  <c r="H136" i="1"/>
  <c r="AC135" i="1"/>
  <c r="AA135" i="1"/>
  <c r="Z135" i="1"/>
  <c r="Y135" i="1"/>
  <c r="X135" i="1"/>
  <c r="R135" i="1"/>
  <c r="Q135" i="1"/>
  <c r="P135" i="1"/>
  <c r="J135" i="1"/>
  <c r="I135" i="1"/>
  <c r="H135" i="1"/>
  <c r="AC134" i="1"/>
  <c r="AA134" i="1"/>
  <c r="Z134" i="1"/>
  <c r="Y134" i="1"/>
  <c r="X134" i="1"/>
  <c r="R134" i="1"/>
  <c r="Q134" i="1"/>
  <c r="P134" i="1"/>
  <c r="J134" i="1"/>
  <c r="I134" i="1"/>
  <c r="H134" i="1"/>
  <c r="AE131" i="1"/>
  <c r="AD131" i="1"/>
  <c r="AF131" i="1" s="1"/>
  <c r="V131" i="1"/>
  <c r="T131" i="1"/>
  <c r="S131" i="1"/>
  <c r="L131" i="1"/>
  <c r="K131" i="1"/>
  <c r="AE130" i="1"/>
  <c r="AD130" i="1"/>
  <c r="V130" i="1"/>
  <c r="T130" i="1"/>
  <c r="S130" i="1"/>
  <c r="L130" i="1"/>
  <c r="K130" i="1"/>
  <c r="AE129" i="1"/>
  <c r="AD129" i="1"/>
  <c r="V129" i="1"/>
  <c r="T129" i="1"/>
  <c r="S129" i="1"/>
  <c r="L129" i="1"/>
  <c r="K129" i="1"/>
  <c r="AE128" i="1"/>
  <c r="AD128" i="1"/>
  <c r="V128" i="1"/>
  <c r="T128" i="1"/>
  <c r="S128" i="1"/>
  <c r="L128" i="1"/>
  <c r="K128" i="1"/>
  <c r="AE127" i="1"/>
  <c r="AD127" i="1"/>
  <c r="AF127" i="1" s="1"/>
  <c r="V127" i="1"/>
  <c r="T127" i="1"/>
  <c r="S127" i="1"/>
  <c r="L127" i="1"/>
  <c r="K127" i="1"/>
  <c r="AE126" i="1"/>
  <c r="AD126" i="1"/>
  <c r="V126" i="1"/>
  <c r="T126" i="1"/>
  <c r="S126" i="1"/>
  <c r="L126" i="1"/>
  <c r="K126" i="1"/>
  <c r="AE125" i="1"/>
  <c r="AD125" i="1"/>
  <c r="V125" i="1"/>
  <c r="T125" i="1"/>
  <c r="S125" i="1"/>
  <c r="L125" i="1"/>
  <c r="K125" i="1"/>
  <c r="AE124" i="1"/>
  <c r="AD124" i="1"/>
  <c r="AF124" i="1" s="1"/>
  <c r="V124" i="1"/>
  <c r="T124" i="1"/>
  <c r="S124" i="1"/>
  <c r="L124" i="1"/>
  <c r="K124" i="1"/>
  <c r="AE123" i="1"/>
  <c r="AD123" i="1"/>
  <c r="AF123" i="1" s="1"/>
  <c r="V123" i="1"/>
  <c r="T123" i="1"/>
  <c r="S123" i="1"/>
  <c r="L123" i="1"/>
  <c r="K123" i="1"/>
  <c r="AE122" i="1"/>
  <c r="AD122" i="1"/>
  <c r="V122" i="1"/>
  <c r="T122" i="1"/>
  <c r="S122" i="1"/>
  <c r="L122" i="1"/>
  <c r="K122" i="1"/>
  <c r="AE121" i="1"/>
  <c r="AD121" i="1"/>
  <c r="V121" i="1"/>
  <c r="T121" i="1"/>
  <c r="S121" i="1"/>
  <c r="L121" i="1"/>
  <c r="K121" i="1"/>
  <c r="AE120" i="1"/>
  <c r="AD120" i="1"/>
  <c r="AF120" i="1" s="1"/>
  <c r="V120" i="1"/>
  <c r="T120" i="1"/>
  <c r="S120" i="1"/>
  <c r="L120" i="1"/>
  <c r="K120" i="1"/>
  <c r="AE119" i="1"/>
  <c r="AD119" i="1"/>
  <c r="AF119" i="1" s="1"/>
  <c r="V119" i="1"/>
  <c r="T119" i="1"/>
  <c r="S119" i="1"/>
  <c r="L119" i="1"/>
  <c r="K119" i="1"/>
  <c r="AE118" i="1"/>
  <c r="AD118" i="1"/>
  <c r="V118" i="1"/>
  <c r="T118" i="1"/>
  <c r="S118" i="1"/>
  <c r="L118" i="1"/>
  <c r="K118" i="1"/>
  <c r="AE117" i="1"/>
  <c r="AD117" i="1"/>
  <c r="V117" i="1"/>
  <c r="T117" i="1"/>
  <c r="S117" i="1"/>
  <c r="L117" i="1"/>
  <c r="K117" i="1"/>
  <c r="AE116" i="1"/>
  <c r="AD116" i="1"/>
  <c r="AF116" i="1" s="1"/>
  <c r="V116" i="1"/>
  <c r="T116" i="1"/>
  <c r="S116" i="1"/>
  <c r="L116" i="1"/>
  <c r="K116" i="1"/>
  <c r="AE115" i="1"/>
  <c r="AD115" i="1"/>
  <c r="AF115" i="1" s="1"/>
  <c r="V115" i="1"/>
  <c r="T115" i="1"/>
  <c r="S115" i="1"/>
  <c r="L115" i="1"/>
  <c r="K115" i="1"/>
  <c r="AE114" i="1"/>
  <c r="AD114" i="1"/>
  <c r="V114" i="1"/>
  <c r="T114" i="1"/>
  <c r="S114" i="1"/>
  <c r="L114" i="1"/>
  <c r="K114" i="1"/>
  <c r="AE113" i="1"/>
  <c r="AD113" i="1"/>
  <c r="V113" i="1"/>
  <c r="T113" i="1"/>
  <c r="S113" i="1"/>
  <c r="L113" i="1"/>
  <c r="K113" i="1"/>
  <c r="AE112" i="1"/>
  <c r="AD112" i="1"/>
  <c r="AF112" i="1" s="1"/>
  <c r="V112" i="1"/>
  <c r="T112" i="1"/>
  <c r="S112" i="1"/>
  <c r="L112" i="1"/>
  <c r="K112" i="1"/>
  <c r="AE111" i="1"/>
  <c r="AD111" i="1"/>
  <c r="AF111" i="1" s="1"/>
  <c r="V111" i="1"/>
  <c r="T111" i="1"/>
  <c r="S111" i="1"/>
  <c r="L111" i="1"/>
  <c r="K111" i="1"/>
  <c r="AE110" i="1"/>
  <c r="AD110" i="1"/>
  <c r="V110" i="1"/>
  <c r="T110" i="1"/>
  <c r="S110" i="1"/>
  <c r="L110" i="1"/>
  <c r="K110" i="1"/>
  <c r="AE109" i="1"/>
  <c r="AD109" i="1"/>
  <c r="V109" i="1"/>
  <c r="T109" i="1"/>
  <c r="S109" i="1"/>
  <c r="L109" i="1"/>
  <c r="K109" i="1"/>
  <c r="AE108" i="1"/>
  <c r="AD108" i="1"/>
  <c r="AF108" i="1" s="1"/>
  <c r="V108" i="1"/>
  <c r="T108" i="1"/>
  <c r="S108" i="1"/>
  <c r="L108" i="1"/>
  <c r="K108" i="1"/>
  <c r="AE107" i="1"/>
  <c r="AD107" i="1"/>
  <c r="AF107" i="1" s="1"/>
  <c r="V107" i="1"/>
  <c r="T107" i="1"/>
  <c r="S107" i="1"/>
  <c r="L107" i="1"/>
  <c r="K107" i="1"/>
  <c r="AE106" i="1"/>
  <c r="AD106" i="1"/>
  <c r="V106" i="1"/>
  <c r="T106" i="1"/>
  <c r="S106" i="1"/>
  <c r="L106" i="1"/>
  <c r="K106" i="1"/>
  <c r="AE105" i="1"/>
  <c r="AD105" i="1"/>
  <c r="V105" i="1"/>
  <c r="T105" i="1"/>
  <c r="S105" i="1"/>
  <c r="L105" i="1"/>
  <c r="K105" i="1"/>
  <c r="AE104" i="1"/>
  <c r="AD104" i="1"/>
  <c r="AF104" i="1" s="1"/>
  <c r="V104" i="1"/>
  <c r="T104" i="1"/>
  <c r="S104" i="1"/>
  <c r="L104" i="1"/>
  <c r="K104" i="1"/>
  <c r="AE103" i="1"/>
  <c r="AD103" i="1"/>
  <c r="AF103" i="1" s="1"/>
  <c r="V103" i="1"/>
  <c r="T103" i="1"/>
  <c r="S103" i="1"/>
  <c r="L103" i="1"/>
  <c r="K103" i="1"/>
  <c r="AE102" i="1"/>
  <c r="AD102" i="1"/>
  <c r="V102" i="1"/>
  <c r="T102" i="1"/>
  <c r="S102" i="1"/>
  <c r="L102" i="1"/>
  <c r="K102" i="1"/>
  <c r="AE101" i="1"/>
  <c r="AD101" i="1"/>
  <c r="V101" i="1"/>
  <c r="T101" i="1"/>
  <c r="S101" i="1"/>
  <c r="L101" i="1"/>
  <c r="K101" i="1"/>
  <c r="AE100" i="1"/>
  <c r="AD100" i="1"/>
  <c r="AF100" i="1" s="1"/>
  <c r="V100" i="1"/>
  <c r="T100" i="1"/>
  <c r="S100" i="1"/>
  <c r="L100" i="1"/>
  <c r="K100" i="1"/>
  <c r="AE99" i="1"/>
  <c r="AD99" i="1"/>
  <c r="AF99" i="1" s="1"/>
  <c r="V99" i="1"/>
  <c r="T99" i="1"/>
  <c r="S99" i="1"/>
  <c r="L99" i="1"/>
  <c r="K99" i="1"/>
  <c r="AE98" i="1"/>
  <c r="AD98" i="1"/>
  <c r="V98" i="1"/>
  <c r="T98" i="1"/>
  <c r="S98" i="1"/>
  <c r="L98" i="1"/>
  <c r="K98" i="1"/>
  <c r="AE97" i="1"/>
  <c r="AD97" i="1"/>
  <c r="V97" i="1"/>
  <c r="T97" i="1"/>
  <c r="S97" i="1"/>
  <c r="L97" i="1"/>
  <c r="K97" i="1"/>
  <c r="AE96" i="1"/>
  <c r="AD96" i="1"/>
  <c r="AF96" i="1" s="1"/>
  <c r="V96" i="1"/>
  <c r="T96" i="1"/>
  <c r="S96" i="1"/>
  <c r="L96" i="1"/>
  <c r="K96" i="1"/>
  <c r="AE95" i="1"/>
  <c r="AD95" i="1"/>
  <c r="AF95" i="1" s="1"/>
  <c r="V95" i="1"/>
  <c r="T95" i="1"/>
  <c r="S95" i="1"/>
  <c r="L95" i="1"/>
  <c r="K95" i="1"/>
  <c r="AE94" i="1"/>
  <c r="AD94" i="1"/>
  <c r="V94" i="1"/>
  <c r="T94" i="1"/>
  <c r="S94" i="1"/>
  <c r="L94" i="1"/>
  <c r="K94" i="1"/>
  <c r="AE93" i="1"/>
  <c r="AD93" i="1"/>
  <c r="V93" i="1"/>
  <c r="T93" i="1"/>
  <c r="S93" i="1"/>
  <c r="L93" i="1"/>
  <c r="K93" i="1"/>
  <c r="AE92" i="1"/>
  <c r="AD92" i="1"/>
  <c r="AF92" i="1" s="1"/>
  <c r="V92" i="1"/>
  <c r="T92" i="1"/>
  <c r="S92" i="1"/>
  <c r="L92" i="1"/>
  <c r="K92" i="1"/>
  <c r="AE91" i="1"/>
  <c r="AD91" i="1"/>
  <c r="AF91" i="1" s="1"/>
  <c r="V91" i="1"/>
  <c r="T91" i="1"/>
  <c r="S91" i="1"/>
  <c r="L91" i="1"/>
  <c r="K91" i="1"/>
  <c r="AE90" i="1"/>
  <c r="AD90" i="1"/>
  <c r="V90" i="1"/>
  <c r="T90" i="1"/>
  <c r="S90" i="1"/>
  <c r="L90" i="1"/>
  <c r="K90" i="1"/>
  <c r="AE89" i="1"/>
  <c r="AD89" i="1"/>
  <c r="V89" i="1"/>
  <c r="T89" i="1"/>
  <c r="S89" i="1"/>
  <c r="L89" i="1"/>
  <c r="K89" i="1"/>
  <c r="AE88" i="1"/>
  <c r="AD88" i="1"/>
  <c r="AF88" i="1" s="1"/>
  <c r="V88" i="1"/>
  <c r="T88" i="1"/>
  <c r="S88" i="1"/>
  <c r="L88" i="1"/>
  <c r="K88" i="1"/>
  <c r="AE87" i="1"/>
  <c r="AD87" i="1"/>
  <c r="V87" i="1"/>
  <c r="T87" i="1"/>
  <c r="S87" i="1"/>
  <c r="L87" i="1"/>
  <c r="K87" i="1"/>
  <c r="AE86" i="1"/>
  <c r="AD86" i="1"/>
  <c r="V86" i="1"/>
  <c r="T86" i="1"/>
  <c r="S86" i="1"/>
  <c r="L86" i="1"/>
  <c r="K86" i="1"/>
  <c r="AE85" i="1"/>
  <c r="AD85" i="1"/>
  <c r="V85" i="1"/>
  <c r="T85" i="1"/>
  <c r="S85" i="1"/>
  <c r="L85" i="1"/>
  <c r="K85" i="1"/>
  <c r="AE84" i="1"/>
  <c r="AD84" i="1"/>
  <c r="AF84" i="1" s="1"/>
  <c r="V84" i="1"/>
  <c r="T84" i="1"/>
  <c r="S84" i="1"/>
  <c r="L84" i="1"/>
  <c r="K84" i="1"/>
  <c r="AE83" i="1"/>
  <c r="AD83" i="1"/>
  <c r="AF83" i="1" s="1"/>
  <c r="V83" i="1"/>
  <c r="T83" i="1"/>
  <c r="S83" i="1"/>
  <c r="L83" i="1"/>
  <c r="K83" i="1"/>
  <c r="AE82" i="1"/>
  <c r="AD82" i="1"/>
  <c r="V82" i="1"/>
  <c r="T82" i="1"/>
  <c r="S82" i="1"/>
  <c r="L82" i="1"/>
  <c r="K82" i="1"/>
  <c r="AE81" i="1"/>
  <c r="AD81" i="1"/>
  <c r="V81" i="1"/>
  <c r="T81" i="1"/>
  <c r="S81" i="1"/>
  <c r="L81" i="1"/>
  <c r="K81" i="1"/>
  <c r="AE80" i="1"/>
  <c r="AD80" i="1"/>
  <c r="AF80" i="1" s="1"/>
  <c r="V80" i="1"/>
  <c r="T80" i="1"/>
  <c r="S80" i="1"/>
  <c r="L80" i="1"/>
  <c r="K80" i="1"/>
  <c r="AE79" i="1"/>
  <c r="AD79" i="1"/>
  <c r="AF79" i="1" s="1"/>
  <c r="V79" i="1"/>
  <c r="T79" i="1"/>
  <c r="S79" i="1"/>
  <c r="L79" i="1"/>
  <c r="K79" i="1"/>
  <c r="AE78" i="1"/>
  <c r="AD78" i="1"/>
  <c r="V78" i="1"/>
  <c r="T78" i="1"/>
  <c r="S78" i="1"/>
  <c r="L78" i="1"/>
  <c r="K78" i="1"/>
  <c r="AE77" i="1"/>
  <c r="AD77" i="1"/>
  <c r="V77" i="1"/>
  <c r="T77" i="1"/>
  <c r="S77" i="1"/>
  <c r="L77" i="1"/>
  <c r="K77" i="1"/>
  <c r="AE76" i="1"/>
  <c r="AD76" i="1"/>
  <c r="AF76" i="1" s="1"/>
  <c r="V76" i="1"/>
  <c r="T76" i="1"/>
  <c r="S76" i="1"/>
  <c r="L76" i="1"/>
  <c r="K76" i="1"/>
  <c r="AE75" i="1"/>
  <c r="AD75" i="1"/>
  <c r="AF75" i="1" s="1"/>
  <c r="V75" i="1"/>
  <c r="T75" i="1"/>
  <c r="S75" i="1"/>
  <c r="L75" i="1"/>
  <c r="K75" i="1"/>
  <c r="AE74" i="1"/>
  <c r="AD74" i="1"/>
  <c r="V74" i="1"/>
  <c r="T74" i="1"/>
  <c r="S74" i="1"/>
  <c r="L74" i="1"/>
  <c r="K74" i="1"/>
  <c r="AE73" i="1"/>
  <c r="AD73" i="1"/>
  <c r="V73" i="1"/>
  <c r="T73" i="1"/>
  <c r="S73" i="1"/>
  <c r="L73" i="1"/>
  <c r="K73" i="1"/>
  <c r="AE72" i="1"/>
  <c r="AD72" i="1"/>
  <c r="AF72" i="1" s="1"/>
  <c r="V72" i="1"/>
  <c r="T72" i="1"/>
  <c r="S72" i="1"/>
  <c r="L72" i="1"/>
  <c r="K72" i="1"/>
  <c r="AE71" i="1"/>
  <c r="AD71" i="1"/>
  <c r="AF71" i="1" s="1"/>
  <c r="V71" i="1"/>
  <c r="T71" i="1"/>
  <c r="S71" i="1"/>
  <c r="L71" i="1"/>
  <c r="K71" i="1"/>
  <c r="AE70" i="1"/>
  <c r="AD70" i="1"/>
  <c r="V70" i="1"/>
  <c r="T70" i="1"/>
  <c r="S70" i="1"/>
  <c r="L70" i="1"/>
  <c r="K70" i="1"/>
  <c r="AE69" i="1"/>
  <c r="AD69" i="1"/>
  <c r="V69" i="1"/>
  <c r="T69" i="1"/>
  <c r="S69" i="1"/>
  <c r="L69" i="1"/>
  <c r="K69" i="1"/>
  <c r="AE68" i="1"/>
  <c r="AD68" i="1"/>
  <c r="AF68" i="1" s="1"/>
  <c r="V68" i="1"/>
  <c r="T68" i="1"/>
  <c r="S68" i="1"/>
  <c r="L68" i="1"/>
  <c r="K68" i="1"/>
  <c r="AE67" i="1"/>
  <c r="AD67" i="1"/>
  <c r="AF67" i="1" s="1"/>
  <c r="V67" i="1"/>
  <c r="T67" i="1"/>
  <c r="S67" i="1"/>
  <c r="L67" i="1"/>
  <c r="K67" i="1"/>
  <c r="AE66" i="1"/>
  <c r="AD66" i="1"/>
  <c r="V66" i="1"/>
  <c r="T66" i="1"/>
  <c r="S66" i="1"/>
  <c r="L66" i="1"/>
  <c r="K66" i="1"/>
  <c r="AE65" i="1"/>
  <c r="AD65" i="1"/>
  <c r="V65" i="1"/>
  <c r="T65" i="1"/>
  <c r="S65" i="1"/>
  <c r="L65" i="1"/>
  <c r="K65" i="1"/>
  <c r="AE64" i="1"/>
  <c r="AD64" i="1"/>
  <c r="AF64" i="1" s="1"/>
  <c r="V64" i="1"/>
  <c r="T64" i="1"/>
  <c r="S64" i="1"/>
  <c r="L64" i="1"/>
  <c r="K64" i="1"/>
  <c r="AE63" i="1"/>
  <c r="AD63" i="1"/>
  <c r="AF63" i="1" s="1"/>
  <c r="V63" i="1"/>
  <c r="T63" i="1"/>
  <c r="S63" i="1"/>
  <c r="L63" i="1"/>
  <c r="K63" i="1"/>
  <c r="AE62" i="1"/>
  <c r="AD62" i="1"/>
  <c r="V62" i="1"/>
  <c r="T62" i="1"/>
  <c r="S62" i="1"/>
  <c r="L62" i="1"/>
  <c r="K62" i="1"/>
  <c r="AE61" i="1"/>
  <c r="AD61" i="1"/>
  <c r="V61" i="1"/>
  <c r="T61" i="1"/>
  <c r="S61" i="1"/>
  <c r="L61" i="1"/>
  <c r="K61" i="1"/>
  <c r="AE60" i="1"/>
  <c r="AD60" i="1"/>
  <c r="AF60" i="1" s="1"/>
  <c r="V60" i="1"/>
  <c r="T60" i="1"/>
  <c r="S60" i="1"/>
  <c r="L60" i="1"/>
  <c r="K60" i="1"/>
  <c r="AE59" i="1"/>
  <c r="AD59" i="1"/>
  <c r="AF59" i="1" s="1"/>
  <c r="V59" i="1"/>
  <c r="T59" i="1"/>
  <c r="S59" i="1"/>
  <c r="L59" i="1"/>
  <c r="K59" i="1"/>
  <c r="AE58" i="1"/>
  <c r="AD58" i="1"/>
  <c r="V58" i="1"/>
  <c r="T58" i="1"/>
  <c r="S58" i="1"/>
  <c r="L58" i="1"/>
  <c r="K58" i="1"/>
  <c r="AE57" i="1"/>
  <c r="AD57" i="1"/>
  <c r="V57" i="1"/>
  <c r="T57" i="1"/>
  <c r="S57" i="1"/>
  <c r="L57" i="1"/>
  <c r="K57" i="1"/>
  <c r="AE56" i="1"/>
  <c r="AD56" i="1"/>
  <c r="AF56" i="1" s="1"/>
  <c r="V56" i="1"/>
  <c r="T56" i="1"/>
  <c r="S56" i="1"/>
  <c r="L56" i="1"/>
  <c r="K56" i="1"/>
  <c r="AE55" i="1"/>
  <c r="AD55" i="1"/>
  <c r="AF55" i="1" s="1"/>
  <c r="V55" i="1"/>
  <c r="T55" i="1"/>
  <c r="S55" i="1"/>
  <c r="L55" i="1"/>
  <c r="K55" i="1"/>
  <c r="AE54" i="1"/>
  <c r="AD54" i="1"/>
  <c r="V54" i="1"/>
  <c r="T54" i="1"/>
  <c r="S54" i="1"/>
  <c r="L54" i="1"/>
  <c r="K54" i="1"/>
  <c r="AE53" i="1"/>
  <c r="AD53" i="1"/>
  <c r="V53" i="1"/>
  <c r="T53" i="1"/>
  <c r="S53" i="1"/>
  <c r="L53" i="1"/>
  <c r="K53" i="1"/>
  <c r="AE52" i="1"/>
  <c r="AD52" i="1"/>
  <c r="AF52" i="1" s="1"/>
  <c r="V52" i="1"/>
  <c r="T52" i="1"/>
  <c r="S52" i="1"/>
  <c r="L52" i="1"/>
  <c r="K52" i="1"/>
  <c r="AE51" i="1"/>
  <c r="AD51" i="1"/>
  <c r="AF51" i="1" s="1"/>
  <c r="V51" i="1"/>
  <c r="T51" i="1"/>
  <c r="S51" i="1"/>
  <c r="L51" i="1"/>
  <c r="K51" i="1"/>
  <c r="AE50" i="1"/>
  <c r="AD50" i="1"/>
  <c r="V50" i="1"/>
  <c r="T50" i="1"/>
  <c r="S50" i="1"/>
  <c r="L50" i="1"/>
  <c r="K50" i="1"/>
  <c r="AE49" i="1"/>
  <c r="AD49" i="1"/>
  <c r="V49" i="1"/>
  <c r="T49" i="1"/>
  <c r="S49" i="1"/>
  <c r="L49" i="1"/>
  <c r="K49" i="1"/>
  <c r="AE48" i="1"/>
  <c r="AD48" i="1"/>
  <c r="AF48" i="1" s="1"/>
  <c r="V48" i="1"/>
  <c r="T48" i="1"/>
  <c r="S48" i="1"/>
  <c r="L48" i="1"/>
  <c r="K48" i="1"/>
  <c r="AE47" i="1"/>
  <c r="AD47" i="1"/>
  <c r="AF47" i="1" s="1"/>
  <c r="V47" i="1"/>
  <c r="T47" i="1"/>
  <c r="S47" i="1"/>
  <c r="L47" i="1"/>
  <c r="K47" i="1"/>
  <c r="AE46" i="1"/>
  <c r="AD46" i="1"/>
  <c r="V46" i="1"/>
  <c r="T46" i="1"/>
  <c r="S46" i="1"/>
  <c r="L46" i="1"/>
  <c r="K46" i="1"/>
  <c r="AE45" i="1"/>
  <c r="AD45" i="1"/>
  <c r="V45" i="1"/>
  <c r="T45" i="1"/>
  <c r="S45" i="1"/>
  <c r="L45" i="1"/>
  <c r="K45" i="1"/>
  <c r="AE44" i="1"/>
  <c r="AD44" i="1"/>
  <c r="AF44" i="1" s="1"/>
  <c r="V44" i="1"/>
  <c r="T44" i="1"/>
  <c r="S44" i="1"/>
  <c r="L44" i="1"/>
  <c r="K44" i="1"/>
  <c r="AE43" i="1"/>
  <c r="AD43" i="1"/>
  <c r="AF43" i="1" s="1"/>
  <c r="V43" i="1"/>
  <c r="T43" i="1"/>
  <c r="S43" i="1"/>
  <c r="L43" i="1"/>
  <c r="K43" i="1"/>
  <c r="AE42" i="1"/>
  <c r="AD42" i="1"/>
  <c r="V42" i="1"/>
  <c r="T42" i="1"/>
  <c r="S42" i="1"/>
  <c r="L42" i="1"/>
  <c r="K42" i="1"/>
  <c r="AE41" i="1"/>
  <c r="AD41" i="1"/>
  <c r="V41" i="1"/>
  <c r="T41" i="1"/>
  <c r="S41" i="1"/>
  <c r="L41" i="1"/>
  <c r="K41" i="1"/>
  <c r="AE40" i="1"/>
  <c r="AD40" i="1"/>
  <c r="AF40" i="1" s="1"/>
  <c r="V40" i="1"/>
  <c r="T40" i="1"/>
  <c r="S40" i="1"/>
  <c r="L40" i="1"/>
  <c r="K40" i="1"/>
  <c r="AE39" i="1"/>
  <c r="AD39" i="1"/>
  <c r="AF39" i="1" s="1"/>
  <c r="V39" i="1"/>
  <c r="T39" i="1"/>
  <c r="S39" i="1"/>
  <c r="L39" i="1"/>
  <c r="K39" i="1"/>
  <c r="AE38" i="1"/>
  <c r="AD38" i="1"/>
  <c r="V38" i="1"/>
  <c r="T38" i="1"/>
  <c r="S38" i="1"/>
  <c r="L38" i="1"/>
  <c r="K38" i="1"/>
  <c r="AE37" i="1"/>
  <c r="AD37" i="1"/>
  <c r="V37" i="1"/>
  <c r="T37" i="1"/>
  <c r="S37" i="1"/>
  <c r="L37" i="1"/>
  <c r="K37" i="1"/>
  <c r="AE36" i="1"/>
  <c r="AD36" i="1"/>
  <c r="AF36" i="1" s="1"/>
  <c r="V36" i="1"/>
  <c r="T36" i="1"/>
  <c r="S36" i="1"/>
  <c r="L36" i="1"/>
  <c r="K36" i="1"/>
  <c r="AE35" i="1"/>
  <c r="AD35" i="1"/>
  <c r="AF35" i="1" s="1"/>
  <c r="V35" i="1"/>
  <c r="T35" i="1"/>
  <c r="S35" i="1"/>
  <c r="L35" i="1"/>
  <c r="K35" i="1"/>
  <c r="AE34" i="1"/>
  <c r="AD34" i="1"/>
  <c r="V34" i="1"/>
  <c r="T34" i="1"/>
  <c r="S34" i="1"/>
  <c r="L34" i="1"/>
  <c r="K34" i="1"/>
  <c r="AE33" i="1"/>
  <c r="AD33" i="1"/>
  <c r="V33" i="1"/>
  <c r="T33" i="1"/>
  <c r="S33" i="1"/>
  <c r="L33" i="1"/>
  <c r="K33" i="1"/>
  <c r="AE32" i="1"/>
  <c r="AD32" i="1"/>
  <c r="AF32" i="1" s="1"/>
  <c r="V32" i="1"/>
  <c r="T32" i="1"/>
  <c r="S32" i="1"/>
  <c r="L32" i="1"/>
  <c r="K32" i="1"/>
  <c r="AE31" i="1"/>
  <c r="AD31" i="1"/>
  <c r="AF31" i="1" s="1"/>
  <c r="V31" i="1"/>
  <c r="T31" i="1"/>
  <c r="S31" i="1"/>
  <c r="L31" i="1"/>
  <c r="K31" i="1"/>
  <c r="AE30" i="1"/>
  <c r="AD30" i="1"/>
  <c r="V30" i="1"/>
  <c r="T30" i="1"/>
  <c r="S30" i="1"/>
  <c r="L30" i="1"/>
  <c r="K30" i="1"/>
  <c r="AE29" i="1"/>
  <c r="AD29" i="1"/>
  <c r="V29" i="1"/>
  <c r="T29" i="1"/>
  <c r="S29" i="1"/>
  <c r="L29" i="1"/>
  <c r="K29" i="1"/>
  <c r="AE28" i="1"/>
  <c r="AD28" i="1"/>
  <c r="AF28" i="1" s="1"/>
  <c r="V28" i="1"/>
  <c r="T28" i="1"/>
  <c r="S28" i="1"/>
  <c r="L28" i="1"/>
  <c r="K28" i="1"/>
  <c r="AE27" i="1"/>
  <c r="AD27" i="1"/>
  <c r="AF27" i="1" s="1"/>
  <c r="V27" i="1"/>
  <c r="T27" i="1"/>
  <c r="S27" i="1"/>
  <c r="L27" i="1"/>
  <c r="K27" i="1"/>
  <c r="AE26" i="1"/>
  <c r="AD26" i="1"/>
  <c r="V26" i="1"/>
  <c r="T26" i="1"/>
  <c r="S26" i="1"/>
  <c r="L26" i="1"/>
  <c r="K26" i="1"/>
  <c r="AE25" i="1"/>
  <c r="AD25" i="1"/>
  <c r="V25" i="1"/>
  <c r="T25" i="1"/>
  <c r="S25" i="1"/>
  <c r="L25" i="1"/>
  <c r="K25" i="1"/>
  <c r="AE24" i="1"/>
  <c r="AD24" i="1"/>
  <c r="AF24" i="1" s="1"/>
  <c r="V24" i="1"/>
  <c r="T24" i="1"/>
  <c r="S24" i="1"/>
  <c r="L24" i="1"/>
  <c r="K24" i="1"/>
  <c r="AE23" i="1"/>
  <c r="AD23" i="1"/>
  <c r="AF23" i="1" s="1"/>
  <c r="V23" i="1"/>
  <c r="T23" i="1"/>
  <c r="S23" i="1"/>
  <c r="L23" i="1"/>
  <c r="K23" i="1"/>
  <c r="AE22" i="1"/>
  <c r="AD22" i="1"/>
  <c r="V22" i="1"/>
  <c r="T22" i="1"/>
  <c r="S22" i="1"/>
  <c r="L22" i="1"/>
  <c r="K22" i="1"/>
  <c r="AE21" i="1"/>
  <c r="AD21" i="1"/>
  <c r="V21" i="1"/>
  <c r="T21" i="1"/>
  <c r="S21" i="1"/>
  <c r="L21" i="1"/>
  <c r="K21" i="1"/>
  <c r="AE20" i="1"/>
  <c r="AD20" i="1"/>
  <c r="AF20" i="1" s="1"/>
  <c r="V20" i="1"/>
  <c r="T20" i="1"/>
  <c r="S20" i="1"/>
  <c r="L20" i="1"/>
  <c r="K20" i="1"/>
  <c r="AE19" i="1"/>
  <c r="AD19" i="1"/>
  <c r="AF19" i="1" s="1"/>
  <c r="V19" i="1"/>
  <c r="T19" i="1"/>
  <c r="S19" i="1"/>
  <c r="L19" i="1"/>
  <c r="K19" i="1"/>
  <c r="AE18" i="1"/>
  <c r="AD18" i="1"/>
  <c r="V18" i="1"/>
  <c r="T18" i="1"/>
  <c r="S18" i="1"/>
  <c r="L18" i="1"/>
  <c r="K18" i="1"/>
  <c r="AE17" i="1"/>
  <c r="AD17" i="1"/>
  <c r="V17" i="1"/>
  <c r="T17" i="1"/>
  <c r="S17" i="1"/>
  <c r="L17" i="1"/>
  <c r="K17" i="1"/>
  <c r="AE16" i="1"/>
  <c r="AD16" i="1"/>
  <c r="AF16" i="1" s="1"/>
  <c r="V16" i="1"/>
  <c r="T16" i="1"/>
  <c r="S16" i="1"/>
  <c r="L16" i="1"/>
  <c r="K16" i="1"/>
  <c r="AE15" i="1"/>
  <c r="AD15" i="1"/>
  <c r="AF15" i="1" s="1"/>
  <c r="V15" i="1"/>
  <c r="T15" i="1"/>
  <c r="S15" i="1"/>
  <c r="L15" i="1"/>
  <c r="K15" i="1"/>
  <c r="AE14" i="1"/>
  <c r="AD14" i="1"/>
  <c r="V14" i="1"/>
  <c r="T14" i="1"/>
  <c r="S14" i="1"/>
  <c r="L14" i="1"/>
  <c r="K14" i="1"/>
  <c r="AE13" i="1"/>
  <c r="AD13" i="1"/>
  <c r="V13" i="1"/>
  <c r="T13" i="1"/>
  <c r="S13" i="1"/>
  <c r="L13" i="1"/>
  <c r="K13" i="1"/>
  <c r="AE12" i="1"/>
  <c r="AD12" i="1"/>
  <c r="AF12" i="1" s="1"/>
  <c r="V12" i="1"/>
  <c r="T12" i="1"/>
  <c r="S12" i="1"/>
  <c r="L12" i="1"/>
  <c r="K12" i="1"/>
  <c r="AE11" i="1"/>
  <c r="AD11" i="1"/>
  <c r="AF11" i="1" s="1"/>
  <c r="V11" i="1"/>
  <c r="T11" i="1"/>
  <c r="S11" i="1"/>
  <c r="L11" i="1"/>
  <c r="K11" i="1"/>
  <c r="AE10" i="1"/>
  <c r="AD10" i="1"/>
  <c r="V10" i="1"/>
  <c r="T10" i="1"/>
  <c r="S10" i="1"/>
  <c r="L10" i="1"/>
  <c r="K10" i="1"/>
  <c r="AE9" i="1"/>
  <c r="AD9" i="1"/>
  <c r="V9" i="1"/>
  <c r="T9" i="1"/>
  <c r="S9" i="1"/>
  <c r="L9" i="1"/>
  <c r="K9" i="1"/>
  <c r="AE8" i="1"/>
  <c r="AD8" i="1"/>
  <c r="AF8" i="1" s="1"/>
  <c r="V8" i="1"/>
  <c r="T8" i="1"/>
  <c r="S8" i="1"/>
  <c r="L8" i="1"/>
  <c r="K8" i="1"/>
  <c r="AE7" i="1"/>
  <c r="AD7" i="1"/>
  <c r="AF7" i="1" s="1"/>
  <c r="V7" i="1"/>
  <c r="T7" i="1"/>
  <c r="S7" i="1"/>
  <c r="L7" i="1"/>
  <c r="K7" i="1"/>
  <c r="AE6" i="1"/>
  <c r="AD6" i="1"/>
  <c r="V6" i="1"/>
  <c r="T6" i="1"/>
  <c r="S6" i="1"/>
  <c r="L6" i="1"/>
  <c r="K6" i="1"/>
  <c r="AE5" i="1"/>
  <c r="AD5" i="1"/>
  <c r="V5" i="1"/>
  <c r="T5" i="1"/>
  <c r="S5" i="1"/>
  <c r="L5" i="1"/>
  <c r="K5" i="1"/>
  <c r="AE4" i="1"/>
  <c r="AD4" i="1"/>
  <c r="AD139" i="1" s="1"/>
  <c r="V4" i="1"/>
  <c r="T4" i="1"/>
  <c r="S4" i="1"/>
  <c r="L4" i="1"/>
  <c r="L139" i="1" s="1"/>
  <c r="K4" i="1"/>
  <c r="K139" i="1" l="1"/>
  <c r="V139" i="1"/>
  <c r="AF5" i="1"/>
  <c r="AF9" i="1"/>
  <c r="AF13" i="1"/>
  <c r="AF17" i="1"/>
  <c r="AF21" i="1"/>
  <c r="AF25" i="1"/>
  <c r="AF29" i="1"/>
  <c r="AF33" i="1"/>
  <c r="AF37" i="1"/>
  <c r="AF41" i="1"/>
  <c r="AF45" i="1"/>
  <c r="AF49" i="1"/>
  <c r="AF53" i="1"/>
  <c r="AF57" i="1"/>
  <c r="AF61" i="1"/>
  <c r="AF65" i="1"/>
  <c r="AF69" i="1"/>
  <c r="AF73" i="1"/>
  <c r="AF77" i="1"/>
  <c r="AF81" i="1"/>
  <c r="AF85" i="1"/>
  <c r="AF89" i="1"/>
  <c r="AF93" i="1"/>
  <c r="AF97" i="1"/>
  <c r="AF101" i="1"/>
  <c r="AF105" i="1"/>
  <c r="AF109" i="1"/>
  <c r="AF113" i="1"/>
  <c r="AF117" i="1"/>
  <c r="AF121" i="1"/>
  <c r="AF125" i="1"/>
  <c r="AF129" i="1"/>
  <c r="AF128" i="1"/>
  <c r="S139" i="1"/>
  <c r="AF87" i="1"/>
  <c r="AE139" i="1"/>
  <c r="T139" i="1"/>
  <c r="AF6" i="1"/>
  <c r="AF10" i="1"/>
  <c r="AF14" i="1"/>
  <c r="AF18" i="1"/>
  <c r="AF22" i="1"/>
  <c r="AF26" i="1"/>
  <c r="AF30" i="1"/>
  <c r="AF34" i="1"/>
  <c r="AF38" i="1"/>
  <c r="AF42" i="1"/>
  <c r="AF46" i="1"/>
  <c r="AF50" i="1"/>
  <c r="AF54" i="1"/>
  <c r="AF58" i="1"/>
  <c r="AF62" i="1"/>
  <c r="AF66" i="1"/>
  <c r="AF70" i="1"/>
  <c r="AF74" i="1"/>
  <c r="AF78" i="1"/>
  <c r="AF82" i="1"/>
  <c r="AF86" i="1"/>
  <c r="AF90" i="1"/>
  <c r="AF94" i="1"/>
  <c r="AF98" i="1"/>
  <c r="AF102" i="1"/>
  <c r="AF106" i="1"/>
  <c r="AF110" i="1"/>
  <c r="AF114" i="1"/>
  <c r="AF118" i="1"/>
  <c r="AF122" i="1"/>
  <c r="AF126" i="1"/>
  <c r="AF130" i="1"/>
  <c r="AF4" i="1"/>
  <c r="K134" i="1"/>
  <c r="L134" i="1"/>
  <c r="S134" i="1"/>
  <c r="T134" i="1"/>
  <c r="V134" i="1"/>
  <c r="AD134" i="1"/>
  <c r="AE134" i="1"/>
  <c r="K135" i="1"/>
  <c r="L135" i="1"/>
  <c r="S135" i="1"/>
  <c r="T135" i="1"/>
  <c r="V135" i="1"/>
  <c r="AD135" i="1"/>
  <c r="AE135" i="1"/>
  <c r="K136" i="1"/>
  <c r="L136" i="1"/>
  <c r="S136" i="1"/>
  <c r="T136" i="1"/>
  <c r="V136" i="1"/>
  <c r="AD136" i="1"/>
  <c r="AE136" i="1"/>
  <c r="K137" i="1"/>
  <c r="L137" i="1"/>
  <c r="S137" i="1"/>
  <c r="T137" i="1"/>
  <c r="V137" i="1"/>
  <c r="AD137" i="1"/>
  <c r="AE137" i="1"/>
  <c r="K138" i="1"/>
  <c r="L138" i="1"/>
  <c r="S138" i="1"/>
  <c r="T138" i="1"/>
  <c r="V138" i="1"/>
  <c r="AD138" i="1"/>
  <c r="AE138" i="1"/>
  <c r="AF139" i="1" l="1"/>
  <c r="AF138" i="1"/>
  <c r="AF137" i="1"/>
  <c r="AF136" i="1"/>
  <c r="AF135" i="1"/>
  <c r="AF134" i="1"/>
</calcChain>
</file>

<file path=xl/comments1.xml><?xml version="1.0" encoding="utf-8"?>
<comments xmlns="http://schemas.openxmlformats.org/spreadsheetml/2006/main">
  <authors>
    <author>pnelson</author>
  </authors>
  <commentList>
    <comment ref="A3" authorId="0">
      <text>
        <r>
          <rPr>
            <sz val="10"/>
            <color indexed="81"/>
            <rFont val="Tahoma"/>
            <family val="2"/>
          </rPr>
          <t>API, American Petroleum Institute</t>
        </r>
      </text>
    </comment>
    <comment ref="H3" authorId="0">
      <text>
        <r>
          <rPr>
            <b/>
            <sz val="10"/>
            <color indexed="81"/>
            <rFont val="Tahoma"/>
            <family val="2"/>
          </rPr>
          <t>bbl, barrels</t>
        </r>
      </text>
    </comment>
    <comment ref="I3" authorId="0">
      <text>
        <r>
          <rPr>
            <b/>
            <sz val="10"/>
            <color indexed="81"/>
            <rFont val="Tahoma"/>
            <family val="2"/>
          </rPr>
          <t>mcf, thousand cubic feet</t>
        </r>
      </text>
    </comment>
    <comment ref="K3" authorId="0">
      <text>
        <r>
          <rPr>
            <b/>
            <sz val="10"/>
            <color indexed="81"/>
            <rFont val="Tahoma"/>
            <family val="2"/>
          </rPr>
          <t>mmcf, millions of cubic feet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B3" authorId="0">
      <text>
        <r>
          <rPr>
            <b/>
            <sz val="10"/>
            <color indexed="81"/>
            <rFont val="Tahoma"/>
            <family val="2"/>
          </rPr>
          <t>A, acidized
F, fractured
G, gel
CO2, carbon dioxide
HCl, hydrochloric acid
--, no data</t>
        </r>
      </text>
    </comment>
  </commentList>
</comments>
</file>

<file path=xl/sharedStrings.xml><?xml version="1.0" encoding="utf-8"?>
<sst xmlns="http://schemas.openxmlformats.org/spreadsheetml/2006/main" count="1384" uniqueCount="424">
  <si>
    <t>Appendix 1.  Spreadsheet with well names and data for the Codell-Niobrara interval, Wattenberg Field</t>
  </si>
  <si>
    <t>Well Identification</t>
  </si>
  <si>
    <t>Production Data - First Sample</t>
  </si>
  <si>
    <t>Production Data - Second Sample</t>
  </si>
  <si>
    <t>Perforation Data</t>
  </si>
  <si>
    <t>Location</t>
  </si>
  <si>
    <t>API</t>
  </si>
  <si>
    <t>Lease Name</t>
  </si>
  <si>
    <t>Well Number</t>
  </si>
  <si>
    <t>Operator</t>
  </si>
  <si>
    <t>Year</t>
  </si>
  <si>
    <t>Months</t>
  </si>
  <si>
    <r>
      <t xml:space="preserve">Oil Average </t>
    </r>
    <r>
      <rPr>
        <sz val="9"/>
        <color indexed="8"/>
        <rFont val="MS Reference Sans Serif"/>
        <family val="2"/>
      </rPr>
      <t>(bbl/day)</t>
    </r>
  </si>
  <si>
    <r>
      <t xml:space="preserve">Gas Average </t>
    </r>
    <r>
      <rPr>
        <sz val="9"/>
        <color indexed="8"/>
        <rFont val="MS Reference Sans Serif"/>
        <family val="2"/>
      </rPr>
      <t>(mcf/day)</t>
    </r>
  </si>
  <si>
    <r>
      <t xml:space="preserve">Water Average </t>
    </r>
    <r>
      <rPr>
        <sz val="9"/>
        <color indexed="8"/>
        <rFont val="MS Reference Sans Serif"/>
        <family val="2"/>
      </rPr>
      <t>(bbl/day)</t>
    </r>
  </si>
  <si>
    <t>Oil-Gas Ratio (bbl/mmcf)</t>
  </si>
  <si>
    <t>Water-Gas Ratio (bbl/mmcf)</t>
  </si>
  <si>
    <t>Gas2-Gas1 Ratio</t>
  </si>
  <si>
    <t>Top Perforation Depth (ft)</t>
  </si>
  <si>
    <t>Bottom Perforation Depth (ft)</t>
  </si>
  <si>
    <t>Number of Perforations</t>
  </si>
  <si>
    <t>Number of Intervals</t>
  </si>
  <si>
    <t>Treatment</t>
  </si>
  <si>
    <t>Reference Elevation (ft)</t>
  </si>
  <si>
    <t>Top Perforation Elevation (ft)</t>
  </si>
  <si>
    <t>Bottom Perforation Elevation (ft)</t>
  </si>
  <si>
    <t>Perforation Interval (ft)</t>
  </si>
  <si>
    <t>Section</t>
  </si>
  <si>
    <t>Township</t>
  </si>
  <si>
    <t>Range</t>
  </si>
  <si>
    <t>Latitude</t>
  </si>
  <si>
    <t>Longitude</t>
  </si>
  <si>
    <t>05123107370000</t>
  </si>
  <si>
    <t>A J GOLD</t>
  </si>
  <si>
    <t>2</t>
  </si>
  <si>
    <t>NOBLE ENERGY INCORPORATED</t>
  </si>
  <si>
    <t>AugSepOct</t>
  </si>
  <si>
    <t>A, F</t>
  </si>
  <si>
    <t>5N</t>
  </si>
  <si>
    <t>66W</t>
  </si>
  <si>
    <t>05123141630000</t>
  </si>
  <si>
    <t>ALLES</t>
  </si>
  <si>
    <t>9-22</t>
  </si>
  <si>
    <t>MERIT ENERGY COMPANY</t>
  </si>
  <si>
    <t>JanFebMar</t>
  </si>
  <si>
    <t>--</t>
  </si>
  <si>
    <t>F</t>
  </si>
  <si>
    <t>65W</t>
  </si>
  <si>
    <t>05123131910000</t>
  </si>
  <si>
    <t>ANDERSON</t>
  </si>
  <si>
    <t>3-29</t>
  </si>
  <si>
    <t>MONAGO OPERATING INCORPORATED</t>
  </si>
  <si>
    <t>G, F</t>
  </si>
  <si>
    <t>6N</t>
  </si>
  <si>
    <t>64W</t>
  </si>
  <si>
    <t>05123116950000</t>
  </si>
  <si>
    <t>ANDREWS</t>
  </si>
  <si>
    <t>14-22</t>
  </si>
  <si>
    <t>BLUE CHIP OIL</t>
  </si>
  <si>
    <t>67W</t>
  </si>
  <si>
    <t>05123140800000</t>
  </si>
  <si>
    <t>BOHLENDER</t>
  </si>
  <si>
    <t>29-3</t>
  </si>
  <si>
    <t>OctNovDec</t>
  </si>
  <si>
    <t>A, G, F</t>
  </si>
  <si>
    <t>4N</t>
  </si>
  <si>
    <t>05123114600000</t>
  </si>
  <si>
    <t>BOULTER</t>
  </si>
  <si>
    <t>11-1</t>
  </si>
  <si>
    <t>PETRO-CANADA RESOURCES (USA) INC</t>
  </si>
  <si>
    <t>05123140730000</t>
  </si>
  <si>
    <t>11-2</t>
  </si>
  <si>
    <t>05123126890000</t>
  </si>
  <si>
    <t>BROWN</t>
  </si>
  <si>
    <t>1</t>
  </si>
  <si>
    <t>05014091450000</t>
  </si>
  <si>
    <t>BROZOVICH MA</t>
  </si>
  <si>
    <t>8-6</t>
  </si>
  <si>
    <t>NOBLE ENERGY PRODUCTION INCORPORATED</t>
  </si>
  <si>
    <t>1S</t>
  </si>
  <si>
    <t>68W</t>
  </si>
  <si>
    <t>05123136120000</t>
  </si>
  <si>
    <t>C WATKINS</t>
  </si>
  <si>
    <t>18-4</t>
  </si>
  <si>
    <t>SepOctNov</t>
  </si>
  <si>
    <t>63W</t>
  </si>
  <si>
    <t>05123125920000</t>
  </si>
  <si>
    <t>CAESAR</t>
  </si>
  <si>
    <t>4-11</t>
  </si>
  <si>
    <t>05123176530000</t>
  </si>
  <si>
    <t>CANNON RED W</t>
  </si>
  <si>
    <t>3-11</t>
  </si>
  <si>
    <t>2N</t>
  </si>
  <si>
    <t>05123189980000</t>
  </si>
  <si>
    <t>CAPEHART</t>
  </si>
  <si>
    <t>41-29</t>
  </si>
  <si>
    <t>PETROLEUM DEVELOPMENT CORPORATION</t>
  </si>
  <si>
    <t>05123128310000</t>
  </si>
  <si>
    <t>CARL A MILLER B</t>
  </si>
  <si>
    <t>14</t>
  </si>
  <si>
    <t>KAUFFMAN K P COMPANY INCORPORATED</t>
  </si>
  <si>
    <t>1N</t>
  </si>
  <si>
    <t>05123122000000</t>
  </si>
  <si>
    <t>CARLSON</t>
  </si>
  <si>
    <t>18-1</t>
  </si>
  <si>
    <t>05123123290000</t>
  </si>
  <si>
    <t>18-2</t>
  </si>
  <si>
    <t>AprMayJune</t>
  </si>
  <si>
    <t>05123117030000</t>
  </si>
  <si>
    <t>CHALLENGER</t>
  </si>
  <si>
    <t>1-32</t>
  </si>
  <si>
    <t>05123121880000</t>
  </si>
  <si>
    <t>CHESNUT G</t>
  </si>
  <si>
    <t>22-3</t>
  </si>
  <si>
    <t>05123097660001</t>
  </si>
  <si>
    <t>22-4</t>
  </si>
  <si>
    <t>05123126240000</t>
  </si>
  <si>
    <t>CHMPLN 86 AMOCO F</t>
  </si>
  <si>
    <t>7</t>
  </si>
  <si>
    <t>05123124620000</t>
  </si>
  <si>
    <t>CHRISTENSON</t>
  </si>
  <si>
    <t>15-18</t>
  </si>
  <si>
    <t>KERR-MCGEE OIL &amp; GAS ONSHORE LP</t>
  </si>
  <si>
    <t>JuneJulyAug</t>
  </si>
  <si>
    <t>05123124630000</t>
  </si>
  <si>
    <t xml:space="preserve">CHRISTENSON </t>
  </si>
  <si>
    <t>16-18</t>
  </si>
  <si>
    <t>05123108310000</t>
  </si>
  <si>
    <t>CONNELL</t>
  </si>
  <si>
    <t>05123133460000</t>
  </si>
  <si>
    <t>CPC BEEBE DRAW</t>
  </si>
  <si>
    <t>MarAprMay</t>
  </si>
  <si>
    <t>3N</t>
  </si>
  <si>
    <t>05123130350000</t>
  </si>
  <si>
    <t>CPC BOHLENDER</t>
  </si>
  <si>
    <t>29-2</t>
  </si>
  <si>
    <t>FebMarApr</t>
  </si>
  <si>
    <t>05123124580000</t>
  </si>
  <si>
    <t>CPC-JOHNSON</t>
  </si>
  <si>
    <t>29-1</t>
  </si>
  <si>
    <t>"--</t>
  </si>
  <si>
    <t>05123128700000</t>
  </si>
  <si>
    <t>DARLENE DINNEL</t>
  </si>
  <si>
    <t>05123129720000</t>
  </si>
  <si>
    <t>DAVIS FARMS</t>
  </si>
  <si>
    <t>7-4</t>
  </si>
  <si>
    <t>05123141020000</t>
  </si>
  <si>
    <t>DOLPH UPRR</t>
  </si>
  <si>
    <t>42-1</t>
  </si>
  <si>
    <t>05013063760000</t>
  </si>
  <si>
    <t>DONLEY MC</t>
  </si>
  <si>
    <t>36-7</t>
  </si>
  <si>
    <t>69W</t>
  </si>
  <si>
    <t>05123127630000</t>
  </si>
  <si>
    <t>EHRLICH</t>
  </si>
  <si>
    <t>3-18</t>
  </si>
  <si>
    <t>05123120520000</t>
  </si>
  <si>
    <t>EVERY-BROOKS</t>
  </si>
  <si>
    <t>05123125720000</t>
  </si>
  <si>
    <t>FRICK</t>
  </si>
  <si>
    <t>32-18</t>
  </si>
  <si>
    <t>05123113620000</t>
  </si>
  <si>
    <t>FRY</t>
  </si>
  <si>
    <t>05123131210000</t>
  </si>
  <si>
    <t>GEISERT</t>
  </si>
  <si>
    <t>1-11</t>
  </si>
  <si>
    <t>05123135810000</t>
  </si>
  <si>
    <t>7-11</t>
  </si>
  <si>
    <t>05123156120000</t>
  </si>
  <si>
    <t>GOZA</t>
  </si>
  <si>
    <t>JulyAugSep</t>
  </si>
  <si>
    <t>05123117070000</t>
  </si>
  <si>
    <t>GRANT ARENS</t>
  </si>
  <si>
    <t>05123078240001</t>
  </si>
  <si>
    <t>GRANT BROTHERS</t>
  </si>
  <si>
    <t>05014089990000</t>
  </si>
  <si>
    <t>GREEN MA</t>
  </si>
  <si>
    <t>17-8J</t>
  </si>
  <si>
    <t>05123125310000</t>
  </si>
  <si>
    <t>GREENHEAD</t>
  </si>
  <si>
    <t>11-18</t>
  </si>
  <si>
    <t>05123122450000</t>
  </si>
  <si>
    <t>GUNTHER</t>
  </si>
  <si>
    <t>A</t>
  </si>
  <si>
    <t>05123127800000</t>
  </si>
  <si>
    <t xml:space="preserve">HATCH UPRR </t>
  </si>
  <si>
    <t>42-11 #1</t>
  </si>
  <si>
    <t>05123051380001</t>
  </si>
  <si>
    <t>HERBST</t>
  </si>
  <si>
    <t>05013060910000</t>
  </si>
  <si>
    <t>HOUSE</t>
  </si>
  <si>
    <t>1-36</t>
  </si>
  <si>
    <t>70W</t>
  </si>
  <si>
    <t>05123146600000</t>
  </si>
  <si>
    <t>HSR-ARSCOTT</t>
  </si>
  <si>
    <t>5-22A</t>
  </si>
  <si>
    <t>05123167500000</t>
  </si>
  <si>
    <t>HSR-FELDMAN</t>
  </si>
  <si>
    <t>05123191510000</t>
  </si>
  <si>
    <t>HSR-GUTTERSEN</t>
  </si>
  <si>
    <t>2-4</t>
  </si>
  <si>
    <t>MayJuneJuly</t>
  </si>
  <si>
    <t>05123191520000</t>
  </si>
  <si>
    <t>3-4</t>
  </si>
  <si>
    <t>05123167520000</t>
  </si>
  <si>
    <t>HSR-HANCOCK</t>
  </si>
  <si>
    <t>8-36</t>
  </si>
  <si>
    <t>05123152760000</t>
  </si>
  <si>
    <t>HSR-HARMON</t>
  </si>
  <si>
    <t>12-36</t>
  </si>
  <si>
    <t>05123168000000</t>
  </si>
  <si>
    <t>HSR-HUNT</t>
  </si>
  <si>
    <t>1-18</t>
  </si>
  <si>
    <t>05123156610000</t>
  </si>
  <si>
    <t>HSR-HUNTER</t>
  </si>
  <si>
    <t>12-11</t>
  </si>
  <si>
    <t>05123166940000</t>
  </si>
  <si>
    <t>HSR-JONES</t>
  </si>
  <si>
    <t>16-36</t>
  </si>
  <si>
    <t>05123142290000</t>
  </si>
  <si>
    <t>HSR-LANDOR</t>
  </si>
  <si>
    <t>10-22A</t>
  </si>
  <si>
    <t>05123166990000</t>
  </si>
  <si>
    <t>HSR-LORENZEN</t>
  </si>
  <si>
    <t>4-18</t>
  </si>
  <si>
    <t>05123168340000</t>
  </si>
  <si>
    <t>HSR-MILLARD</t>
  </si>
  <si>
    <t>9-29</t>
  </si>
  <si>
    <t>05123168810000</t>
  </si>
  <si>
    <t>HSR-PETERSON</t>
  </si>
  <si>
    <t>12-29</t>
  </si>
  <si>
    <t>05123168690000</t>
  </si>
  <si>
    <t>HSR-ROTH</t>
  </si>
  <si>
    <t>6-18</t>
  </si>
  <si>
    <t>05123155650000</t>
  </si>
  <si>
    <t>HSR-THESING</t>
  </si>
  <si>
    <t>9-4</t>
  </si>
  <si>
    <t>05123114740000</t>
  </si>
  <si>
    <t>HUNGENBERG</t>
  </si>
  <si>
    <t>4-1</t>
  </si>
  <si>
    <t>05123114280000</t>
  </si>
  <si>
    <t>HUWA</t>
  </si>
  <si>
    <t>05123147170000</t>
  </si>
  <si>
    <t>05123116210000</t>
  </si>
  <si>
    <t>IKENOUYE</t>
  </si>
  <si>
    <t>05123155230000</t>
  </si>
  <si>
    <t>29-15</t>
  </si>
  <si>
    <t>05123119040000</t>
  </si>
  <si>
    <t>ISHIGURO</t>
  </si>
  <si>
    <t>05123082680000</t>
  </si>
  <si>
    <t>JOHN L. JOHNSON GU</t>
  </si>
  <si>
    <t>05123134700000</t>
  </si>
  <si>
    <t>JONES</t>
  </si>
  <si>
    <t>05123179380000</t>
  </si>
  <si>
    <t>KAMMERZELL</t>
  </si>
  <si>
    <t>29-4H6</t>
  </si>
  <si>
    <t>MOHAHAN GAS &amp; OIL INCORPORATED</t>
  </si>
  <si>
    <t>05123117450000</t>
  </si>
  <si>
    <t>KETTLER</t>
  </si>
  <si>
    <t>DUGAN PRODUCTION CORPORATION</t>
  </si>
  <si>
    <t>05123149730001</t>
  </si>
  <si>
    <t>KINSMAN</t>
  </si>
  <si>
    <t>24-18 #1</t>
  </si>
  <si>
    <t>05123144970000</t>
  </si>
  <si>
    <t>KUGEL</t>
  </si>
  <si>
    <t>12-18</t>
  </si>
  <si>
    <t>FOUNDATION ENERGY MANAGEMENT LLC</t>
  </si>
  <si>
    <t>05123102320000</t>
  </si>
  <si>
    <t>MCCARTY</t>
  </si>
  <si>
    <t>F, CO2</t>
  </si>
  <si>
    <t>05123121110000</t>
  </si>
  <si>
    <t>MCCLELLAN</t>
  </si>
  <si>
    <t>05123106650000</t>
  </si>
  <si>
    <t>MEIKLE</t>
  </si>
  <si>
    <t>28-1</t>
  </si>
  <si>
    <t>05123128300000</t>
  </si>
  <si>
    <t>MILLER</t>
  </si>
  <si>
    <t>16-29</t>
  </si>
  <si>
    <t>05123146370000</t>
  </si>
  <si>
    <t>MILLER UPRR</t>
  </si>
  <si>
    <t>31-29 #3</t>
  </si>
  <si>
    <t>05123131000000</t>
  </si>
  <si>
    <t>42-29</t>
  </si>
  <si>
    <t>05123119850000</t>
  </si>
  <si>
    <t>MONTGOMERY</t>
  </si>
  <si>
    <t>1-27</t>
  </si>
  <si>
    <t>05123114820000</t>
  </si>
  <si>
    <t>MOODY</t>
  </si>
  <si>
    <t>13-29</t>
  </si>
  <si>
    <t>EDDY OIL COMPANY</t>
  </si>
  <si>
    <t>05123148690000</t>
  </si>
  <si>
    <t>MOSER FARMS</t>
  </si>
  <si>
    <t>4-2</t>
  </si>
  <si>
    <t>05123132050000</t>
  </si>
  <si>
    <t>NOFFSINGER</t>
  </si>
  <si>
    <t>05123135510000</t>
  </si>
  <si>
    <t>8-4</t>
  </si>
  <si>
    <t>05123190470000</t>
  </si>
  <si>
    <t>O GRADY</t>
  </si>
  <si>
    <t>34-4</t>
  </si>
  <si>
    <t>05123133480000</t>
  </si>
  <si>
    <t>OTTENHOFF</t>
  </si>
  <si>
    <t>A, G, F, HCl</t>
  </si>
  <si>
    <t>05123124990000</t>
  </si>
  <si>
    <t>PEPPLER</t>
  </si>
  <si>
    <t>05123144380000</t>
  </si>
  <si>
    <t>2-36</t>
  </si>
  <si>
    <t>05001090240002</t>
  </si>
  <si>
    <t>PERGOLA</t>
  </si>
  <si>
    <t>2-15</t>
  </si>
  <si>
    <t>05123115930000</t>
  </si>
  <si>
    <t>PHELPS</t>
  </si>
  <si>
    <t>1-13</t>
  </si>
  <si>
    <t>05123123520000</t>
  </si>
  <si>
    <t>RICE</t>
  </si>
  <si>
    <t>22-1</t>
  </si>
  <si>
    <t>05123142570000</t>
  </si>
  <si>
    <t>ROBERT C NICE</t>
  </si>
  <si>
    <t>05123124820000</t>
  </si>
  <si>
    <t>ROSKOP</t>
  </si>
  <si>
    <t>05123135940000</t>
  </si>
  <si>
    <t>RUMSEY-MONFORT</t>
  </si>
  <si>
    <t>1-4</t>
  </si>
  <si>
    <t>05123135950000</t>
  </si>
  <si>
    <t>05123114730000</t>
  </si>
  <si>
    <t>SCHISSLER</t>
  </si>
  <si>
    <t>05123178720000</t>
  </si>
  <si>
    <t>SCHLAGEL</t>
  </si>
  <si>
    <t>23-4</t>
  </si>
  <si>
    <t>05123132040000</t>
  </si>
  <si>
    <t>SEELE</t>
  </si>
  <si>
    <t>05123132870000</t>
  </si>
  <si>
    <t>2-11</t>
  </si>
  <si>
    <t>05123115670000</t>
  </si>
  <si>
    <t>SPADE</t>
  </si>
  <si>
    <t>1-12</t>
  </si>
  <si>
    <t>05123121350000</t>
  </si>
  <si>
    <t>STARCK</t>
  </si>
  <si>
    <t>05123149780000</t>
  </si>
  <si>
    <t>STATE</t>
  </si>
  <si>
    <t>05123178650000</t>
  </si>
  <si>
    <t>36-5I4</t>
  </si>
  <si>
    <t>05123128590000</t>
  </si>
  <si>
    <t>STATE FARM</t>
  </si>
  <si>
    <t>36-6</t>
  </si>
  <si>
    <t>05123133650000</t>
  </si>
  <si>
    <t>05123158450000</t>
  </si>
  <si>
    <t>STATE N</t>
  </si>
  <si>
    <t>36-16</t>
  </si>
  <si>
    <t>05123127960000</t>
  </si>
  <si>
    <t>STATE SCHMIDT</t>
  </si>
  <si>
    <t>36-4</t>
  </si>
  <si>
    <t>05123128990000</t>
  </si>
  <si>
    <t>STATE-HUME</t>
  </si>
  <si>
    <t>05123121150000</t>
  </si>
  <si>
    <t>STATE-SCHMIDT</t>
  </si>
  <si>
    <t>36-3</t>
  </si>
  <si>
    <t>05123118580000</t>
  </si>
  <si>
    <t>STRONG</t>
  </si>
  <si>
    <t>4-22</t>
  </si>
  <si>
    <t>05123106090000</t>
  </si>
  <si>
    <t>SUPREME CAMP CAMENISCH</t>
  </si>
  <si>
    <t>COLTON LIMITED LIABILITY COMPANY</t>
  </si>
  <si>
    <t>05123187220000</t>
  </si>
  <si>
    <t>SWANK</t>
  </si>
  <si>
    <t>41-11</t>
  </si>
  <si>
    <t>05123166130000</t>
  </si>
  <si>
    <t>SWANSON</t>
  </si>
  <si>
    <t>29-14</t>
  </si>
  <si>
    <t>05123120480000</t>
  </si>
  <si>
    <t>TRACY</t>
  </si>
  <si>
    <t>A, F, CO2</t>
  </si>
  <si>
    <t>05123141930000</t>
  </si>
  <si>
    <t>TWO E RANCH</t>
  </si>
  <si>
    <t>05123193550000</t>
  </si>
  <si>
    <t>UHRICH</t>
  </si>
  <si>
    <t>05123159230000</t>
  </si>
  <si>
    <t>UPRC</t>
  </si>
  <si>
    <t>13-15O</t>
  </si>
  <si>
    <t>05123152380000</t>
  </si>
  <si>
    <t>29-7K</t>
  </si>
  <si>
    <t>05123125570000</t>
  </si>
  <si>
    <t>UPRR 42 PAN AM AV</t>
  </si>
  <si>
    <t>05123180360000</t>
  </si>
  <si>
    <t>UPV</t>
  </si>
  <si>
    <t>11-14J7</t>
  </si>
  <si>
    <t>05123176750000</t>
  </si>
  <si>
    <t>VANNOY</t>
  </si>
  <si>
    <t>11-41</t>
  </si>
  <si>
    <t>05123145260000</t>
  </si>
  <si>
    <t>VICTOR E GOODHARD</t>
  </si>
  <si>
    <t>05123125820000</t>
  </si>
  <si>
    <t>VIRGINIA</t>
  </si>
  <si>
    <t>1-22</t>
  </si>
  <si>
    <t>05123168300000</t>
  </si>
  <si>
    <t>WALKER</t>
  </si>
  <si>
    <t>4-24</t>
  </si>
  <si>
    <t>05123073330000</t>
  </si>
  <si>
    <t>WARDELL H</t>
  </si>
  <si>
    <t>18-1J</t>
  </si>
  <si>
    <t>05123137950000</t>
  </si>
  <si>
    <t>WARDELL UPRR</t>
  </si>
  <si>
    <t>31-29</t>
  </si>
  <si>
    <t>05123129530000</t>
  </si>
  <si>
    <t>WEIDEMAN</t>
  </si>
  <si>
    <t>05123131970000</t>
  </si>
  <si>
    <t>WPF III</t>
  </si>
  <si>
    <t>A18-13A</t>
  </si>
  <si>
    <t>05123134710000</t>
  </si>
  <si>
    <t>YAKLICH</t>
  </si>
  <si>
    <t>5-11</t>
  </si>
  <si>
    <t>EXPLANATION</t>
  </si>
  <si>
    <t>STATISTICS</t>
  </si>
  <si>
    <t>Lease Name, Well Number, Latitude, and Longitude from Colorado Oil and Gas Conservation Commission</t>
  </si>
  <si>
    <t>minimum</t>
  </si>
  <si>
    <t>maximum</t>
  </si>
  <si>
    <t>Production data derived from data provided by IHS Energy</t>
  </si>
  <si>
    <t>median</t>
  </si>
  <si>
    <t>Perforation data from IHS Energy</t>
  </si>
  <si>
    <t>arithmetic mean</t>
  </si>
  <si>
    <t>standard deviation</t>
  </si>
  <si>
    <t>count</t>
  </si>
  <si>
    <t>1st quartile</t>
  </si>
  <si>
    <t>3rd 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</si>
</sst>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2"/>
      <color theme="1"/>
      <name val="Times New Roman"/>
      <family val="2"/>
    </font>
    <font>
      <sz val="9"/>
      <color theme="1"/>
      <name val="MS Reference Sans Serif"/>
      <family val="2"/>
    </font>
    <font>
      <b/>
      <sz val="9"/>
      <name val="MS Reference Sans Serif"/>
      <family val="2"/>
    </font>
    <font>
      <b/>
      <sz val="9"/>
      <color theme="1"/>
      <name val="MS Reference Sans Serif"/>
      <family val="2"/>
    </font>
    <font>
      <sz val="9"/>
      <color rgb="FF000000"/>
      <name val="MS Reference Sans Serif"/>
      <family val="2"/>
    </font>
    <font>
      <sz val="9"/>
      <color indexed="8"/>
      <name val="MS Reference Sans Serif"/>
      <family val="2"/>
    </font>
    <font>
      <sz val="9"/>
      <name val="MS Reference Sans Serif"/>
      <family val="2"/>
    </font>
    <font>
      <sz val="10"/>
      <name val="MS Sans Serif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49" fontId="4" fillId="0" borderId="3" xfId="0" applyNumberFormat="1" applyFont="1" applyFill="1" applyBorder="1" applyAlignment="1" applyProtection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4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>
      <alignment vertical="top" wrapText="1"/>
    </xf>
    <xf numFmtId="2" fontId="4" fillId="0" borderId="0" xfId="0" applyNumberFormat="1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 applyProtection="1">
      <alignment horizontal="center" vertical="top" wrapText="1"/>
    </xf>
    <xf numFmtId="49" fontId="6" fillId="0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/>
    <xf numFmtId="49" fontId="6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/>
    <xf numFmtId="0" fontId="6" fillId="0" borderId="0" xfId="0" quotePrefix="1" applyFont="1" applyBorder="1" applyAlignment="1">
      <alignment horizontal="right"/>
    </xf>
    <xf numFmtId="0" fontId="7" fillId="0" borderId="5" xfId="0" applyFont="1" applyBorder="1"/>
    <xf numFmtId="0" fontId="7" fillId="0" borderId="6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1" fillId="0" borderId="0" xfId="0" applyFont="1" applyAlignment="1"/>
    <xf numFmtId="1" fontId="6" fillId="0" borderId="0" xfId="0" applyNumberFormat="1" applyFont="1"/>
    <xf numFmtId="1" fontId="6" fillId="0" borderId="0" xfId="0" applyNumberFormat="1" applyFont="1" applyAlignment="1">
      <alignment horizontal="right"/>
    </xf>
    <xf numFmtId="49" fontId="6" fillId="0" borderId="0" xfId="0" applyNumberFormat="1" applyFont="1"/>
    <xf numFmtId="0" fontId="6" fillId="0" borderId="0" xfId="0" quotePrefix="1" applyFont="1" applyBorder="1"/>
    <xf numFmtId="0" fontId="1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4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x14ac:dyDescent="0.25"/>
  <cols>
    <col min="1" max="1" width="15.875" style="45" customWidth="1"/>
    <col min="2" max="2" width="27.75" style="34" bestFit="1" customWidth="1"/>
    <col min="3" max="3" width="11.875" style="45" bestFit="1" customWidth="1"/>
    <col min="4" max="4" width="38.875" style="34" customWidth="1"/>
    <col min="5" max="5" width="3.25" style="34" customWidth="1"/>
    <col min="6" max="6" width="5.25" style="34" bestFit="1" customWidth="1"/>
    <col min="7" max="7" width="10.75" style="34" bestFit="1" customWidth="1"/>
    <col min="8" max="8" width="10.875" style="38" bestFit="1" customWidth="1"/>
    <col min="9" max="9" width="12.125" style="38" bestFit="1" customWidth="1"/>
    <col min="10" max="10" width="13.75" style="39" bestFit="1" customWidth="1"/>
    <col min="11" max="12" width="13.75" style="38" customWidth="1"/>
    <col min="13" max="13" width="3.25" style="34" customWidth="1"/>
    <col min="14" max="14" width="5.25" style="34" bestFit="1" customWidth="1"/>
    <col min="15" max="15" width="10.75" style="34" bestFit="1" customWidth="1"/>
    <col min="16" max="16" width="10.875" style="38" bestFit="1" customWidth="1"/>
    <col min="17" max="17" width="12.125" style="38" bestFit="1" customWidth="1"/>
    <col min="18" max="18" width="13.75" style="39" bestFit="1" customWidth="1"/>
    <col min="19" max="20" width="13.75" style="38" customWidth="1"/>
    <col min="21" max="21" width="3.25" style="34" customWidth="1"/>
    <col min="22" max="22" width="11.75" style="34" customWidth="1"/>
    <col min="23" max="23" width="3.25" style="34" customWidth="1"/>
    <col min="24" max="24" width="13.75" style="34" customWidth="1"/>
    <col min="25" max="25" width="15.625" style="34" bestFit="1" customWidth="1"/>
    <col min="26" max="26" width="10.625" style="40" customWidth="1"/>
    <col min="27" max="27" width="10.875" style="40" bestFit="1" customWidth="1"/>
    <col min="28" max="28" width="9.625" style="34" customWidth="1"/>
    <col min="29" max="29" width="11.875" style="34" customWidth="1"/>
    <col min="30" max="30" width="14" style="34" customWidth="1"/>
    <col min="31" max="31" width="16.625" style="34" customWidth="1"/>
    <col min="32" max="32" width="10.5" style="34" bestFit="1" customWidth="1"/>
    <col min="33" max="33" width="3.25" style="34" customWidth="1"/>
    <col min="34" max="36" width="8.5" style="34" customWidth="1"/>
    <col min="37" max="37" width="9.5" style="41" customWidth="1"/>
    <col min="38" max="38" width="11.125" style="41" customWidth="1"/>
    <col min="39" max="16384" width="9" style="34"/>
  </cols>
  <sheetData>
    <row r="1" spans="1:38" s="1" customFormat="1" ht="15" customHeight="1" thickBot="1" x14ac:dyDescent="0.3">
      <c r="A1" s="1" t="s">
        <v>0</v>
      </c>
      <c r="H1" s="2"/>
      <c r="I1" s="2"/>
      <c r="J1" s="2"/>
      <c r="K1" s="2"/>
      <c r="O1" s="2"/>
      <c r="P1" s="2"/>
      <c r="Q1" s="2"/>
      <c r="R1" s="2"/>
      <c r="T1" s="2"/>
      <c r="U1" s="2"/>
      <c r="V1" s="2"/>
      <c r="Z1" s="3"/>
      <c r="AA1" s="3"/>
      <c r="AC1" s="4"/>
      <c r="AD1" s="4"/>
      <c r="AE1" s="4"/>
      <c r="AF1" s="4"/>
      <c r="AH1" s="4"/>
      <c r="AI1" s="4"/>
      <c r="AK1" s="5"/>
      <c r="AL1" s="5"/>
    </row>
    <row r="2" spans="1:38" s="6" customFormat="1" x14ac:dyDescent="0.25">
      <c r="A2" s="48" t="s">
        <v>1</v>
      </c>
      <c r="B2" s="48"/>
      <c r="C2" s="48"/>
      <c r="D2" s="48"/>
      <c r="F2" s="48" t="s">
        <v>2</v>
      </c>
      <c r="G2" s="48"/>
      <c r="H2" s="48"/>
      <c r="I2" s="48"/>
      <c r="J2" s="48"/>
      <c r="K2" s="48"/>
      <c r="L2" s="48"/>
      <c r="N2" s="49" t="s">
        <v>3</v>
      </c>
      <c r="O2" s="49"/>
      <c r="P2" s="49"/>
      <c r="Q2" s="49"/>
      <c r="R2" s="49"/>
      <c r="S2" s="49"/>
      <c r="T2" s="49"/>
      <c r="U2" s="7"/>
      <c r="V2" s="8"/>
      <c r="X2" s="49" t="s">
        <v>4</v>
      </c>
      <c r="Y2" s="49"/>
      <c r="Z2" s="49"/>
      <c r="AA2" s="49"/>
      <c r="AB2" s="49"/>
      <c r="AC2" s="49"/>
      <c r="AD2" s="49"/>
      <c r="AE2" s="49"/>
      <c r="AF2" s="49"/>
      <c r="AH2" s="49" t="s">
        <v>5</v>
      </c>
      <c r="AI2" s="49"/>
      <c r="AJ2" s="49"/>
      <c r="AK2" s="49"/>
      <c r="AL2" s="49"/>
    </row>
    <row r="3" spans="1:38" s="15" customFormat="1" ht="26.1" customHeight="1" thickBot="1" x14ac:dyDescent="0.3">
      <c r="A3" s="9" t="s">
        <v>6</v>
      </c>
      <c r="B3" s="10" t="s">
        <v>7</v>
      </c>
      <c r="C3" s="11" t="s">
        <v>8</v>
      </c>
      <c r="D3" s="12" t="s">
        <v>9</v>
      </c>
      <c r="E3" s="13"/>
      <c r="F3" s="10" t="s">
        <v>10</v>
      </c>
      <c r="G3" s="10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N3" s="10" t="s">
        <v>10</v>
      </c>
      <c r="O3" s="10" t="s">
        <v>11</v>
      </c>
      <c r="P3" s="14" t="s">
        <v>12</v>
      </c>
      <c r="Q3" s="14" t="s">
        <v>13</v>
      </c>
      <c r="R3" s="14" t="s">
        <v>14</v>
      </c>
      <c r="S3" s="14" t="s">
        <v>15</v>
      </c>
      <c r="T3" s="14" t="s">
        <v>16</v>
      </c>
      <c r="U3" s="16"/>
      <c r="V3" s="14" t="s">
        <v>17</v>
      </c>
      <c r="X3" s="17" t="s">
        <v>18</v>
      </c>
      <c r="Y3" s="17" t="s">
        <v>19</v>
      </c>
      <c r="Z3" s="18" t="s">
        <v>20</v>
      </c>
      <c r="AA3" s="18" t="s">
        <v>21</v>
      </c>
      <c r="AB3" s="17" t="s">
        <v>22</v>
      </c>
      <c r="AC3" s="17" t="s">
        <v>23</v>
      </c>
      <c r="AD3" s="19" t="s">
        <v>24</v>
      </c>
      <c r="AE3" s="19" t="s">
        <v>25</v>
      </c>
      <c r="AF3" s="19" t="s">
        <v>26</v>
      </c>
      <c r="AG3" s="20"/>
      <c r="AH3" s="10" t="s">
        <v>27</v>
      </c>
      <c r="AI3" s="10" t="s">
        <v>28</v>
      </c>
      <c r="AJ3" s="10" t="s">
        <v>29</v>
      </c>
      <c r="AK3" s="21" t="s">
        <v>30</v>
      </c>
      <c r="AL3" s="21" t="s">
        <v>31</v>
      </c>
    </row>
    <row r="4" spans="1:38" s="30" customFormat="1" x14ac:dyDescent="0.25">
      <c r="A4" s="22" t="s">
        <v>32</v>
      </c>
      <c r="B4" s="23" t="s">
        <v>33</v>
      </c>
      <c r="C4" s="22" t="s">
        <v>34</v>
      </c>
      <c r="D4" s="23" t="s">
        <v>35</v>
      </c>
      <c r="E4" s="23"/>
      <c r="F4" s="23">
        <v>1996</v>
      </c>
      <c r="G4" s="23" t="s">
        <v>36</v>
      </c>
      <c r="H4" s="24">
        <v>0.84874551971326195</v>
      </c>
      <c r="I4" s="24">
        <v>23.5093189964158</v>
      </c>
      <c r="J4" s="25">
        <v>0.62903225806451601</v>
      </c>
      <c r="K4" s="24">
        <f t="shared" ref="K4:K67" si="0">1000*H4/I4</f>
        <v>36.102514064429542</v>
      </c>
      <c r="L4" s="26">
        <f t="shared" ref="L4:L67" si="1">IF(ISNUMBER(J4),1000*J4/I4,"--")</f>
        <v>26.756719671906168</v>
      </c>
      <c r="M4" s="23"/>
      <c r="N4" s="23">
        <v>2001</v>
      </c>
      <c r="O4" s="23" t="s">
        <v>36</v>
      </c>
      <c r="P4" s="24">
        <v>0.56451612903225801</v>
      </c>
      <c r="Q4" s="24">
        <v>17.5695340501792</v>
      </c>
      <c r="R4" s="25">
        <v>0.56774193548387097</v>
      </c>
      <c r="S4" s="24">
        <f t="shared" ref="S4:S67" si="2">1000*P4/Q4</f>
        <v>32.130398416940388</v>
      </c>
      <c r="T4" s="25">
        <f t="shared" ref="T4:T67" si="3">IF(ISNUMBER(R4),1000*R4/Q4,"--")</f>
        <v>32.314000693608619</v>
      </c>
      <c r="U4" s="23"/>
      <c r="V4" s="24">
        <f t="shared" ref="V4:V67" si="4">Q4/I4</f>
        <v>0.74734338552545176</v>
      </c>
      <c r="W4" s="23"/>
      <c r="X4" s="23">
        <v>7260</v>
      </c>
      <c r="Y4" s="23">
        <v>7268</v>
      </c>
      <c r="Z4" s="27">
        <v>16</v>
      </c>
      <c r="AA4" s="27">
        <v>1</v>
      </c>
      <c r="AB4" s="23" t="s">
        <v>37</v>
      </c>
      <c r="AC4" s="28">
        <v>4814</v>
      </c>
      <c r="AD4" s="23">
        <f t="shared" ref="AD4:AD67" si="5">AC4-X4</f>
        <v>-2446</v>
      </c>
      <c r="AE4" s="23">
        <f t="shared" ref="AE4:AE67" si="6">AC4-Y4</f>
        <v>-2454</v>
      </c>
      <c r="AF4" s="23">
        <f t="shared" ref="AF4:AF67" si="7">AD4-AE4</f>
        <v>8</v>
      </c>
      <c r="AG4" s="23"/>
      <c r="AH4" s="23">
        <v>22</v>
      </c>
      <c r="AI4" s="23" t="s">
        <v>38</v>
      </c>
      <c r="AJ4" s="23" t="s">
        <v>39</v>
      </c>
      <c r="AK4" s="29">
        <v>40.383240000000001</v>
      </c>
      <c r="AL4" s="29">
        <v>-104.77279</v>
      </c>
    </row>
    <row r="5" spans="1:38" s="30" customFormat="1" x14ac:dyDescent="0.25">
      <c r="A5" s="31" t="s">
        <v>40</v>
      </c>
      <c r="B5" s="23" t="s">
        <v>41</v>
      </c>
      <c r="C5" s="22" t="s">
        <v>42</v>
      </c>
      <c r="D5" s="28" t="s">
        <v>43</v>
      </c>
      <c r="E5" s="23"/>
      <c r="F5" s="23">
        <v>1991</v>
      </c>
      <c r="G5" s="23" t="s">
        <v>44</v>
      </c>
      <c r="H5" s="24">
        <v>3.72657450076805</v>
      </c>
      <c r="I5" s="24">
        <v>37.580645161290299</v>
      </c>
      <c r="J5" s="25" t="s">
        <v>45</v>
      </c>
      <c r="K5" s="24">
        <f t="shared" si="0"/>
        <v>99.162068260780785</v>
      </c>
      <c r="L5" s="26" t="str">
        <f t="shared" si="1"/>
        <v>--</v>
      </c>
      <c r="M5" s="23"/>
      <c r="N5" s="23">
        <v>1996</v>
      </c>
      <c r="O5" s="23" t="s">
        <v>44</v>
      </c>
      <c r="P5" s="24">
        <v>1.3400074156470201</v>
      </c>
      <c r="Q5" s="24">
        <v>20.761216166110501</v>
      </c>
      <c r="R5" s="25" t="s">
        <v>45</v>
      </c>
      <c r="S5" s="24">
        <f t="shared" si="2"/>
        <v>64.543782258496805</v>
      </c>
      <c r="T5" s="25" t="str">
        <f t="shared" si="3"/>
        <v>--</v>
      </c>
      <c r="U5" s="23"/>
      <c r="V5" s="24">
        <f t="shared" si="4"/>
        <v>0.55244437866903517</v>
      </c>
      <c r="W5" s="23"/>
      <c r="X5" s="28">
        <v>6994</v>
      </c>
      <c r="Y5" s="28">
        <v>7004</v>
      </c>
      <c r="Z5" s="27">
        <v>30</v>
      </c>
      <c r="AA5" s="27">
        <v>1</v>
      </c>
      <c r="AB5" s="23" t="s">
        <v>46</v>
      </c>
      <c r="AC5" s="28">
        <v>4653</v>
      </c>
      <c r="AD5" s="23">
        <f t="shared" si="5"/>
        <v>-2341</v>
      </c>
      <c r="AE5" s="23">
        <f t="shared" si="6"/>
        <v>-2351</v>
      </c>
      <c r="AF5" s="23">
        <f t="shared" si="7"/>
        <v>10</v>
      </c>
      <c r="AG5" s="23"/>
      <c r="AH5" s="28">
        <v>22</v>
      </c>
      <c r="AI5" s="23" t="s">
        <v>38</v>
      </c>
      <c r="AJ5" s="28" t="s">
        <v>47</v>
      </c>
      <c r="AK5" s="29">
        <v>40.383364999999998</v>
      </c>
      <c r="AL5" s="29">
        <v>-104.642437</v>
      </c>
    </row>
    <row r="6" spans="1:38" x14ac:dyDescent="0.25">
      <c r="A6" s="31" t="s">
        <v>48</v>
      </c>
      <c r="B6" s="28" t="s">
        <v>49</v>
      </c>
      <c r="C6" s="31" t="s">
        <v>50</v>
      </c>
      <c r="D6" s="28" t="s">
        <v>51</v>
      </c>
      <c r="E6" s="28"/>
      <c r="F6" s="28">
        <v>1989</v>
      </c>
      <c r="G6" s="28" t="s">
        <v>44</v>
      </c>
      <c r="H6" s="32">
        <v>4.2826420890936996</v>
      </c>
      <c r="I6" s="32">
        <v>57.225038402457798</v>
      </c>
      <c r="J6" s="26" t="s">
        <v>45</v>
      </c>
      <c r="K6" s="24">
        <f t="shared" si="0"/>
        <v>74.83860576858541</v>
      </c>
      <c r="L6" s="26" t="str">
        <f t="shared" si="1"/>
        <v>--</v>
      </c>
      <c r="M6" s="28"/>
      <c r="N6" s="28">
        <v>1994</v>
      </c>
      <c r="O6" s="28" t="s">
        <v>44</v>
      </c>
      <c r="P6" s="32">
        <v>1.76344086021505</v>
      </c>
      <c r="Q6" s="32">
        <v>15.164746543778801</v>
      </c>
      <c r="R6" s="26">
        <v>0.264592933947773</v>
      </c>
      <c r="S6" s="24">
        <f t="shared" si="2"/>
        <v>116.28554787409128</v>
      </c>
      <c r="T6" s="25">
        <f t="shared" si="3"/>
        <v>17.447896882676215</v>
      </c>
      <c r="U6" s="28"/>
      <c r="V6" s="24">
        <f t="shared" si="4"/>
        <v>0.26500194612586714</v>
      </c>
      <c r="W6" s="28"/>
      <c r="X6" s="28">
        <v>6623</v>
      </c>
      <c r="Y6" s="28">
        <v>6826</v>
      </c>
      <c r="Z6" s="33">
        <v>15</v>
      </c>
      <c r="AA6" s="33">
        <v>3</v>
      </c>
      <c r="AB6" s="28" t="s">
        <v>52</v>
      </c>
      <c r="AC6" s="28">
        <v>4705</v>
      </c>
      <c r="AD6" s="23">
        <f t="shared" si="5"/>
        <v>-1918</v>
      </c>
      <c r="AE6" s="23">
        <f t="shared" si="6"/>
        <v>-2121</v>
      </c>
      <c r="AF6" s="23">
        <f t="shared" si="7"/>
        <v>203</v>
      </c>
      <c r="AG6" s="28"/>
      <c r="AH6" s="28">
        <v>29</v>
      </c>
      <c r="AI6" s="28" t="s">
        <v>53</v>
      </c>
      <c r="AJ6" s="28" t="s">
        <v>54</v>
      </c>
      <c r="AK6" s="29">
        <v>40.462294</v>
      </c>
      <c r="AL6" s="29">
        <v>-104.57676600000001</v>
      </c>
    </row>
    <row r="7" spans="1:38" x14ac:dyDescent="0.25">
      <c r="A7" s="31" t="s">
        <v>55</v>
      </c>
      <c r="B7" s="28" t="s">
        <v>56</v>
      </c>
      <c r="C7" s="31" t="s">
        <v>57</v>
      </c>
      <c r="D7" s="28" t="s">
        <v>58</v>
      </c>
      <c r="E7" s="28"/>
      <c r="F7" s="28">
        <v>1987</v>
      </c>
      <c r="G7" s="28" t="s">
        <v>36</v>
      </c>
      <c r="H7" s="32">
        <v>2.6111111111111098</v>
      </c>
      <c r="I7" s="32">
        <v>39.422222222222203</v>
      </c>
      <c r="J7" s="26" t="s">
        <v>45</v>
      </c>
      <c r="K7" s="24">
        <f t="shared" si="0"/>
        <v>66.234498308906424</v>
      </c>
      <c r="L7" s="26" t="str">
        <f t="shared" si="1"/>
        <v>--</v>
      </c>
      <c r="M7" s="28"/>
      <c r="N7" s="28">
        <v>1992</v>
      </c>
      <c r="O7" s="28" t="s">
        <v>36</v>
      </c>
      <c r="P7" s="32">
        <v>1.60752688172043</v>
      </c>
      <c r="Q7" s="32">
        <v>8.5197132616487501</v>
      </c>
      <c r="R7" s="26" t="s">
        <v>45</v>
      </c>
      <c r="S7" s="24">
        <f t="shared" si="2"/>
        <v>188.68321413546477</v>
      </c>
      <c r="T7" s="25" t="str">
        <f t="shared" si="3"/>
        <v>--</v>
      </c>
      <c r="U7" s="28"/>
      <c r="V7" s="24">
        <f t="shared" si="4"/>
        <v>0.21611448521656931</v>
      </c>
      <c r="W7" s="28"/>
      <c r="X7" s="28">
        <v>7134</v>
      </c>
      <c r="Y7" s="28">
        <v>7156</v>
      </c>
      <c r="Z7" s="33">
        <v>12</v>
      </c>
      <c r="AA7" s="33">
        <v>1</v>
      </c>
      <c r="AB7" s="28" t="s">
        <v>52</v>
      </c>
      <c r="AC7" s="28">
        <v>4959</v>
      </c>
      <c r="AD7" s="23">
        <f t="shared" si="5"/>
        <v>-2175</v>
      </c>
      <c r="AE7" s="23">
        <f t="shared" si="6"/>
        <v>-2197</v>
      </c>
      <c r="AF7" s="23">
        <f t="shared" si="7"/>
        <v>22</v>
      </c>
      <c r="AG7" s="28"/>
      <c r="AH7" s="28">
        <v>22</v>
      </c>
      <c r="AI7" s="23" t="s">
        <v>38</v>
      </c>
      <c r="AJ7" s="28" t="s">
        <v>59</v>
      </c>
      <c r="AK7" s="29">
        <v>40.379674000000001</v>
      </c>
      <c r="AL7" s="29">
        <v>-104.885695</v>
      </c>
    </row>
    <row r="8" spans="1:38" x14ac:dyDescent="0.25">
      <c r="A8" s="31" t="s">
        <v>60</v>
      </c>
      <c r="B8" s="28" t="s">
        <v>61</v>
      </c>
      <c r="C8" s="31" t="s">
        <v>62</v>
      </c>
      <c r="D8" s="28" t="s">
        <v>35</v>
      </c>
      <c r="E8" s="28"/>
      <c r="F8" s="28">
        <v>1990</v>
      </c>
      <c r="G8" s="28" t="s">
        <v>63</v>
      </c>
      <c r="H8" s="32">
        <v>4.0858608330243502</v>
      </c>
      <c r="I8" s="32">
        <v>111.657261154369</v>
      </c>
      <c r="J8" s="26" t="s">
        <v>45</v>
      </c>
      <c r="K8" s="24">
        <f t="shared" si="0"/>
        <v>36.592880666986304</v>
      </c>
      <c r="L8" s="26" t="str">
        <f t="shared" si="1"/>
        <v>--</v>
      </c>
      <c r="M8" s="28"/>
      <c r="N8" s="28">
        <v>1995</v>
      </c>
      <c r="O8" s="28" t="s">
        <v>63</v>
      </c>
      <c r="P8" s="32">
        <v>2.0107526881720399</v>
      </c>
      <c r="Q8" s="32">
        <v>50.403225806451601</v>
      </c>
      <c r="R8" s="26">
        <v>0.345878136200717</v>
      </c>
      <c r="S8" s="24">
        <f t="shared" si="2"/>
        <v>39.893333333333281</v>
      </c>
      <c r="T8" s="25">
        <f t="shared" si="3"/>
        <v>6.8622222222222264</v>
      </c>
      <c r="U8" s="28"/>
      <c r="V8" s="24">
        <f t="shared" si="4"/>
        <v>0.45141019299020657</v>
      </c>
      <c r="W8" s="28"/>
      <c r="X8" s="28">
        <v>6988</v>
      </c>
      <c r="Y8" s="28">
        <v>7300</v>
      </c>
      <c r="Z8" s="35" t="s">
        <v>45</v>
      </c>
      <c r="AA8" s="33">
        <v>2</v>
      </c>
      <c r="AB8" s="28" t="s">
        <v>64</v>
      </c>
      <c r="AC8" s="28">
        <v>4885</v>
      </c>
      <c r="AD8" s="23">
        <f t="shared" si="5"/>
        <v>-2103</v>
      </c>
      <c r="AE8" s="23">
        <f t="shared" si="6"/>
        <v>-2415</v>
      </c>
      <c r="AF8" s="23">
        <f t="shared" si="7"/>
        <v>312</v>
      </c>
      <c r="AG8" s="28"/>
      <c r="AH8" s="28">
        <v>29</v>
      </c>
      <c r="AI8" s="28" t="s">
        <v>65</v>
      </c>
      <c r="AJ8" s="28" t="s">
        <v>47</v>
      </c>
      <c r="AK8" s="29">
        <v>40.284610000000001</v>
      </c>
      <c r="AL8" s="29">
        <v>-104.67986999999999</v>
      </c>
    </row>
    <row r="9" spans="1:38" x14ac:dyDescent="0.25">
      <c r="A9" s="31" t="s">
        <v>66</v>
      </c>
      <c r="B9" s="28" t="s">
        <v>67</v>
      </c>
      <c r="C9" s="31" t="s">
        <v>68</v>
      </c>
      <c r="D9" s="28" t="s">
        <v>69</v>
      </c>
      <c r="E9" s="28"/>
      <c r="F9" s="28">
        <v>1989</v>
      </c>
      <c r="G9" s="28" t="s">
        <v>44</v>
      </c>
      <c r="H9" s="32">
        <v>2.45161290322581</v>
      </c>
      <c r="I9" s="32">
        <v>68.330645161290306</v>
      </c>
      <c r="J9" s="26">
        <v>0.363978494623656</v>
      </c>
      <c r="K9" s="24">
        <f t="shared" si="0"/>
        <v>35.878673433258648</v>
      </c>
      <c r="L9" s="26">
        <f t="shared" si="1"/>
        <v>5.3267241040166828</v>
      </c>
      <c r="M9" s="28"/>
      <c r="N9" s="28">
        <v>1994</v>
      </c>
      <c r="O9" s="28" t="s">
        <v>44</v>
      </c>
      <c r="P9" s="32">
        <v>1.4481566820276499</v>
      </c>
      <c r="Q9" s="32">
        <v>33.034562211981601</v>
      </c>
      <c r="R9" s="26">
        <v>0.18279569892473099</v>
      </c>
      <c r="S9" s="24">
        <f t="shared" si="2"/>
        <v>43.837622933668086</v>
      </c>
      <c r="T9" s="25">
        <f t="shared" si="3"/>
        <v>5.5334681825579386</v>
      </c>
      <c r="U9" s="28"/>
      <c r="V9" s="24">
        <f t="shared" si="4"/>
        <v>0.48345163629006488</v>
      </c>
      <c r="W9" s="28"/>
      <c r="X9" s="23">
        <v>7020</v>
      </c>
      <c r="Y9" s="23">
        <v>7030</v>
      </c>
      <c r="Z9" s="33">
        <v>20</v>
      </c>
      <c r="AA9" s="33">
        <v>1</v>
      </c>
      <c r="AB9" s="28" t="s">
        <v>37</v>
      </c>
      <c r="AC9" s="28">
        <v>4689</v>
      </c>
      <c r="AD9" s="23">
        <f t="shared" si="5"/>
        <v>-2331</v>
      </c>
      <c r="AE9" s="23">
        <f t="shared" si="6"/>
        <v>-2341</v>
      </c>
      <c r="AF9" s="23">
        <f t="shared" si="7"/>
        <v>10</v>
      </c>
      <c r="AG9" s="28"/>
      <c r="AH9" s="28">
        <v>11</v>
      </c>
      <c r="AI9" s="28" t="s">
        <v>65</v>
      </c>
      <c r="AJ9" s="28" t="s">
        <v>47</v>
      </c>
      <c r="AK9" s="29">
        <v>40.325299999999999</v>
      </c>
      <c r="AL9" s="29">
        <v>-104.637241</v>
      </c>
    </row>
    <row r="10" spans="1:38" x14ac:dyDescent="0.25">
      <c r="A10" s="31" t="s">
        <v>70</v>
      </c>
      <c r="B10" s="28" t="s">
        <v>67</v>
      </c>
      <c r="C10" s="31" t="s">
        <v>71</v>
      </c>
      <c r="D10" s="28" t="s">
        <v>35</v>
      </c>
      <c r="E10" s="28"/>
      <c r="F10" s="28">
        <v>1990</v>
      </c>
      <c r="G10" s="28" t="s">
        <v>63</v>
      </c>
      <c r="H10" s="32">
        <v>5.1240911418330803</v>
      </c>
      <c r="I10" s="32">
        <v>104.27455197132601</v>
      </c>
      <c r="J10" s="26" t="s">
        <v>45</v>
      </c>
      <c r="K10" s="24">
        <f t="shared" si="0"/>
        <v>49.140380322536714</v>
      </c>
      <c r="L10" s="26" t="str">
        <f t="shared" si="1"/>
        <v>--</v>
      </c>
      <c r="M10" s="28"/>
      <c r="N10" s="28">
        <v>1995</v>
      </c>
      <c r="O10" s="28" t="s">
        <v>63</v>
      </c>
      <c r="P10" s="32">
        <v>2.0923371647509601</v>
      </c>
      <c r="Q10" s="32">
        <v>47.579693486590003</v>
      </c>
      <c r="R10" s="26">
        <v>0.55555555555555602</v>
      </c>
      <c r="S10" s="24">
        <f t="shared" si="2"/>
        <v>43.975423367127632</v>
      </c>
      <c r="T10" s="25">
        <f t="shared" si="3"/>
        <v>11.676316404016671</v>
      </c>
      <c r="U10" s="28"/>
      <c r="V10" s="24">
        <f t="shared" si="4"/>
        <v>0.45629247584466948</v>
      </c>
      <c r="W10" s="28"/>
      <c r="X10" s="28">
        <v>6740</v>
      </c>
      <c r="Y10" s="28">
        <v>7039</v>
      </c>
      <c r="Z10" s="35" t="s">
        <v>45</v>
      </c>
      <c r="AA10" s="33">
        <v>2</v>
      </c>
      <c r="AB10" s="28" t="s">
        <v>64</v>
      </c>
      <c r="AC10" s="28">
        <v>4687</v>
      </c>
      <c r="AD10" s="23">
        <f t="shared" si="5"/>
        <v>-2053</v>
      </c>
      <c r="AE10" s="23">
        <f t="shared" si="6"/>
        <v>-2352</v>
      </c>
      <c r="AF10" s="23">
        <f t="shared" si="7"/>
        <v>299</v>
      </c>
      <c r="AG10" s="28"/>
      <c r="AH10" s="28">
        <v>11</v>
      </c>
      <c r="AI10" s="28" t="s">
        <v>65</v>
      </c>
      <c r="AJ10" s="28" t="s">
        <v>47</v>
      </c>
      <c r="AK10" s="29">
        <v>40.321190000000001</v>
      </c>
      <c r="AL10" s="29">
        <v>-104.63694</v>
      </c>
    </row>
    <row r="11" spans="1:38" x14ac:dyDescent="0.25">
      <c r="A11" s="31" t="s">
        <v>72</v>
      </c>
      <c r="B11" s="28" t="s">
        <v>73</v>
      </c>
      <c r="C11" s="31" t="s">
        <v>74</v>
      </c>
      <c r="D11" s="28" t="s">
        <v>35</v>
      </c>
      <c r="E11" s="28"/>
      <c r="F11" s="28">
        <v>1988</v>
      </c>
      <c r="G11" s="28" t="s">
        <v>63</v>
      </c>
      <c r="H11" s="32">
        <v>3.03189964157706</v>
      </c>
      <c r="I11" s="32">
        <v>68.911827956989299</v>
      </c>
      <c r="J11" s="26">
        <v>0.587096774193548</v>
      </c>
      <c r="K11" s="24">
        <f t="shared" si="0"/>
        <v>43.996796072067532</v>
      </c>
      <c r="L11" s="26">
        <f t="shared" si="1"/>
        <v>8.5195356384970538</v>
      </c>
      <c r="M11" s="28"/>
      <c r="N11" s="28">
        <v>1993</v>
      </c>
      <c r="O11" s="28" t="s">
        <v>63</v>
      </c>
      <c r="P11" s="32">
        <v>0.93991295442908396</v>
      </c>
      <c r="Q11" s="32">
        <v>21.868637992831498</v>
      </c>
      <c r="R11" s="26">
        <v>0.238095238095238</v>
      </c>
      <c r="S11" s="24">
        <f t="shared" si="2"/>
        <v>42.979949402298658</v>
      </c>
      <c r="T11" s="25">
        <f t="shared" si="3"/>
        <v>10.887520209227716</v>
      </c>
      <c r="U11" s="28"/>
      <c r="V11" s="24">
        <f t="shared" si="4"/>
        <v>0.31734230017059789</v>
      </c>
      <c r="W11" s="28"/>
      <c r="X11" s="28">
        <v>6845</v>
      </c>
      <c r="Y11" s="28">
        <v>7062</v>
      </c>
      <c r="Z11" s="33">
        <v>17</v>
      </c>
      <c r="AA11" s="33">
        <v>2</v>
      </c>
      <c r="AB11" s="28" t="s">
        <v>64</v>
      </c>
      <c r="AC11" s="28">
        <v>4669</v>
      </c>
      <c r="AD11" s="23">
        <f t="shared" si="5"/>
        <v>-2176</v>
      </c>
      <c r="AE11" s="23">
        <f t="shared" si="6"/>
        <v>-2393</v>
      </c>
      <c r="AF11" s="23">
        <f t="shared" si="7"/>
        <v>217</v>
      </c>
      <c r="AG11" s="28"/>
      <c r="AH11" s="28">
        <v>36</v>
      </c>
      <c r="AI11" s="23" t="s">
        <v>38</v>
      </c>
      <c r="AJ11" s="23" t="s">
        <v>39</v>
      </c>
      <c r="AK11" s="29">
        <v>40.353859999999997</v>
      </c>
      <c r="AL11" s="29">
        <v>-104.72775</v>
      </c>
    </row>
    <row r="12" spans="1:38" x14ac:dyDescent="0.25">
      <c r="A12" s="31" t="s">
        <v>75</v>
      </c>
      <c r="B12" s="28" t="s">
        <v>76</v>
      </c>
      <c r="C12" s="31" t="s">
        <v>77</v>
      </c>
      <c r="D12" s="28" t="s">
        <v>78</v>
      </c>
      <c r="E12" s="28"/>
      <c r="F12" s="28">
        <v>1996</v>
      </c>
      <c r="G12" s="28" t="s">
        <v>44</v>
      </c>
      <c r="H12" s="32">
        <v>4.7452725250278096</v>
      </c>
      <c r="I12" s="32">
        <v>30.202817945865799</v>
      </c>
      <c r="J12" s="26">
        <v>0.72747497219132395</v>
      </c>
      <c r="K12" s="24">
        <f t="shared" si="0"/>
        <v>157.11356912235897</v>
      </c>
      <c r="L12" s="26">
        <f t="shared" si="1"/>
        <v>24.086327755748421</v>
      </c>
      <c r="M12" s="28"/>
      <c r="N12" s="28">
        <v>2001</v>
      </c>
      <c r="O12" s="28" t="s">
        <v>44</v>
      </c>
      <c r="P12" s="32">
        <v>1.61263736263736</v>
      </c>
      <c r="Q12" s="32">
        <v>22.1611721611722</v>
      </c>
      <c r="R12" s="26">
        <v>0.61080586080586097</v>
      </c>
      <c r="S12" s="24">
        <f t="shared" si="2"/>
        <v>72.768595041322072</v>
      </c>
      <c r="T12" s="25">
        <f t="shared" si="3"/>
        <v>27.561983471074342</v>
      </c>
      <c r="U12" s="28"/>
      <c r="V12" s="24">
        <f t="shared" si="4"/>
        <v>0.73374518234996844</v>
      </c>
      <c r="W12" s="28"/>
      <c r="X12" s="28">
        <v>7854</v>
      </c>
      <c r="Y12" s="28">
        <v>8283</v>
      </c>
      <c r="Z12" s="33">
        <v>26</v>
      </c>
      <c r="AA12" s="33">
        <v>2</v>
      </c>
      <c r="AB12" s="28" t="s">
        <v>46</v>
      </c>
      <c r="AC12" s="28">
        <v>5347</v>
      </c>
      <c r="AD12" s="23">
        <f t="shared" si="5"/>
        <v>-2507</v>
      </c>
      <c r="AE12" s="23">
        <f t="shared" si="6"/>
        <v>-2936</v>
      </c>
      <c r="AF12" s="23">
        <f t="shared" si="7"/>
        <v>429</v>
      </c>
      <c r="AG12" s="28"/>
      <c r="AH12" s="28">
        <v>8</v>
      </c>
      <c r="AI12" s="28" t="s">
        <v>79</v>
      </c>
      <c r="AJ12" s="28" t="s">
        <v>80</v>
      </c>
      <c r="AK12" s="29">
        <v>39.981217999999998</v>
      </c>
      <c r="AL12" s="29">
        <v>-105.027556</v>
      </c>
    </row>
    <row r="13" spans="1:38" x14ac:dyDescent="0.25">
      <c r="A13" s="31" t="s">
        <v>81</v>
      </c>
      <c r="B13" s="28" t="s">
        <v>82</v>
      </c>
      <c r="C13" s="31" t="s">
        <v>83</v>
      </c>
      <c r="D13" s="28" t="s">
        <v>35</v>
      </c>
      <c r="E13" s="28"/>
      <c r="F13" s="28">
        <v>1989</v>
      </c>
      <c r="G13" s="28" t="s">
        <v>84</v>
      </c>
      <c r="H13" s="32">
        <v>2.52939068100358</v>
      </c>
      <c r="I13" s="32">
        <v>12.931541218637999</v>
      </c>
      <c r="J13" s="26" t="s">
        <v>45</v>
      </c>
      <c r="K13" s="24">
        <f t="shared" si="0"/>
        <v>195.59854763158583</v>
      </c>
      <c r="L13" s="26" t="str">
        <f t="shared" si="1"/>
        <v>--</v>
      </c>
      <c r="M13" s="28"/>
      <c r="N13" s="28">
        <v>1994</v>
      </c>
      <c r="O13" s="28" t="s">
        <v>84</v>
      </c>
      <c r="P13" s="32">
        <v>1.56299945265463</v>
      </c>
      <c r="Q13" s="32">
        <v>10.4926655719759</v>
      </c>
      <c r="R13" s="26">
        <v>0.12528735632183899</v>
      </c>
      <c r="S13" s="24">
        <f t="shared" si="2"/>
        <v>148.96114261271529</v>
      </c>
      <c r="T13" s="25">
        <f t="shared" si="3"/>
        <v>11.940469794106457</v>
      </c>
      <c r="U13" s="28"/>
      <c r="V13" s="24">
        <f t="shared" si="4"/>
        <v>0.8114010073952368</v>
      </c>
      <c r="W13" s="28"/>
      <c r="X13" s="28">
        <v>6405</v>
      </c>
      <c r="Y13" s="28">
        <v>6634</v>
      </c>
      <c r="Z13" s="33">
        <v>56</v>
      </c>
      <c r="AA13" s="33">
        <v>4</v>
      </c>
      <c r="AB13" s="28" t="s">
        <v>52</v>
      </c>
      <c r="AC13" s="28">
        <v>4677</v>
      </c>
      <c r="AD13" s="23">
        <f t="shared" si="5"/>
        <v>-1728</v>
      </c>
      <c r="AE13" s="23">
        <f t="shared" si="6"/>
        <v>-1957</v>
      </c>
      <c r="AF13" s="23">
        <f t="shared" si="7"/>
        <v>229</v>
      </c>
      <c r="AG13" s="28"/>
      <c r="AH13" s="28">
        <v>18</v>
      </c>
      <c r="AI13" s="28" t="s">
        <v>65</v>
      </c>
      <c r="AJ13" s="28" t="s">
        <v>85</v>
      </c>
      <c r="AK13" s="29">
        <v>40.306618</v>
      </c>
      <c r="AL13" s="29">
        <v>-104.473394</v>
      </c>
    </row>
    <row r="14" spans="1:38" x14ac:dyDescent="0.25">
      <c r="A14" s="31" t="s">
        <v>86</v>
      </c>
      <c r="B14" s="28" t="s">
        <v>87</v>
      </c>
      <c r="C14" s="31" t="s">
        <v>88</v>
      </c>
      <c r="D14" s="28" t="s">
        <v>43</v>
      </c>
      <c r="E14" s="28"/>
      <c r="F14" s="28">
        <v>1988</v>
      </c>
      <c r="G14" s="28" t="s">
        <v>44</v>
      </c>
      <c r="H14" s="32">
        <v>6.1813125695216904</v>
      </c>
      <c r="I14" s="32">
        <v>58.512421208750503</v>
      </c>
      <c r="J14" s="26" t="s">
        <v>45</v>
      </c>
      <c r="K14" s="24">
        <f t="shared" si="0"/>
        <v>105.64103214032234</v>
      </c>
      <c r="L14" s="26" t="str">
        <f t="shared" si="1"/>
        <v>--</v>
      </c>
      <c r="M14" s="28"/>
      <c r="N14" s="28">
        <v>1993</v>
      </c>
      <c r="O14" s="28" t="s">
        <v>44</v>
      </c>
      <c r="P14" s="32">
        <v>2.2805254515599298</v>
      </c>
      <c r="Q14" s="32">
        <v>17.443825944170801</v>
      </c>
      <c r="R14" s="26" t="s">
        <v>45</v>
      </c>
      <c r="S14" s="24">
        <f t="shared" si="2"/>
        <v>130.73539364923624</v>
      </c>
      <c r="T14" s="25" t="str">
        <f t="shared" si="3"/>
        <v>--</v>
      </c>
      <c r="U14" s="28"/>
      <c r="V14" s="24">
        <f t="shared" si="4"/>
        <v>0.29812175917208644</v>
      </c>
      <c r="W14" s="28"/>
      <c r="X14" s="28">
        <v>6645</v>
      </c>
      <c r="Y14" s="28">
        <v>6860</v>
      </c>
      <c r="Z14" s="33">
        <v>11</v>
      </c>
      <c r="AA14" s="33">
        <v>2</v>
      </c>
      <c r="AB14" s="28" t="s">
        <v>52</v>
      </c>
      <c r="AC14" s="23">
        <v>4640</v>
      </c>
      <c r="AD14" s="23">
        <f t="shared" si="5"/>
        <v>-2005</v>
      </c>
      <c r="AE14" s="23">
        <f t="shared" si="6"/>
        <v>-2220</v>
      </c>
      <c r="AF14" s="23">
        <f t="shared" si="7"/>
        <v>215</v>
      </c>
      <c r="AG14" s="28"/>
      <c r="AH14" s="28">
        <v>11</v>
      </c>
      <c r="AI14" s="23" t="s">
        <v>38</v>
      </c>
      <c r="AJ14" s="28" t="s">
        <v>47</v>
      </c>
      <c r="AK14" s="29">
        <v>40.408284999999999</v>
      </c>
      <c r="AL14" s="29">
        <v>-104.63296699999999</v>
      </c>
    </row>
    <row r="15" spans="1:38" x14ac:dyDescent="0.25">
      <c r="A15" s="31" t="s">
        <v>89</v>
      </c>
      <c r="B15" s="28" t="s">
        <v>90</v>
      </c>
      <c r="C15" s="31" t="s">
        <v>91</v>
      </c>
      <c r="D15" s="28" t="s">
        <v>35</v>
      </c>
      <c r="E15" s="28"/>
      <c r="F15" s="28">
        <v>1996</v>
      </c>
      <c r="G15" s="28" t="s">
        <v>84</v>
      </c>
      <c r="H15" s="32">
        <v>2.1225806451612899</v>
      </c>
      <c r="I15" s="32">
        <v>14.072043010752701</v>
      </c>
      <c r="J15" s="26" t="s">
        <v>45</v>
      </c>
      <c r="K15" s="24">
        <f t="shared" si="0"/>
        <v>150.83670818369356</v>
      </c>
      <c r="L15" s="26" t="str">
        <f t="shared" si="1"/>
        <v>--</v>
      </c>
      <c r="M15" s="28"/>
      <c r="N15" s="28">
        <v>2001</v>
      </c>
      <c r="O15" s="28" t="s">
        <v>84</v>
      </c>
      <c r="P15" s="32">
        <v>2.85891169762137</v>
      </c>
      <c r="Q15" s="32">
        <v>15.7437601824699</v>
      </c>
      <c r="R15" s="26">
        <v>0.32258064516128998</v>
      </c>
      <c r="S15" s="24">
        <f t="shared" si="2"/>
        <v>181.59014520588693</v>
      </c>
      <c r="T15" s="25">
        <f t="shared" si="3"/>
        <v>20.489428282861656</v>
      </c>
      <c r="U15" s="28"/>
      <c r="V15" s="24">
        <f t="shared" si="4"/>
        <v>1.1187970481926335</v>
      </c>
      <c r="W15" s="28"/>
      <c r="X15" s="28">
        <v>7263</v>
      </c>
      <c r="Y15" s="28">
        <v>7415</v>
      </c>
      <c r="Z15" s="33">
        <v>44</v>
      </c>
      <c r="AA15" s="33">
        <v>2</v>
      </c>
      <c r="AB15" s="28" t="s">
        <v>46</v>
      </c>
      <c r="AC15" s="28">
        <v>4980</v>
      </c>
      <c r="AD15" s="23">
        <f t="shared" si="5"/>
        <v>-2283</v>
      </c>
      <c r="AE15" s="23">
        <f t="shared" si="6"/>
        <v>-2435</v>
      </c>
      <c r="AF15" s="23">
        <f t="shared" si="7"/>
        <v>152</v>
      </c>
      <c r="AG15" s="28"/>
      <c r="AH15" s="28">
        <v>3</v>
      </c>
      <c r="AI15" s="28" t="s">
        <v>92</v>
      </c>
      <c r="AJ15" s="23" t="s">
        <v>39</v>
      </c>
      <c r="AK15" s="29">
        <v>40.165809000000003</v>
      </c>
      <c r="AL15" s="29">
        <v>-104.76631500000001</v>
      </c>
    </row>
    <row r="16" spans="1:38" x14ac:dyDescent="0.25">
      <c r="A16" s="31" t="s">
        <v>93</v>
      </c>
      <c r="B16" s="28" t="s">
        <v>94</v>
      </c>
      <c r="C16" s="31" t="s">
        <v>95</v>
      </c>
      <c r="D16" s="28" t="s">
        <v>96</v>
      </c>
      <c r="E16" s="28"/>
      <c r="F16" s="28">
        <v>1998</v>
      </c>
      <c r="G16" s="28" t="s">
        <v>44</v>
      </c>
      <c r="H16" s="32">
        <v>5.6071428571428603</v>
      </c>
      <c r="I16" s="32">
        <v>23.801459293394799</v>
      </c>
      <c r="J16" s="26">
        <v>0.26113671274961597</v>
      </c>
      <c r="K16" s="24">
        <f t="shared" si="0"/>
        <v>235.57979315574622</v>
      </c>
      <c r="L16" s="26">
        <f t="shared" si="1"/>
        <v>10.971458074509098</v>
      </c>
      <c r="M16" s="28"/>
      <c r="N16" s="28">
        <v>2003</v>
      </c>
      <c r="O16" s="28" t="s">
        <v>44</v>
      </c>
      <c r="P16" s="32">
        <v>1.4791346646185399</v>
      </c>
      <c r="Q16" s="32">
        <v>10.292306707629301</v>
      </c>
      <c r="R16" s="26">
        <v>0.198284690220174</v>
      </c>
      <c r="S16" s="24">
        <f t="shared" si="2"/>
        <v>143.71264932496746</v>
      </c>
      <c r="T16" s="25">
        <f t="shared" si="3"/>
        <v>19.26533048934434</v>
      </c>
      <c r="U16" s="28"/>
      <c r="V16" s="24">
        <f t="shared" si="4"/>
        <v>0.43242334769303592</v>
      </c>
      <c r="W16" s="28"/>
      <c r="X16" s="28">
        <v>6892</v>
      </c>
      <c r="Y16" s="28">
        <v>6902</v>
      </c>
      <c r="Z16" s="33">
        <v>20</v>
      </c>
      <c r="AA16" s="33">
        <v>1</v>
      </c>
      <c r="AB16" s="28" t="s">
        <v>52</v>
      </c>
      <c r="AC16" s="28">
        <v>4703</v>
      </c>
      <c r="AD16" s="23">
        <f t="shared" si="5"/>
        <v>-2189</v>
      </c>
      <c r="AE16" s="23">
        <f t="shared" si="6"/>
        <v>-2199</v>
      </c>
      <c r="AF16" s="23">
        <f t="shared" si="7"/>
        <v>10</v>
      </c>
      <c r="AG16" s="28"/>
      <c r="AH16" s="28">
        <v>29</v>
      </c>
      <c r="AI16" s="28" t="s">
        <v>53</v>
      </c>
      <c r="AJ16" s="28" t="s">
        <v>54</v>
      </c>
      <c r="AK16" s="29">
        <v>40.462294999999997</v>
      </c>
      <c r="AL16" s="29">
        <v>-104.567156</v>
      </c>
    </row>
    <row r="17" spans="1:38" x14ac:dyDescent="0.25">
      <c r="A17" s="31" t="s">
        <v>97</v>
      </c>
      <c r="B17" s="28" t="s">
        <v>98</v>
      </c>
      <c r="C17" s="31" t="s">
        <v>99</v>
      </c>
      <c r="D17" s="28" t="s">
        <v>100</v>
      </c>
      <c r="E17" s="28"/>
      <c r="F17" s="28">
        <v>1993</v>
      </c>
      <c r="G17" s="28" t="s">
        <v>44</v>
      </c>
      <c r="H17" s="32">
        <v>0.67780337941628299</v>
      </c>
      <c r="I17" s="32">
        <v>14.189324116743499</v>
      </c>
      <c r="J17" s="26">
        <v>0.32219662058371701</v>
      </c>
      <c r="K17" s="24">
        <f t="shared" si="0"/>
        <v>47.768545833446026</v>
      </c>
      <c r="L17" s="26">
        <f t="shared" si="1"/>
        <v>22.706974478334931</v>
      </c>
      <c r="M17" s="28"/>
      <c r="N17" s="28">
        <v>1998</v>
      </c>
      <c r="O17" s="28" t="s">
        <v>44</v>
      </c>
      <c r="P17" s="32">
        <v>0.44508448540706602</v>
      </c>
      <c r="Q17" s="32">
        <v>7.18010752688172</v>
      </c>
      <c r="R17" s="26">
        <v>4.5314900153609797E-2</v>
      </c>
      <c r="S17" s="24">
        <f t="shared" si="2"/>
        <v>61.988554313526237</v>
      </c>
      <c r="T17" s="25">
        <f t="shared" si="3"/>
        <v>6.3111729154409755</v>
      </c>
      <c r="U17" s="28"/>
      <c r="V17" s="24">
        <f t="shared" si="4"/>
        <v>0.506021813851524</v>
      </c>
      <c r="W17" s="28"/>
      <c r="X17" s="28">
        <v>7420</v>
      </c>
      <c r="Y17" s="28">
        <v>7613</v>
      </c>
      <c r="Z17" s="33">
        <v>23</v>
      </c>
      <c r="AA17" s="33">
        <v>2</v>
      </c>
      <c r="AB17" s="28" t="s">
        <v>46</v>
      </c>
      <c r="AC17" s="28">
        <v>5060</v>
      </c>
      <c r="AD17" s="23">
        <f t="shared" si="5"/>
        <v>-2360</v>
      </c>
      <c r="AE17" s="23">
        <f t="shared" si="6"/>
        <v>-2553</v>
      </c>
      <c r="AF17" s="23">
        <f t="shared" si="7"/>
        <v>193</v>
      </c>
      <c r="AG17" s="28"/>
      <c r="AH17" s="28">
        <v>5</v>
      </c>
      <c r="AI17" s="28" t="s">
        <v>101</v>
      </c>
      <c r="AJ17" s="28" t="s">
        <v>59</v>
      </c>
      <c r="AK17" s="29">
        <v>40.074269999999999</v>
      </c>
      <c r="AL17" s="29">
        <v>-104.91687</v>
      </c>
    </row>
    <row r="18" spans="1:38" x14ac:dyDescent="0.25">
      <c r="A18" s="31" t="s">
        <v>102</v>
      </c>
      <c r="B18" s="28" t="s">
        <v>103</v>
      </c>
      <c r="C18" s="31" t="s">
        <v>104</v>
      </c>
      <c r="D18" s="28" t="s">
        <v>96</v>
      </c>
      <c r="E18" s="28"/>
      <c r="F18" s="28">
        <v>1987</v>
      </c>
      <c r="G18" s="28" t="s">
        <v>44</v>
      </c>
      <c r="H18" s="32">
        <v>4.9642592592592596</v>
      </c>
      <c r="I18" s="32">
        <v>24.0421604938272</v>
      </c>
      <c r="J18" s="26" t="s">
        <v>45</v>
      </c>
      <c r="K18" s="24">
        <f t="shared" si="0"/>
        <v>206.48141253918627</v>
      </c>
      <c r="L18" s="26" t="str">
        <f t="shared" si="1"/>
        <v>--</v>
      </c>
      <c r="M18" s="28"/>
      <c r="N18" s="28">
        <v>1992</v>
      </c>
      <c r="O18" s="28" t="s">
        <v>44</v>
      </c>
      <c r="P18" s="32">
        <v>1.8502039302929201</v>
      </c>
      <c r="Q18" s="32">
        <v>10.770856507230301</v>
      </c>
      <c r="R18" s="26" t="s">
        <v>45</v>
      </c>
      <c r="S18" s="24">
        <f t="shared" si="2"/>
        <v>171.77871871665064</v>
      </c>
      <c r="T18" s="25" t="str">
        <f t="shared" si="3"/>
        <v>--</v>
      </c>
      <c r="U18" s="28"/>
      <c r="V18" s="24">
        <f t="shared" si="4"/>
        <v>0.44799869421035216</v>
      </c>
      <c r="W18" s="28"/>
      <c r="X18" s="28">
        <v>7186</v>
      </c>
      <c r="Y18" s="28">
        <v>7200</v>
      </c>
      <c r="Z18" s="35" t="s">
        <v>45</v>
      </c>
      <c r="AA18" s="33">
        <v>1</v>
      </c>
      <c r="AB18" s="28" t="s">
        <v>46</v>
      </c>
      <c r="AC18" s="28">
        <v>4847</v>
      </c>
      <c r="AD18" s="23">
        <f t="shared" si="5"/>
        <v>-2339</v>
      </c>
      <c r="AE18" s="23">
        <f t="shared" si="6"/>
        <v>-2353</v>
      </c>
      <c r="AF18" s="23">
        <f t="shared" si="7"/>
        <v>14</v>
      </c>
      <c r="AG18" s="28"/>
      <c r="AH18" s="28">
        <v>18</v>
      </c>
      <c r="AI18" s="28" t="s">
        <v>65</v>
      </c>
      <c r="AJ18" s="28" t="s">
        <v>59</v>
      </c>
      <c r="AK18" s="29">
        <v>40.319083999999997</v>
      </c>
      <c r="AL18" s="29">
        <v>-104.930826</v>
      </c>
    </row>
    <row r="19" spans="1:38" x14ac:dyDescent="0.25">
      <c r="A19" s="31" t="s">
        <v>105</v>
      </c>
      <c r="B19" s="28" t="s">
        <v>103</v>
      </c>
      <c r="C19" s="31" t="s">
        <v>106</v>
      </c>
      <c r="D19" s="28" t="s">
        <v>96</v>
      </c>
      <c r="E19" s="28"/>
      <c r="F19" s="28">
        <v>1987</v>
      </c>
      <c r="G19" s="28" t="s">
        <v>107</v>
      </c>
      <c r="H19" s="32">
        <v>6.7406168710516496</v>
      </c>
      <c r="I19" s="32">
        <v>25.676328502415501</v>
      </c>
      <c r="J19" s="26" t="s">
        <v>45</v>
      </c>
      <c r="K19" s="24">
        <f t="shared" si="0"/>
        <v>262.52261379260381</v>
      </c>
      <c r="L19" s="26" t="str">
        <f t="shared" si="1"/>
        <v>--</v>
      </c>
      <c r="M19" s="28"/>
      <c r="N19" s="28">
        <v>1992</v>
      </c>
      <c r="O19" s="28" t="s">
        <v>107</v>
      </c>
      <c r="P19" s="32">
        <v>2.7684587813620101</v>
      </c>
      <c r="Q19" s="32">
        <v>11.6648745519713</v>
      </c>
      <c r="R19" s="26" t="s">
        <v>45</v>
      </c>
      <c r="S19" s="24">
        <f t="shared" si="2"/>
        <v>237.33292364418577</v>
      </c>
      <c r="T19" s="25" t="str">
        <f t="shared" si="3"/>
        <v>--</v>
      </c>
      <c r="U19" s="28"/>
      <c r="V19" s="24">
        <f t="shared" si="4"/>
        <v>0.45430461566473285</v>
      </c>
      <c r="W19" s="28"/>
      <c r="X19" s="28">
        <v>7162</v>
      </c>
      <c r="Y19" s="28">
        <v>7178</v>
      </c>
      <c r="Z19" s="35" t="s">
        <v>45</v>
      </c>
      <c r="AA19" s="33">
        <v>2</v>
      </c>
      <c r="AB19" s="28" t="s">
        <v>52</v>
      </c>
      <c r="AC19" s="28">
        <v>4808</v>
      </c>
      <c r="AD19" s="23">
        <f t="shared" si="5"/>
        <v>-2354</v>
      </c>
      <c r="AE19" s="23">
        <f t="shared" si="6"/>
        <v>-2370</v>
      </c>
      <c r="AF19" s="23">
        <f t="shared" si="7"/>
        <v>16</v>
      </c>
      <c r="AG19" s="28"/>
      <c r="AH19" s="28">
        <v>18</v>
      </c>
      <c r="AI19" s="28" t="s">
        <v>65</v>
      </c>
      <c r="AJ19" s="28" t="s">
        <v>59</v>
      </c>
      <c r="AK19" s="29">
        <v>40.314884999999997</v>
      </c>
      <c r="AL19" s="29">
        <v>-104.92664600000001</v>
      </c>
    </row>
    <row r="20" spans="1:38" x14ac:dyDescent="0.25">
      <c r="A20" s="31" t="s">
        <v>108</v>
      </c>
      <c r="B20" s="28" t="s">
        <v>109</v>
      </c>
      <c r="C20" s="31" t="s">
        <v>110</v>
      </c>
      <c r="D20" s="28" t="s">
        <v>100</v>
      </c>
      <c r="E20" s="28"/>
      <c r="F20" s="28">
        <v>1987</v>
      </c>
      <c r="G20" s="28" t="s">
        <v>63</v>
      </c>
      <c r="H20" s="32">
        <v>2.8904653371319999</v>
      </c>
      <c r="I20" s="32">
        <v>11.994188034187999</v>
      </c>
      <c r="J20" s="26">
        <v>0.19753086419753099</v>
      </c>
      <c r="K20" s="24">
        <f t="shared" si="0"/>
        <v>240.98882966425688</v>
      </c>
      <c r="L20" s="26">
        <f t="shared" si="1"/>
        <v>16.468881731259579</v>
      </c>
      <c r="M20" s="28"/>
      <c r="N20" s="28">
        <v>1992</v>
      </c>
      <c r="O20" s="28" t="s">
        <v>63</v>
      </c>
      <c r="P20" s="32">
        <v>3.2692307692307701</v>
      </c>
      <c r="Q20" s="32">
        <v>10.282051282051301</v>
      </c>
      <c r="R20" s="26" t="s">
        <v>45</v>
      </c>
      <c r="S20" s="24">
        <f t="shared" si="2"/>
        <v>317.95511221945088</v>
      </c>
      <c r="T20" s="25" t="str">
        <f t="shared" si="3"/>
        <v>--</v>
      </c>
      <c r="U20" s="28"/>
      <c r="V20" s="24">
        <f t="shared" si="4"/>
        <v>0.85725280050167152</v>
      </c>
      <c r="W20" s="28"/>
      <c r="X20" s="28">
        <v>7007</v>
      </c>
      <c r="Y20" s="28">
        <v>7025</v>
      </c>
      <c r="Z20" s="33">
        <v>28</v>
      </c>
      <c r="AA20" s="33">
        <v>2</v>
      </c>
      <c r="AB20" s="28" t="s">
        <v>46</v>
      </c>
      <c r="AC20" s="28">
        <v>4803</v>
      </c>
      <c r="AD20" s="23">
        <f t="shared" si="5"/>
        <v>-2204</v>
      </c>
      <c r="AE20" s="23">
        <f t="shared" si="6"/>
        <v>-2222</v>
      </c>
      <c r="AF20" s="23">
        <f t="shared" si="7"/>
        <v>18</v>
      </c>
      <c r="AG20" s="28"/>
      <c r="AH20" s="28">
        <v>29</v>
      </c>
      <c r="AI20" s="23" t="s">
        <v>38</v>
      </c>
      <c r="AJ20" s="28" t="s">
        <v>59</v>
      </c>
      <c r="AK20" s="29">
        <v>40.376074000000003</v>
      </c>
      <c r="AL20" s="29">
        <v>-104.92405599999999</v>
      </c>
    </row>
    <row r="21" spans="1:38" x14ac:dyDescent="0.25">
      <c r="A21" s="31" t="s">
        <v>111</v>
      </c>
      <c r="B21" s="28" t="s">
        <v>112</v>
      </c>
      <c r="C21" s="31" t="s">
        <v>113</v>
      </c>
      <c r="D21" s="28" t="s">
        <v>35</v>
      </c>
      <c r="E21" s="28"/>
      <c r="F21" s="28">
        <v>1987</v>
      </c>
      <c r="G21" s="28" t="s">
        <v>44</v>
      </c>
      <c r="H21" s="32">
        <v>3.5290834613415298</v>
      </c>
      <c r="I21" s="32">
        <v>93.6720686123912</v>
      </c>
      <c r="J21" s="26">
        <v>0.25</v>
      </c>
      <c r="K21" s="24">
        <f t="shared" si="0"/>
        <v>37.674874843905101</v>
      </c>
      <c r="L21" s="26">
        <f t="shared" si="1"/>
        <v>2.6688852259095865</v>
      </c>
      <c r="M21" s="28"/>
      <c r="N21" s="28">
        <v>1992</v>
      </c>
      <c r="O21" s="28" t="s">
        <v>44</v>
      </c>
      <c r="P21" s="32">
        <v>1.46372247823861</v>
      </c>
      <c r="Q21" s="32">
        <v>32.232334869431597</v>
      </c>
      <c r="R21" s="26">
        <v>0.32450076804915501</v>
      </c>
      <c r="S21" s="24">
        <f t="shared" si="2"/>
        <v>45.411617996894499</v>
      </c>
      <c r="T21" s="25">
        <f t="shared" si="3"/>
        <v>10.067553882263244</v>
      </c>
      <c r="U21" s="28"/>
      <c r="V21" s="24">
        <f t="shared" si="4"/>
        <v>0.34409760931838557</v>
      </c>
      <c r="W21" s="28"/>
      <c r="X21" s="28">
        <v>7100</v>
      </c>
      <c r="Y21" s="28">
        <v>7116</v>
      </c>
      <c r="Z21" s="35" t="s">
        <v>45</v>
      </c>
      <c r="AA21" s="33">
        <v>1</v>
      </c>
      <c r="AB21" s="28" t="s">
        <v>64</v>
      </c>
      <c r="AC21" s="28">
        <v>4751</v>
      </c>
      <c r="AD21" s="23">
        <f t="shared" si="5"/>
        <v>-2349</v>
      </c>
      <c r="AE21" s="23">
        <f t="shared" si="6"/>
        <v>-2365</v>
      </c>
      <c r="AF21" s="23">
        <f t="shared" si="7"/>
        <v>16</v>
      </c>
      <c r="AG21" s="28"/>
      <c r="AH21" s="28">
        <v>22</v>
      </c>
      <c r="AI21" s="28" t="s">
        <v>65</v>
      </c>
      <c r="AJ21" s="28" t="s">
        <v>47</v>
      </c>
      <c r="AK21" s="29">
        <v>40.303255999999998</v>
      </c>
      <c r="AL21" s="29">
        <v>-104.651551</v>
      </c>
    </row>
    <row r="22" spans="1:38" x14ac:dyDescent="0.25">
      <c r="A22" s="31" t="s">
        <v>114</v>
      </c>
      <c r="B22" s="28" t="s">
        <v>112</v>
      </c>
      <c r="C22" s="31" t="s">
        <v>115</v>
      </c>
      <c r="D22" s="28" t="s">
        <v>35</v>
      </c>
      <c r="E22" s="28"/>
      <c r="F22" s="28">
        <v>1986</v>
      </c>
      <c r="G22" s="28" t="s">
        <v>36</v>
      </c>
      <c r="H22" s="32">
        <v>3.4641577060931898</v>
      </c>
      <c r="I22" s="32">
        <v>83.611827956989202</v>
      </c>
      <c r="J22" s="26">
        <v>0.45125448028673798</v>
      </c>
      <c r="K22" s="24">
        <f t="shared" si="0"/>
        <v>41.431431302700247</v>
      </c>
      <c r="L22" s="26">
        <f t="shared" si="1"/>
        <v>5.3970172798861427</v>
      </c>
      <c r="M22" s="28"/>
      <c r="N22" s="28">
        <v>1991</v>
      </c>
      <c r="O22" s="28" t="s">
        <v>36</v>
      </c>
      <c r="P22" s="32">
        <v>1.3207885304659499</v>
      </c>
      <c r="Q22" s="32">
        <v>41.568100358422903</v>
      </c>
      <c r="R22" s="26">
        <v>0.297491039426523</v>
      </c>
      <c r="S22" s="24">
        <f t="shared" si="2"/>
        <v>31.774089243371446</v>
      </c>
      <c r="T22" s="25">
        <f t="shared" si="3"/>
        <v>7.1567148092261252</v>
      </c>
      <c r="U22" s="28"/>
      <c r="V22" s="24">
        <f t="shared" si="4"/>
        <v>0.49715574188625522</v>
      </c>
      <c r="W22" s="28"/>
      <c r="X22" s="28">
        <v>7137</v>
      </c>
      <c r="Y22" s="28">
        <v>7152</v>
      </c>
      <c r="Z22" s="35" t="s">
        <v>45</v>
      </c>
      <c r="AA22" s="33">
        <v>1</v>
      </c>
      <c r="AB22" s="28" t="s">
        <v>64</v>
      </c>
      <c r="AC22" s="28">
        <v>4785</v>
      </c>
      <c r="AD22" s="23">
        <f t="shared" si="5"/>
        <v>-2352</v>
      </c>
      <c r="AE22" s="23">
        <f t="shared" si="6"/>
        <v>-2367</v>
      </c>
      <c r="AF22" s="23">
        <f t="shared" si="7"/>
        <v>15</v>
      </c>
      <c r="AG22" s="28"/>
      <c r="AH22" s="28">
        <v>22</v>
      </c>
      <c r="AI22" s="28" t="s">
        <v>65</v>
      </c>
      <c r="AJ22" s="28" t="s">
        <v>47</v>
      </c>
      <c r="AK22" s="29">
        <v>40.303365999999997</v>
      </c>
      <c r="AL22" s="29">
        <v>-104.65633</v>
      </c>
    </row>
    <row r="23" spans="1:38" x14ac:dyDescent="0.25">
      <c r="A23" s="31" t="s">
        <v>116</v>
      </c>
      <c r="B23" s="28" t="s">
        <v>117</v>
      </c>
      <c r="C23" s="31" t="s">
        <v>118</v>
      </c>
      <c r="D23" s="28" t="s">
        <v>100</v>
      </c>
      <c r="E23" s="28"/>
      <c r="F23" s="28">
        <v>1994</v>
      </c>
      <c r="G23" s="28" t="s">
        <v>107</v>
      </c>
      <c r="H23" s="32">
        <v>1.9498207885304699</v>
      </c>
      <c r="I23" s="32">
        <v>6.4831541218637998</v>
      </c>
      <c r="J23" s="26">
        <v>1.0028673835125399</v>
      </c>
      <c r="K23" s="24">
        <f t="shared" si="0"/>
        <v>300.75187969924872</v>
      </c>
      <c r="L23" s="26">
        <f t="shared" si="1"/>
        <v>154.68819106589928</v>
      </c>
      <c r="M23" s="28"/>
      <c r="N23" s="28">
        <v>1999</v>
      </c>
      <c r="O23" s="28" t="s">
        <v>107</v>
      </c>
      <c r="P23" s="32">
        <v>1.28709677419355</v>
      </c>
      <c r="Q23" s="32">
        <v>6.4781362007168504</v>
      </c>
      <c r="R23" s="26">
        <v>0.186379928315412</v>
      </c>
      <c r="S23" s="24">
        <f t="shared" si="2"/>
        <v>198.68319132455471</v>
      </c>
      <c r="T23" s="25">
        <f t="shared" si="3"/>
        <v>28.770609715613539</v>
      </c>
      <c r="U23" s="28"/>
      <c r="V23" s="24">
        <f t="shared" si="4"/>
        <v>0.99922600619195112</v>
      </c>
      <c r="W23" s="28"/>
      <c r="X23" s="28">
        <v>7458</v>
      </c>
      <c r="Y23" s="28">
        <v>7688</v>
      </c>
      <c r="Z23" s="35" t="s">
        <v>45</v>
      </c>
      <c r="AA23" s="33">
        <v>2</v>
      </c>
      <c r="AB23" s="28" t="s">
        <v>52</v>
      </c>
      <c r="AC23" s="28">
        <v>5057</v>
      </c>
      <c r="AD23" s="23">
        <f t="shared" si="5"/>
        <v>-2401</v>
      </c>
      <c r="AE23" s="23">
        <f t="shared" si="6"/>
        <v>-2631</v>
      </c>
      <c r="AF23" s="23">
        <f t="shared" si="7"/>
        <v>230</v>
      </c>
      <c r="AG23" s="28"/>
      <c r="AH23" s="28">
        <v>4</v>
      </c>
      <c r="AI23" s="28" t="s">
        <v>101</v>
      </c>
      <c r="AJ23" s="28" t="s">
        <v>80</v>
      </c>
      <c r="AK23" s="29">
        <v>40.078347000000001</v>
      </c>
      <c r="AL23" s="29">
        <v>-105.01068600000001</v>
      </c>
    </row>
    <row r="24" spans="1:38" x14ac:dyDescent="0.25">
      <c r="A24" s="31" t="s">
        <v>119</v>
      </c>
      <c r="B24" s="28" t="s">
        <v>120</v>
      </c>
      <c r="C24" s="31" t="s">
        <v>121</v>
      </c>
      <c r="D24" s="28" t="s">
        <v>122</v>
      </c>
      <c r="E24" s="28"/>
      <c r="F24" s="28">
        <v>1987</v>
      </c>
      <c r="G24" s="28" t="s">
        <v>123</v>
      </c>
      <c r="H24" s="32">
        <v>4.3930292918057097</v>
      </c>
      <c r="I24" s="32">
        <v>30.348164627363701</v>
      </c>
      <c r="J24" s="26" t="s">
        <v>45</v>
      </c>
      <c r="K24" s="24">
        <f t="shared" si="0"/>
        <v>144.75436474483516</v>
      </c>
      <c r="L24" s="26" t="str">
        <f t="shared" si="1"/>
        <v>--</v>
      </c>
      <c r="M24" s="28"/>
      <c r="N24" s="28">
        <v>1992</v>
      </c>
      <c r="O24" s="28" t="s">
        <v>123</v>
      </c>
      <c r="P24" s="32">
        <v>1.95913978494624</v>
      </c>
      <c r="Q24" s="32">
        <v>16.022222222222201</v>
      </c>
      <c r="R24" s="26" t="s">
        <v>45</v>
      </c>
      <c r="S24" s="24">
        <f t="shared" si="2"/>
        <v>122.27640821439795</v>
      </c>
      <c r="T24" s="25" t="str">
        <f t="shared" si="3"/>
        <v>--</v>
      </c>
      <c r="U24" s="28"/>
      <c r="V24" s="24">
        <f t="shared" si="4"/>
        <v>0.52794699181826688</v>
      </c>
      <c r="W24" s="28"/>
      <c r="X24" s="28">
        <v>6579</v>
      </c>
      <c r="Y24" s="28">
        <v>6588</v>
      </c>
      <c r="Z24" s="33">
        <v>14</v>
      </c>
      <c r="AA24" s="33">
        <v>2</v>
      </c>
      <c r="AB24" s="28" t="s">
        <v>46</v>
      </c>
      <c r="AC24" s="28">
        <v>4571</v>
      </c>
      <c r="AD24" s="23">
        <f t="shared" si="5"/>
        <v>-2008</v>
      </c>
      <c r="AE24" s="23">
        <f t="shared" si="6"/>
        <v>-2017</v>
      </c>
      <c r="AF24" s="23">
        <f t="shared" si="7"/>
        <v>9</v>
      </c>
      <c r="AG24" s="28"/>
      <c r="AH24" s="28">
        <v>18</v>
      </c>
      <c r="AI24" s="23" t="s">
        <v>38</v>
      </c>
      <c r="AJ24" s="28" t="s">
        <v>85</v>
      </c>
      <c r="AK24" s="29">
        <v>40.394799999999996</v>
      </c>
      <c r="AL24" s="29">
        <v>-104.47774</v>
      </c>
    </row>
    <row r="25" spans="1:38" x14ac:dyDescent="0.25">
      <c r="A25" s="31" t="s">
        <v>124</v>
      </c>
      <c r="B25" s="28" t="s">
        <v>125</v>
      </c>
      <c r="C25" s="31" t="s">
        <v>126</v>
      </c>
      <c r="D25" s="28" t="s">
        <v>122</v>
      </c>
      <c r="E25" s="28"/>
      <c r="F25" s="28">
        <v>1989</v>
      </c>
      <c r="G25" s="28" t="s">
        <v>63</v>
      </c>
      <c r="H25" s="32">
        <v>3.8660290326957001</v>
      </c>
      <c r="I25" s="32">
        <v>34.485653235653203</v>
      </c>
      <c r="J25" s="26" t="s">
        <v>45</v>
      </c>
      <c r="K25" s="24">
        <f t="shared" si="0"/>
        <v>112.10543138845874</v>
      </c>
      <c r="L25" s="26" t="str">
        <f t="shared" si="1"/>
        <v>--</v>
      </c>
      <c r="M25" s="28"/>
      <c r="N25" s="28">
        <v>1994</v>
      </c>
      <c r="O25" s="28" t="s">
        <v>63</v>
      </c>
      <c r="P25" s="32">
        <v>2.3860215053763398</v>
      </c>
      <c r="Q25" s="32">
        <v>18.632974910394299</v>
      </c>
      <c r="R25" s="26">
        <v>4.3010752688171998E-2</v>
      </c>
      <c r="S25" s="24">
        <f t="shared" si="2"/>
        <v>128.05370676720611</v>
      </c>
      <c r="T25" s="25">
        <f t="shared" si="3"/>
        <v>2.3083137767860511</v>
      </c>
      <c r="U25" s="28"/>
      <c r="V25" s="24">
        <f t="shared" si="4"/>
        <v>0.54031091663157138</v>
      </c>
      <c r="W25" s="28"/>
      <c r="X25" s="28">
        <v>6364</v>
      </c>
      <c r="Y25" s="28">
        <v>6538</v>
      </c>
      <c r="Z25" s="33">
        <v>14</v>
      </c>
      <c r="AA25" s="33">
        <v>2</v>
      </c>
      <c r="AB25" s="28" t="s">
        <v>52</v>
      </c>
      <c r="AC25" s="28">
        <v>4603</v>
      </c>
      <c r="AD25" s="23">
        <f t="shared" si="5"/>
        <v>-1761</v>
      </c>
      <c r="AE25" s="23">
        <f t="shared" si="6"/>
        <v>-1935</v>
      </c>
      <c r="AF25" s="23">
        <f t="shared" si="7"/>
        <v>174</v>
      </c>
      <c r="AG25" s="28"/>
      <c r="AH25" s="28">
        <v>18</v>
      </c>
      <c r="AI25" s="23" t="s">
        <v>38</v>
      </c>
      <c r="AJ25" s="28" t="s">
        <v>85</v>
      </c>
      <c r="AK25" s="29">
        <v>40.394599999999997</v>
      </c>
      <c r="AL25" s="29">
        <v>-104.47171</v>
      </c>
    </row>
    <row r="26" spans="1:38" x14ac:dyDescent="0.25">
      <c r="A26" s="31" t="s">
        <v>127</v>
      </c>
      <c r="B26" s="28" t="s">
        <v>128</v>
      </c>
      <c r="C26" s="31" t="s">
        <v>74</v>
      </c>
      <c r="D26" s="28" t="s">
        <v>35</v>
      </c>
      <c r="E26" s="28"/>
      <c r="F26" s="28">
        <v>1987</v>
      </c>
      <c r="G26" s="28" t="s">
        <v>44</v>
      </c>
      <c r="H26" s="32">
        <v>3.4250541125541099</v>
      </c>
      <c r="I26" s="32">
        <v>18.446969696969699</v>
      </c>
      <c r="J26" s="26" t="s">
        <v>45</v>
      </c>
      <c r="K26" s="24">
        <f t="shared" si="0"/>
        <v>185.67028454092093</v>
      </c>
      <c r="L26" s="26" t="str">
        <f t="shared" si="1"/>
        <v>--</v>
      </c>
      <c r="M26" s="28"/>
      <c r="N26" s="28">
        <v>1992</v>
      </c>
      <c r="O26" s="28" t="s">
        <v>44</v>
      </c>
      <c r="P26" s="32">
        <v>1.44790507971821</v>
      </c>
      <c r="Q26" s="32">
        <v>21.061549870226202</v>
      </c>
      <c r="R26" s="26">
        <v>4.5977011494252901E-2</v>
      </c>
      <c r="S26" s="24">
        <f t="shared" si="2"/>
        <v>68.74636902980491</v>
      </c>
      <c r="T26" s="25">
        <f t="shared" si="3"/>
        <v>2.1829832931359245</v>
      </c>
      <c r="U26" s="28"/>
      <c r="V26" s="24">
        <f t="shared" si="4"/>
        <v>1.141734941630332</v>
      </c>
      <c r="W26" s="28"/>
      <c r="X26" s="28">
        <v>6874</v>
      </c>
      <c r="Y26" s="28">
        <v>6884</v>
      </c>
      <c r="Z26" s="33">
        <v>20</v>
      </c>
      <c r="AA26" s="33">
        <v>1</v>
      </c>
      <c r="AB26" s="28" t="s">
        <v>46</v>
      </c>
      <c r="AC26" s="28">
        <v>4710</v>
      </c>
      <c r="AD26" s="23">
        <f t="shared" si="5"/>
        <v>-2164</v>
      </c>
      <c r="AE26" s="23">
        <f t="shared" si="6"/>
        <v>-2174</v>
      </c>
      <c r="AF26" s="23">
        <f t="shared" si="7"/>
        <v>10</v>
      </c>
      <c r="AG26" s="28"/>
      <c r="AH26" s="28">
        <v>4</v>
      </c>
      <c r="AI26" s="28" t="s">
        <v>65</v>
      </c>
      <c r="AJ26" s="28" t="s">
        <v>54</v>
      </c>
      <c r="AK26" s="29">
        <v>40.346719999999998</v>
      </c>
      <c r="AL26" s="29">
        <v>-104.56236</v>
      </c>
    </row>
    <row r="27" spans="1:38" x14ac:dyDescent="0.25">
      <c r="A27" s="31" t="s">
        <v>129</v>
      </c>
      <c r="B27" s="28" t="s">
        <v>130</v>
      </c>
      <c r="C27" s="31" t="s">
        <v>68</v>
      </c>
      <c r="D27" s="28" t="s">
        <v>69</v>
      </c>
      <c r="E27" s="28"/>
      <c r="F27" s="28">
        <v>1989</v>
      </c>
      <c r="G27" s="28" t="s">
        <v>131</v>
      </c>
      <c r="H27" s="32">
        <v>3.0510752688172</v>
      </c>
      <c r="I27" s="32">
        <v>67.832949308755801</v>
      </c>
      <c r="J27" s="26" t="s">
        <v>45</v>
      </c>
      <c r="K27" s="24">
        <f t="shared" si="0"/>
        <v>44.979251232754095</v>
      </c>
      <c r="L27" s="26" t="str">
        <f t="shared" si="1"/>
        <v>--</v>
      </c>
      <c r="M27" s="28"/>
      <c r="N27" s="28">
        <v>1994</v>
      </c>
      <c r="O27" s="28" t="s">
        <v>131</v>
      </c>
      <c r="P27" s="32">
        <v>1.6855765665554301</v>
      </c>
      <c r="Q27" s="32">
        <v>33.203930292918102</v>
      </c>
      <c r="R27" s="26" t="s">
        <v>45</v>
      </c>
      <c r="S27" s="24">
        <f t="shared" si="2"/>
        <v>50.764368907103091</v>
      </c>
      <c r="T27" s="25" t="str">
        <f t="shared" si="3"/>
        <v>--</v>
      </c>
      <c r="U27" s="28"/>
      <c r="V27" s="24">
        <f t="shared" si="4"/>
        <v>0.4894956010505086</v>
      </c>
      <c r="W27" s="28"/>
      <c r="X27" s="28">
        <v>6813</v>
      </c>
      <c r="Y27" s="28">
        <v>7109</v>
      </c>
      <c r="Z27" s="33">
        <v>20</v>
      </c>
      <c r="AA27" s="33">
        <v>5</v>
      </c>
      <c r="AB27" s="28" t="s">
        <v>37</v>
      </c>
      <c r="AC27" s="28">
        <v>4820</v>
      </c>
      <c r="AD27" s="23">
        <f t="shared" si="5"/>
        <v>-1993</v>
      </c>
      <c r="AE27" s="23">
        <f t="shared" si="6"/>
        <v>-2289</v>
      </c>
      <c r="AF27" s="23">
        <f t="shared" si="7"/>
        <v>296</v>
      </c>
      <c r="AG27" s="28"/>
      <c r="AH27" s="28">
        <v>11</v>
      </c>
      <c r="AI27" s="28" t="s">
        <v>132</v>
      </c>
      <c r="AJ27" s="28" t="s">
        <v>47</v>
      </c>
      <c r="AK27" s="29">
        <v>40.245694999999998</v>
      </c>
      <c r="AL27" s="29">
        <v>-104.62813300000001</v>
      </c>
    </row>
    <row r="28" spans="1:38" x14ac:dyDescent="0.25">
      <c r="A28" s="31" t="s">
        <v>133</v>
      </c>
      <c r="B28" s="28" t="s">
        <v>134</v>
      </c>
      <c r="C28" s="31" t="s">
        <v>135</v>
      </c>
      <c r="D28" s="28" t="s">
        <v>35</v>
      </c>
      <c r="E28" s="28"/>
      <c r="F28" s="28">
        <v>1988</v>
      </c>
      <c r="G28" s="28" t="s">
        <v>136</v>
      </c>
      <c r="H28" s="32">
        <v>4.1398467432950197</v>
      </c>
      <c r="I28" s="32">
        <v>93.715325670498103</v>
      </c>
      <c r="J28" s="26" t="s">
        <v>45</v>
      </c>
      <c r="K28" s="24">
        <f t="shared" si="0"/>
        <v>44.174703696284084</v>
      </c>
      <c r="L28" s="26" t="str">
        <f t="shared" si="1"/>
        <v>--</v>
      </c>
      <c r="M28" s="28"/>
      <c r="N28" s="28">
        <v>1993</v>
      </c>
      <c r="O28" s="28" t="s">
        <v>136</v>
      </c>
      <c r="P28" s="32">
        <v>1.4152528872959</v>
      </c>
      <c r="Q28" s="32">
        <v>39.297092791716402</v>
      </c>
      <c r="R28" s="26" t="s">
        <v>45</v>
      </c>
      <c r="S28" s="24">
        <f t="shared" si="2"/>
        <v>36.014187990879243</v>
      </c>
      <c r="T28" s="25" t="str">
        <f t="shared" si="3"/>
        <v>--</v>
      </c>
      <c r="U28" s="28"/>
      <c r="V28" s="24">
        <f t="shared" si="4"/>
        <v>0.41932408077932187</v>
      </c>
      <c r="W28" s="28"/>
      <c r="X28" s="28">
        <v>6952</v>
      </c>
      <c r="Y28" s="28">
        <v>7223</v>
      </c>
      <c r="Z28" s="35" t="s">
        <v>45</v>
      </c>
      <c r="AA28" s="33">
        <v>1</v>
      </c>
      <c r="AB28" s="28" t="s">
        <v>64</v>
      </c>
      <c r="AC28" s="28">
        <v>4868</v>
      </c>
      <c r="AD28" s="23">
        <f t="shared" si="5"/>
        <v>-2084</v>
      </c>
      <c r="AE28" s="23">
        <f t="shared" si="6"/>
        <v>-2355</v>
      </c>
      <c r="AF28" s="23">
        <f t="shared" si="7"/>
        <v>271</v>
      </c>
      <c r="AG28" s="28"/>
      <c r="AH28" s="28">
        <v>29</v>
      </c>
      <c r="AI28" s="28" t="s">
        <v>65</v>
      </c>
      <c r="AJ28" s="28" t="s">
        <v>47</v>
      </c>
      <c r="AK28" s="29">
        <v>40.289340000000003</v>
      </c>
      <c r="AL28" s="29">
        <v>-104.6848</v>
      </c>
    </row>
    <row r="29" spans="1:38" x14ac:dyDescent="0.25">
      <c r="A29" s="31" t="s">
        <v>137</v>
      </c>
      <c r="B29" s="28" t="s">
        <v>138</v>
      </c>
      <c r="C29" s="31" t="s">
        <v>139</v>
      </c>
      <c r="D29" s="28" t="s">
        <v>69</v>
      </c>
      <c r="E29" s="28"/>
      <c r="F29" s="28">
        <v>1987</v>
      </c>
      <c r="G29" s="28" t="s">
        <v>123</v>
      </c>
      <c r="H29" s="32">
        <v>2.28637992831541</v>
      </c>
      <c r="I29" s="32">
        <v>29.3681003584229</v>
      </c>
      <c r="J29" s="26" t="s">
        <v>45</v>
      </c>
      <c r="K29" s="24">
        <f t="shared" si="0"/>
        <v>77.852496430184189</v>
      </c>
      <c r="L29" s="26" t="str">
        <f t="shared" si="1"/>
        <v>--</v>
      </c>
      <c r="M29" s="28"/>
      <c r="N29" s="28">
        <v>1992</v>
      </c>
      <c r="O29" s="28" t="s">
        <v>123</v>
      </c>
      <c r="P29" s="32">
        <v>0.86095661846496097</v>
      </c>
      <c r="Q29" s="32">
        <v>12.637745643307399</v>
      </c>
      <c r="R29" s="26" t="s">
        <v>45</v>
      </c>
      <c r="S29" s="24">
        <f t="shared" si="2"/>
        <v>68.125806830184132</v>
      </c>
      <c r="T29" s="25" t="str">
        <f t="shared" si="3"/>
        <v>--</v>
      </c>
      <c r="U29" s="28"/>
      <c r="V29" s="24">
        <f t="shared" si="4"/>
        <v>0.43032220297091289</v>
      </c>
      <c r="W29" s="28"/>
      <c r="X29" s="28">
        <v>6696</v>
      </c>
      <c r="Y29" s="28">
        <v>6966</v>
      </c>
      <c r="Z29" s="35" t="s">
        <v>45</v>
      </c>
      <c r="AA29" s="33">
        <v>2</v>
      </c>
      <c r="AB29" s="46" t="s">
        <v>45</v>
      </c>
      <c r="AC29" s="28">
        <v>4778</v>
      </c>
      <c r="AD29" s="23">
        <f t="shared" si="5"/>
        <v>-1918</v>
      </c>
      <c r="AE29" s="23">
        <f t="shared" si="6"/>
        <v>-2188</v>
      </c>
      <c r="AF29" s="23">
        <f t="shared" si="7"/>
        <v>270</v>
      </c>
      <c r="AG29" s="28"/>
      <c r="AH29" s="28">
        <v>29</v>
      </c>
      <c r="AI29" s="28" t="s">
        <v>65</v>
      </c>
      <c r="AJ29" s="28" t="s">
        <v>54</v>
      </c>
      <c r="AK29" s="29">
        <v>40.289265999999998</v>
      </c>
      <c r="AL29" s="29">
        <v>-104.567136</v>
      </c>
    </row>
    <row r="30" spans="1:38" x14ac:dyDescent="0.25">
      <c r="A30" s="31" t="s">
        <v>141</v>
      </c>
      <c r="B30" s="28" t="s">
        <v>142</v>
      </c>
      <c r="C30" s="31" t="s">
        <v>74</v>
      </c>
      <c r="D30" s="28" t="s">
        <v>35</v>
      </c>
      <c r="E30" s="28"/>
      <c r="F30" s="28">
        <v>1988</v>
      </c>
      <c r="G30" s="28" t="s">
        <v>84</v>
      </c>
      <c r="H30" s="32">
        <v>2.9659498207885302</v>
      </c>
      <c r="I30" s="32">
        <v>34.323297491039398</v>
      </c>
      <c r="J30" s="26">
        <v>0.18888888888888899</v>
      </c>
      <c r="K30" s="24">
        <f t="shared" si="0"/>
        <v>86.412146780560207</v>
      </c>
      <c r="L30" s="26">
        <f t="shared" si="1"/>
        <v>5.5032267496501825</v>
      </c>
      <c r="M30" s="28"/>
      <c r="N30" s="28">
        <v>1993</v>
      </c>
      <c r="O30" s="28" t="s">
        <v>84</v>
      </c>
      <c r="P30" s="32">
        <v>1.2498084291187701</v>
      </c>
      <c r="Q30" s="32">
        <v>17.762835249042102</v>
      </c>
      <c r="R30" s="26">
        <v>3.4482758620689703E-2</v>
      </c>
      <c r="S30" s="24">
        <f t="shared" si="2"/>
        <v>70.360863656953001</v>
      </c>
      <c r="T30" s="25">
        <f t="shared" si="3"/>
        <v>1.9412868574879822</v>
      </c>
      <c r="U30" s="28"/>
      <c r="V30" s="24">
        <f t="shared" si="4"/>
        <v>0.51751540637024607</v>
      </c>
      <c r="W30" s="28"/>
      <c r="X30" s="28">
        <v>6828</v>
      </c>
      <c r="Y30" s="28">
        <v>6840</v>
      </c>
      <c r="Z30" s="33">
        <v>13</v>
      </c>
      <c r="AA30" s="33">
        <v>1</v>
      </c>
      <c r="AB30" s="28" t="s">
        <v>64</v>
      </c>
      <c r="AC30" s="28">
        <v>4675</v>
      </c>
      <c r="AD30" s="23">
        <f t="shared" si="5"/>
        <v>-2153</v>
      </c>
      <c r="AE30" s="23">
        <f t="shared" si="6"/>
        <v>-2165</v>
      </c>
      <c r="AF30" s="23">
        <f t="shared" si="7"/>
        <v>12</v>
      </c>
      <c r="AG30" s="28"/>
      <c r="AH30" s="28">
        <v>22</v>
      </c>
      <c r="AI30" s="28" t="s">
        <v>65</v>
      </c>
      <c r="AJ30" s="28" t="s">
        <v>54</v>
      </c>
      <c r="AK30" s="29">
        <v>40.292470000000002</v>
      </c>
      <c r="AL30" s="29">
        <v>-104.53934</v>
      </c>
    </row>
    <row r="31" spans="1:38" x14ac:dyDescent="0.25">
      <c r="A31" s="31" t="s">
        <v>143</v>
      </c>
      <c r="B31" s="28" t="s">
        <v>144</v>
      </c>
      <c r="C31" s="31" t="s">
        <v>145</v>
      </c>
      <c r="D31" s="28" t="s">
        <v>122</v>
      </c>
      <c r="E31" s="28"/>
      <c r="F31" s="28">
        <v>1990</v>
      </c>
      <c r="G31" s="28" t="s">
        <v>123</v>
      </c>
      <c r="H31" s="32">
        <v>2.6548387096774202</v>
      </c>
      <c r="I31" s="32">
        <v>33.020430107526899</v>
      </c>
      <c r="J31" s="26">
        <v>3.2258064516128997E-2</v>
      </c>
      <c r="K31" s="24">
        <f t="shared" si="0"/>
        <v>80.399882770523291</v>
      </c>
      <c r="L31" s="26">
        <f t="shared" si="1"/>
        <v>0.97691230583867761</v>
      </c>
      <c r="M31" s="28"/>
      <c r="N31" s="28">
        <v>1995</v>
      </c>
      <c r="O31" s="28" t="s">
        <v>123</v>
      </c>
      <c r="P31" s="32">
        <v>1.7412186379928301</v>
      </c>
      <c r="Q31" s="32">
        <v>12.165232974910399</v>
      </c>
      <c r="R31" s="26">
        <v>0.15125448028673799</v>
      </c>
      <c r="S31" s="24">
        <f t="shared" si="2"/>
        <v>143.13072684953283</v>
      </c>
      <c r="T31" s="25">
        <f t="shared" si="3"/>
        <v>12.433340208007978</v>
      </c>
      <c r="U31" s="28"/>
      <c r="V31" s="24">
        <f t="shared" si="4"/>
        <v>0.36841533969411788</v>
      </c>
      <c r="W31" s="28"/>
      <c r="X31" s="28">
        <v>6707</v>
      </c>
      <c r="Y31" s="28">
        <v>6906</v>
      </c>
      <c r="Z31" s="33">
        <v>14</v>
      </c>
      <c r="AA31" s="33">
        <v>2</v>
      </c>
      <c r="AB31" s="28" t="s">
        <v>52</v>
      </c>
      <c r="AC31" s="28">
        <v>4642</v>
      </c>
      <c r="AD31" s="23">
        <f t="shared" si="5"/>
        <v>-2065</v>
      </c>
      <c r="AE31" s="23">
        <f t="shared" si="6"/>
        <v>-2264</v>
      </c>
      <c r="AF31" s="23">
        <f t="shared" si="7"/>
        <v>199</v>
      </c>
      <c r="AG31" s="28"/>
      <c r="AH31" s="28">
        <v>4</v>
      </c>
      <c r="AI31" s="23" t="s">
        <v>38</v>
      </c>
      <c r="AJ31" s="28" t="s">
        <v>47</v>
      </c>
      <c r="AK31" s="29">
        <v>40.430354000000001</v>
      </c>
      <c r="AL31" s="29">
        <v>-104.665509</v>
      </c>
    </row>
    <row r="32" spans="1:38" x14ac:dyDescent="0.25">
      <c r="A32" s="31" t="s">
        <v>146</v>
      </c>
      <c r="B32" s="28" t="s">
        <v>147</v>
      </c>
      <c r="C32" s="31" t="s">
        <v>148</v>
      </c>
      <c r="D32" s="28" t="s">
        <v>122</v>
      </c>
      <c r="E32" s="28"/>
      <c r="F32" s="28">
        <v>1990</v>
      </c>
      <c r="G32" s="28" t="s">
        <v>63</v>
      </c>
      <c r="H32" s="32">
        <v>4.1444444444444404</v>
      </c>
      <c r="I32" s="32">
        <v>17.8</v>
      </c>
      <c r="J32" s="26">
        <v>4.4444444444444398E-2</v>
      </c>
      <c r="K32" s="24">
        <f t="shared" si="0"/>
        <v>232.83395755305847</v>
      </c>
      <c r="L32" s="26">
        <f t="shared" si="1"/>
        <v>2.4968789013732806</v>
      </c>
      <c r="M32" s="28"/>
      <c r="N32" s="28">
        <v>1995</v>
      </c>
      <c r="O32" s="28" t="s">
        <v>63</v>
      </c>
      <c r="P32" s="32">
        <v>0.70896057347670205</v>
      </c>
      <c r="Q32" s="32">
        <v>5.5810035842293901</v>
      </c>
      <c r="R32" s="26" t="s">
        <v>45</v>
      </c>
      <c r="S32" s="24">
        <f t="shared" si="2"/>
        <v>127.0310192023633</v>
      </c>
      <c r="T32" s="25" t="str">
        <f t="shared" si="3"/>
        <v>--</v>
      </c>
      <c r="U32" s="28"/>
      <c r="V32" s="24">
        <f t="shared" si="4"/>
        <v>0.31353952720389833</v>
      </c>
      <c r="W32" s="28"/>
      <c r="X32" s="28">
        <v>7260</v>
      </c>
      <c r="Y32" s="28">
        <v>7439</v>
      </c>
      <c r="Z32" s="33">
        <v>30</v>
      </c>
      <c r="AA32" s="33">
        <v>2</v>
      </c>
      <c r="AB32" s="28" t="s">
        <v>37</v>
      </c>
      <c r="AC32" s="28">
        <v>5028</v>
      </c>
      <c r="AD32" s="23">
        <f t="shared" si="5"/>
        <v>-2232</v>
      </c>
      <c r="AE32" s="23">
        <f t="shared" si="6"/>
        <v>-2411</v>
      </c>
      <c r="AF32" s="23">
        <f t="shared" si="7"/>
        <v>179</v>
      </c>
      <c r="AG32" s="28"/>
      <c r="AH32" s="28">
        <v>1</v>
      </c>
      <c r="AI32" s="28" t="s">
        <v>92</v>
      </c>
      <c r="AJ32" s="23" t="s">
        <v>39</v>
      </c>
      <c r="AK32" s="29">
        <v>40.169260000000001</v>
      </c>
      <c r="AL32" s="29">
        <v>-104.71823000000001</v>
      </c>
    </row>
    <row r="33" spans="1:38" x14ac:dyDescent="0.25">
      <c r="A33" s="31" t="s">
        <v>149</v>
      </c>
      <c r="B33" s="28" t="s">
        <v>150</v>
      </c>
      <c r="C33" s="31" t="s">
        <v>151</v>
      </c>
      <c r="D33" s="28" t="s">
        <v>35</v>
      </c>
      <c r="E33" s="28"/>
      <c r="F33" s="28">
        <v>1995</v>
      </c>
      <c r="G33" s="28" t="s">
        <v>84</v>
      </c>
      <c r="H33" s="32">
        <v>3.64695340501792</v>
      </c>
      <c r="I33" s="32">
        <v>30.764516129032302</v>
      </c>
      <c r="J33" s="26">
        <v>0.52329749103942602</v>
      </c>
      <c r="K33" s="24">
        <f t="shared" si="0"/>
        <v>118.54414968601799</v>
      </c>
      <c r="L33" s="26">
        <f t="shared" si="1"/>
        <v>17.009774795241885</v>
      </c>
      <c r="M33" s="28"/>
      <c r="N33" s="28">
        <v>2000</v>
      </c>
      <c r="O33" s="28" t="s">
        <v>84</v>
      </c>
      <c r="P33" s="32">
        <v>1.15958092087124</v>
      </c>
      <c r="Q33" s="32">
        <v>27.147780534877299</v>
      </c>
      <c r="R33" s="26">
        <v>0.452605459057072</v>
      </c>
      <c r="S33" s="24">
        <f t="shared" si="2"/>
        <v>42.713654598080431</v>
      </c>
      <c r="T33" s="25">
        <f t="shared" si="3"/>
        <v>16.671913878027734</v>
      </c>
      <c r="U33" s="28"/>
      <c r="V33" s="24">
        <f t="shared" si="4"/>
        <v>0.88243807966991195</v>
      </c>
      <c r="W33" s="28"/>
      <c r="X33" s="28">
        <v>7613</v>
      </c>
      <c r="Y33" s="28">
        <v>8042</v>
      </c>
      <c r="Z33" s="33">
        <v>26</v>
      </c>
      <c r="AA33" s="33">
        <v>2</v>
      </c>
      <c r="AB33" s="28" t="s">
        <v>46</v>
      </c>
      <c r="AC33" s="28">
        <v>5123</v>
      </c>
      <c r="AD33" s="23">
        <f t="shared" si="5"/>
        <v>-2490</v>
      </c>
      <c r="AE33" s="23">
        <f t="shared" si="6"/>
        <v>-2919</v>
      </c>
      <c r="AF33" s="23">
        <f t="shared" si="7"/>
        <v>429</v>
      </c>
      <c r="AG33" s="28"/>
      <c r="AH33" s="28">
        <v>36</v>
      </c>
      <c r="AI33" s="28" t="s">
        <v>101</v>
      </c>
      <c r="AJ33" s="28" t="s">
        <v>152</v>
      </c>
      <c r="AK33" s="29">
        <v>40.009169</v>
      </c>
      <c r="AL33" s="29">
        <v>-105.06210299999999</v>
      </c>
    </row>
    <row r="34" spans="1:38" x14ac:dyDescent="0.25">
      <c r="A34" s="31" t="s">
        <v>153</v>
      </c>
      <c r="B34" s="28" t="s">
        <v>154</v>
      </c>
      <c r="C34" s="31" t="s">
        <v>155</v>
      </c>
      <c r="D34" s="28" t="s">
        <v>122</v>
      </c>
      <c r="E34" s="28"/>
      <c r="F34" s="28">
        <v>1988</v>
      </c>
      <c r="G34" s="28" t="s">
        <v>44</v>
      </c>
      <c r="H34" s="32">
        <v>1.6708074534161499</v>
      </c>
      <c r="I34" s="32">
        <v>49.251656314699801</v>
      </c>
      <c r="J34" s="26" t="s">
        <v>45</v>
      </c>
      <c r="K34" s="24">
        <f t="shared" si="0"/>
        <v>33.923883549018342</v>
      </c>
      <c r="L34" s="26" t="str">
        <f t="shared" si="1"/>
        <v>--</v>
      </c>
      <c r="M34" s="28"/>
      <c r="N34" s="28">
        <v>1993</v>
      </c>
      <c r="O34" s="28" t="s">
        <v>44</v>
      </c>
      <c r="P34" s="32">
        <v>0.64749694749694797</v>
      </c>
      <c r="Q34" s="32">
        <v>21.581746031746</v>
      </c>
      <c r="R34" s="26" t="s">
        <v>45</v>
      </c>
      <c r="S34" s="24">
        <f t="shared" si="2"/>
        <v>30.002065011074748</v>
      </c>
      <c r="T34" s="25" t="str">
        <f t="shared" si="3"/>
        <v>--</v>
      </c>
      <c r="U34" s="28"/>
      <c r="V34" s="24">
        <f t="shared" si="4"/>
        <v>0.4381933044819174</v>
      </c>
      <c r="W34" s="28"/>
      <c r="X34" s="28">
        <v>6884</v>
      </c>
      <c r="Y34" s="28">
        <v>7217</v>
      </c>
      <c r="Z34" s="33">
        <v>14</v>
      </c>
      <c r="AA34" s="33">
        <v>2</v>
      </c>
      <c r="AB34" s="28" t="s">
        <v>64</v>
      </c>
      <c r="AC34" s="28">
        <v>4731</v>
      </c>
      <c r="AD34" s="23">
        <f t="shared" si="5"/>
        <v>-2153</v>
      </c>
      <c r="AE34" s="23">
        <f t="shared" si="6"/>
        <v>-2486</v>
      </c>
      <c r="AF34" s="23">
        <f t="shared" si="7"/>
        <v>333</v>
      </c>
      <c r="AG34" s="28"/>
      <c r="AH34" s="28">
        <v>18</v>
      </c>
      <c r="AI34" s="28" t="s">
        <v>65</v>
      </c>
      <c r="AJ34" s="23" t="s">
        <v>39</v>
      </c>
      <c r="AK34" s="29">
        <v>40.317341999999996</v>
      </c>
      <c r="AL34" s="29">
        <v>-104.822667</v>
      </c>
    </row>
    <row r="35" spans="1:38" x14ac:dyDescent="0.25">
      <c r="A35" s="31" t="s">
        <v>156</v>
      </c>
      <c r="B35" s="28" t="s">
        <v>157</v>
      </c>
      <c r="C35" s="31" t="s">
        <v>104</v>
      </c>
      <c r="D35" s="28" t="s">
        <v>96</v>
      </c>
      <c r="E35" s="28"/>
      <c r="F35" s="28">
        <v>1987</v>
      </c>
      <c r="G35" s="28" t="s">
        <v>44</v>
      </c>
      <c r="H35" s="32">
        <v>4.67034186256154</v>
      </c>
      <c r="I35" s="32">
        <v>18.656993273698099</v>
      </c>
      <c r="J35" s="26" t="s">
        <v>45</v>
      </c>
      <c r="K35" s="24">
        <f t="shared" si="0"/>
        <v>250.32660911903776</v>
      </c>
      <c r="L35" s="26" t="str">
        <f t="shared" si="1"/>
        <v>--</v>
      </c>
      <c r="M35" s="28"/>
      <c r="N35" s="28">
        <v>1992</v>
      </c>
      <c r="O35" s="28" t="s">
        <v>44</v>
      </c>
      <c r="P35" s="32">
        <v>2.4166666666666701</v>
      </c>
      <c r="Q35" s="32">
        <v>9.2666666666666693</v>
      </c>
      <c r="R35" s="26" t="s">
        <v>45</v>
      </c>
      <c r="S35" s="24">
        <f t="shared" si="2"/>
        <v>260.7913669064751</v>
      </c>
      <c r="T35" s="25" t="str">
        <f t="shared" si="3"/>
        <v>--</v>
      </c>
      <c r="U35" s="28"/>
      <c r="V35" s="24">
        <f t="shared" si="4"/>
        <v>0.49668596277678112</v>
      </c>
      <c r="W35" s="28"/>
      <c r="X35" s="28">
        <v>7166</v>
      </c>
      <c r="Y35" s="28">
        <v>7180</v>
      </c>
      <c r="Z35" s="33">
        <v>28</v>
      </c>
      <c r="AA35" s="33">
        <v>1</v>
      </c>
      <c r="AB35" s="28" t="s">
        <v>52</v>
      </c>
      <c r="AC35" s="28">
        <v>4902</v>
      </c>
      <c r="AD35" s="23">
        <f t="shared" si="5"/>
        <v>-2264</v>
      </c>
      <c r="AE35" s="23">
        <f t="shared" si="6"/>
        <v>-2278</v>
      </c>
      <c r="AF35" s="23">
        <f t="shared" si="7"/>
        <v>14</v>
      </c>
      <c r="AG35" s="28"/>
      <c r="AH35" s="28">
        <v>18</v>
      </c>
      <c r="AI35" s="28" t="s">
        <v>65</v>
      </c>
      <c r="AJ35" s="28" t="s">
        <v>59</v>
      </c>
      <c r="AK35" s="29">
        <v>40.311030000000002</v>
      </c>
      <c r="AL35" s="29">
        <v>-104.92574999999999</v>
      </c>
    </row>
    <row r="36" spans="1:38" x14ac:dyDescent="0.25">
      <c r="A36" s="31" t="s">
        <v>158</v>
      </c>
      <c r="B36" s="28" t="s">
        <v>159</v>
      </c>
      <c r="C36" s="31" t="s">
        <v>160</v>
      </c>
      <c r="D36" s="28" t="s">
        <v>96</v>
      </c>
      <c r="E36" s="28"/>
      <c r="F36" s="28">
        <v>1987</v>
      </c>
      <c r="G36" s="28" t="s">
        <v>84</v>
      </c>
      <c r="H36" s="32">
        <v>3.3422824302134599</v>
      </c>
      <c r="I36" s="32">
        <v>58.804241926655699</v>
      </c>
      <c r="J36" s="26">
        <v>0.62118226600985205</v>
      </c>
      <c r="K36" s="24">
        <f t="shared" si="0"/>
        <v>56.837437584556604</v>
      </c>
      <c r="L36" s="26">
        <f t="shared" si="1"/>
        <v>10.563562179487478</v>
      </c>
      <c r="M36" s="28"/>
      <c r="N36" s="28">
        <v>1992</v>
      </c>
      <c r="O36" s="28" t="s">
        <v>84</v>
      </c>
      <c r="P36" s="32">
        <v>1.1996415770609301</v>
      </c>
      <c r="Q36" s="32">
        <v>22.9660215053763</v>
      </c>
      <c r="R36" s="26" t="s">
        <v>45</v>
      </c>
      <c r="S36" s="24">
        <f t="shared" si="2"/>
        <v>52.235498289509849</v>
      </c>
      <c r="T36" s="25" t="str">
        <f t="shared" si="3"/>
        <v>--</v>
      </c>
      <c r="U36" s="28"/>
      <c r="V36" s="24">
        <f t="shared" si="4"/>
        <v>0.39055042209405483</v>
      </c>
      <c r="W36" s="28"/>
      <c r="X36" s="28">
        <v>6760</v>
      </c>
      <c r="Y36" s="28">
        <v>7050</v>
      </c>
      <c r="Z36" s="35" t="s">
        <v>45</v>
      </c>
      <c r="AA36" s="35" t="s">
        <v>45</v>
      </c>
      <c r="AB36" s="28" t="s">
        <v>52</v>
      </c>
      <c r="AC36" s="28">
        <v>4802</v>
      </c>
      <c r="AD36" s="23">
        <f t="shared" si="5"/>
        <v>-1958</v>
      </c>
      <c r="AE36" s="23">
        <f t="shared" si="6"/>
        <v>-2248</v>
      </c>
      <c r="AF36" s="23">
        <f t="shared" si="7"/>
        <v>290</v>
      </c>
      <c r="AG36" s="28"/>
      <c r="AH36" s="28">
        <v>18</v>
      </c>
      <c r="AI36" s="28" t="s">
        <v>65</v>
      </c>
      <c r="AJ36" s="28" t="s">
        <v>54</v>
      </c>
      <c r="AK36" s="29">
        <v>40.314219999999999</v>
      </c>
      <c r="AL36" s="29">
        <v>-104.5915</v>
      </c>
    </row>
    <row r="37" spans="1:38" x14ac:dyDescent="0.25">
      <c r="A37" s="31" t="s">
        <v>161</v>
      </c>
      <c r="B37" s="28" t="s">
        <v>162</v>
      </c>
      <c r="C37" s="31" t="s">
        <v>104</v>
      </c>
      <c r="D37" s="28" t="s">
        <v>69</v>
      </c>
      <c r="E37" s="28"/>
      <c r="F37" s="28">
        <v>1987</v>
      </c>
      <c r="G37" s="28" t="s">
        <v>44</v>
      </c>
      <c r="H37" s="32">
        <v>2.6543778801843301</v>
      </c>
      <c r="I37" s="32">
        <v>28.6904761904762</v>
      </c>
      <c r="J37" s="26">
        <v>0.30529953917050701</v>
      </c>
      <c r="K37" s="24">
        <f t="shared" si="0"/>
        <v>92.517735242939267</v>
      </c>
      <c r="L37" s="26">
        <f t="shared" si="1"/>
        <v>10.641145763619328</v>
      </c>
      <c r="M37" s="28"/>
      <c r="N37" s="28">
        <v>1992</v>
      </c>
      <c r="O37" s="28" t="s">
        <v>44</v>
      </c>
      <c r="P37" s="32">
        <v>0.931787082649152</v>
      </c>
      <c r="Q37" s="32">
        <v>15.889778325123199</v>
      </c>
      <c r="R37" s="26">
        <v>0.11111111111111099</v>
      </c>
      <c r="S37" s="24">
        <f t="shared" si="2"/>
        <v>58.640659648216179</v>
      </c>
      <c r="T37" s="25">
        <f t="shared" si="3"/>
        <v>6.9926155568472677</v>
      </c>
      <c r="U37" s="28"/>
      <c r="V37" s="24">
        <f t="shared" si="4"/>
        <v>0.55383459722421091</v>
      </c>
      <c r="W37" s="28"/>
      <c r="X37" s="28">
        <v>7092</v>
      </c>
      <c r="Y37" s="28">
        <v>7102</v>
      </c>
      <c r="Z37" s="33">
        <v>21</v>
      </c>
      <c r="AA37" s="33">
        <v>1</v>
      </c>
      <c r="AB37" s="28" t="s">
        <v>46</v>
      </c>
      <c r="AC37" s="28">
        <v>4810</v>
      </c>
      <c r="AD37" s="23">
        <f t="shared" si="5"/>
        <v>-2282</v>
      </c>
      <c r="AE37" s="23">
        <f t="shared" si="6"/>
        <v>-2292</v>
      </c>
      <c r="AF37" s="23">
        <f t="shared" si="7"/>
        <v>10</v>
      </c>
      <c r="AG37" s="28"/>
      <c r="AH37" s="28">
        <v>18</v>
      </c>
      <c r="AI37" s="28" t="s">
        <v>65</v>
      </c>
      <c r="AJ37" s="28" t="s">
        <v>54</v>
      </c>
      <c r="AK37" s="29">
        <v>40.314340999999999</v>
      </c>
      <c r="AL37" s="29">
        <v>-104.599881</v>
      </c>
    </row>
    <row r="38" spans="1:38" x14ac:dyDescent="0.25">
      <c r="A38" s="31" t="s">
        <v>163</v>
      </c>
      <c r="B38" s="28" t="s">
        <v>164</v>
      </c>
      <c r="C38" s="31" t="s">
        <v>165</v>
      </c>
      <c r="D38" s="28" t="s">
        <v>51</v>
      </c>
      <c r="E38" s="28"/>
      <c r="F38" s="28">
        <v>1988</v>
      </c>
      <c r="G38" s="28" t="s">
        <v>36</v>
      </c>
      <c r="H38" s="32">
        <v>7.2484126984127002</v>
      </c>
      <c r="I38" s="32">
        <v>100.602380952381</v>
      </c>
      <c r="J38" s="26">
        <v>0.27777777777777801</v>
      </c>
      <c r="K38" s="24">
        <f t="shared" si="0"/>
        <v>72.050110840255911</v>
      </c>
      <c r="L38" s="26">
        <f t="shared" si="1"/>
        <v>2.7611451652348165</v>
      </c>
      <c r="M38" s="28"/>
      <c r="N38" s="28">
        <v>1993</v>
      </c>
      <c r="O38" s="28" t="s">
        <v>36</v>
      </c>
      <c r="P38" s="32">
        <v>2.0010752688172002</v>
      </c>
      <c r="Q38" s="32">
        <v>18.105376344086</v>
      </c>
      <c r="R38" s="26">
        <v>2.1505376344085999E-2</v>
      </c>
      <c r="S38" s="24">
        <f t="shared" si="2"/>
        <v>110.52381517995001</v>
      </c>
      <c r="T38" s="25">
        <f t="shared" si="3"/>
        <v>1.1877895236964011</v>
      </c>
      <c r="U38" s="28"/>
      <c r="V38" s="24">
        <f t="shared" si="4"/>
        <v>0.17996966048602742</v>
      </c>
      <c r="W38" s="28"/>
      <c r="X38" s="28">
        <v>6906</v>
      </c>
      <c r="Y38" s="28">
        <v>6916</v>
      </c>
      <c r="Z38" s="33">
        <v>14</v>
      </c>
      <c r="AA38" s="33">
        <v>2</v>
      </c>
      <c r="AB38" s="28" t="s">
        <v>52</v>
      </c>
      <c r="AC38" s="28">
        <v>4612</v>
      </c>
      <c r="AD38" s="23">
        <f t="shared" si="5"/>
        <v>-2294</v>
      </c>
      <c r="AE38" s="23">
        <f t="shared" si="6"/>
        <v>-2304</v>
      </c>
      <c r="AF38" s="23">
        <f t="shared" si="7"/>
        <v>10</v>
      </c>
      <c r="AG38" s="28"/>
      <c r="AH38" s="28">
        <v>11</v>
      </c>
      <c r="AI38" s="23" t="s">
        <v>38</v>
      </c>
      <c r="AJ38" s="28" t="s">
        <v>47</v>
      </c>
      <c r="AK38" s="29">
        <v>40.419134999999997</v>
      </c>
      <c r="AL38" s="29">
        <v>-104.622587</v>
      </c>
    </row>
    <row r="39" spans="1:38" x14ac:dyDescent="0.25">
      <c r="A39" s="31" t="s">
        <v>166</v>
      </c>
      <c r="B39" s="28" t="s">
        <v>164</v>
      </c>
      <c r="C39" s="31" t="s">
        <v>167</v>
      </c>
      <c r="D39" s="28" t="s">
        <v>122</v>
      </c>
      <c r="E39" s="28"/>
      <c r="F39" s="28">
        <v>1989</v>
      </c>
      <c r="G39" s="28" t="s">
        <v>63</v>
      </c>
      <c r="H39" s="32">
        <v>4.26718239120909</v>
      </c>
      <c r="I39" s="32">
        <v>49.842400647183702</v>
      </c>
      <c r="J39" s="26">
        <v>4.54545454545454E-2</v>
      </c>
      <c r="K39" s="24">
        <f t="shared" si="0"/>
        <v>85.613500469508452</v>
      </c>
      <c r="L39" s="26">
        <f t="shared" si="1"/>
        <v>0.9119654122661881</v>
      </c>
      <c r="M39" s="28"/>
      <c r="N39" s="28">
        <v>1994</v>
      </c>
      <c r="O39" s="28" t="s">
        <v>63</v>
      </c>
      <c r="P39" s="32">
        <v>1.23035566583954</v>
      </c>
      <c r="Q39" s="32">
        <v>11.578577336641899</v>
      </c>
      <c r="R39" s="26">
        <v>7.5268817204301106E-2</v>
      </c>
      <c r="S39" s="24">
        <f t="shared" si="2"/>
        <v>106.26138514840861</v>
      </c>
      <c r="T39" s="25">
        <f t="shared" si="3"/>
        <v>6.500696503196747</v>
      </c>
      <c r="U39" s="28"/>
      <c r="V39" s="24">
        <f t="shared" si="4"/>
        <v>0.23230376519386484</v>
      </c>
      <c r="W39" s="28"/>
      <c r="X39" s="28">
        <v>6625</v>
      </c>
      <c r="Y39" s="28">
        <v>6763</v>
      </c>
      <c r="Z39" s="33">
        <v>15</v>
      </c>
      <c r="AA39" s="33">
        <v>2</v>
      </c>
      <c r="AB39" s="28" t="s">
        <v>52</v>
      </c>
      <c r="AC39" s="28">
        <v>4614</v>
      </c>
      <c r="AD39" s="23">
        <f t="shared" si="5"/>
        <v>-2011</v>
      </c>
      <c r="AE39" s="23">
        <f t="shared" si="6"/>
        <v>-2149</v>
      </c>
      <c r="AF39" s="23">
        <f t="shared" si="7"/>
        <v>138</v>
      </c>
      <c r="AG39" s="28"/>
      <c r="AH39" s="28">
        <v>11</v>
      </c>
      <c r="AI39" s="23" t="s">
        <v>38</v>
      </c>
      <c r="AJ39" s="28" t="s">
        <v>47</v>
      </c>
      <c r="AK39" s="29">
        <v>40.415534999999998</v>
      </c>
      <c r="AL39" s="29">
        <v>-104.628697</v>
      </c>
    </row>
    <row r="40" spans="1:38" x14ac:dyDescent="0.25">
      <c r="A40" s="31" t="s">
        <v>168</v>
      </c>
      <c r="B40" s="28" t="s">
        <v>169</v>
      </c>
      <c r="C40" s="31" t="s">
        <v>104</v>
      </c>
      <c r="D40" s="28" t="s">
        <v>69</v>
      </c>
      <c r="E40" s="28"/>
      <c r="F40" s="28">
        <v>1994</v>
      </c>
      <c r="G40" s="28" t="s">
        <v>170</v>
      </c>
      <c r="H40" s="32">
        <v>6.8343108504398797</v>
      </c>
      <c r="I40" s="32">
        <v>43.545454545454497</v>
      </c>
      <c r="J40" s="26">
        <v>0.26881720430107497</v>
      </c>
      <c r="K40" s="24">
        <f t="shared" si="0"/>
        <v>156.94659573035233</v>
      </c>
      <c r="L40" s="26">
        <f t="shared" si="1"/>
        <v>6.173255213594631</v>
      </c>
      <c r="M40" s="28"/>
      <c r="N40" s="28">
        <v>1999</v>
      </c>
      <c r="O40" s="28" t="s">
        <v>170</v>
      </c>
      <c r="P40" s="32">
        <v>2.6827160493827198</v>
      </c>
      <c r="Q40" s="32">
        <v>15.286419753086401</v>
      </c>
      <c r="R40" s="26" t="s">
        <v>45</v>
      </c>
      <c r="S40" s="24">
        <f t="shared" si="2"/>
        <v>175.49668874172229</v>
      </c>
      <c r="T40" s="25" t="str">
        <f t="shared" si="3"/>
        <v>--</v>
      </c>
      <c r="U40" s="28"/>
      <c r="V40" s="24">
        <f t="shared" si="4"/>
        <v>0.35104513002912441</v>
      </c>
      <c r="W40" s="28"/>
      <c r="X40" s="28">
        <v>7100</v>
      </c>
      <c r="Y40" s="28">
        <v>7110</v>
      </c>
      <c r="Z40" s="33">
        <v>20</v>
      </c>
      <c r="AA40" s="33">
        <v>1</v>
      </c>
      <c r="AB40" s="28" t="s">
        <v>46</v>
      </c>
      <c r="AC40" s="28">
        <v>4760</v>
      </c>
      <c r="AD40" s="23">
        <f t="shared" si="5"/>
        <v>-2340</v>
      </c>
      <c r="AE40" s="23">
        <f t="shared" si="6"/>
        <v>-2350</v>
      </c>
      <c r="AF40" s="23">
        <f t="shared" si="7"/>
        <v>10</v>
      </c>
      <c r="AG40" s="28"/>
      <c r="AH40" s="28">
        <v>18</v>
      </c>
      <c r="AI40" s="28" t="s">
        <v>53</v>
      </c>
      <c r="AJ40" s="28" t="s">
        <v>47</v>
      </c>
      <c r="AK40" s="29">
        <v>40.485874000000003</v>
      </c>
      <c r="AL40" s="29">
        <v>-104.69946299999999</v>
      </c>
    </row>
    <row r="41" spans="1:38" x14ac:dyDescent="0.25">
      <c r="A41" s="31" t="s">
        <v>171</v>
      </c>
      <c r="B41" s="28" t="s">
        <v>172</v>
      </c>
      <c r="C41" s="31" t="s">
        <v>34</v>
      </c>
      <c r="D41" s="28" t="s">
        <v>35</v>
      </c>
      <c r="E41" s="28"/>
      <c r="F41" s="28">
        <v>1987</v>
      </c>
      <c r="G41" s="28" t="s">
        <v>44</v>
      </c>
      <c r="H41" s="32">
        <v>3.89749192224164</v>
      </c>
      <c r="I41" s="32">
        <v>76.709081519148299</v>
      </c>
      <c r="J41" s="26">
        <v>0.34274855659727699</v>
      </c>
      <c r="K41" s="24">
        <f t="shared" si="0"/>
        <v>50.808741873264893</v>
      </c>
      <c r="L41" s="26">
        <f t="shared" si="1"/>
        <v>4.4681613937942837</v>
      </c>
      <c r="M41" s="28"/>
      <c r="N41" s="28">
        <v>1992</v>
      </c>
      <c r="O41" s="28" t="s">
        <v>44</v>
      </c>
      <c r="P41" s="32">
        <v>1.40552995391705</v>
      </c>
      <c r="Q41" s="32">
        <v>27.748079877112101</v>
      </c>
      <c r="R41" s="26">
        <v>0.27572964669738897</v>
      </c>
      <c r="S41" s="24">
        <f t="shared" si="2"/>
        <v>50.653232949512883</v>
      </c>
      <c r="T41" s="25">
        <f t="shared" si="3"/>
        <v>9.9368910540301414</v>
      </c>
      <c r="U41" s="28"/>
      <c r="V41" s="24">
        <f t="shared" si="4"/>
        <v>0.36173135341459617</v>
      </c>
      <c r="W41" s="28"/>
      <c r="X41" s="28">
        <v>7060</v>
      </c>
      <c r="Y41" s="28">
        <v>7077</v>
      </c>
      <c r="Z41" s="33">
        <v>17</v>
      </c>
      <c r="AA41" s="33">
        <v>1</v>
      </c>
      <c r="AB41" s="28" t="s">
        <v>46</v>
      </c>
      <c r="AC41" s="28">
        <v>4721</v>
      </c>
      <c r="AD41" s="23">
        <f t="shared" si="5"/>
        <v>-2339</v>
      </c>
      <c r="AE41" s="23">
        <f t="shared" si="6"/>
        <v>-2356</v>
      </c>
      <c r="AF41" s="23">
        <f t="shared" si="7"/>
        <v>17</v>
      </c>
      <c r="AG41" s="28"/>
      <c r="AH41" s="28">
        <v>22</v>
      </c>
      <c r="AI41" s="28" t="s">
        <v>65</v>
      </c>
      <c r="AJ41" s="28" t="s">
        <v>47</v>
      </c>
      <c r="AK41" s="29">
        <v>40.299770000000002</v>
      </c>
      <c r="AL41" s="29">
        <v>-104.64223</v>
      </c>
    </row>
    <row r="42" spans="1:38" x14ac:dyDescent="0.25">
      <c r="A42" s="31" t="s">
        <v>173</v>
      </c>
      <c r="B42" s="28" t="s">
        <v>174</v>
      </c>
      <c r="C42" s="31" t="s">
        <v>74</v>
      </c>
      <c r="D42" s="28" t="s">
        <v>43</v>
      </c>
      <c r="E42" s="28"/>
      <c r="F42" s="28">
        <v>1992</v>
      </c>
      <c r="G42" s="28" t="s">
        <v>123</v>
      </c>
      <c r="H42" s="32">
        <v>2.2544283413848598</v>
      </c>
      <c r="I42" s="32">
        <v>20.004227053140099</v>
      </c>
      <c r="J42" s="26" t="s">
        <v>45</v>
      </c>
      <c r="K42" s="24">
        <f t="shared" si="0"/>
        <v>112.69759813243962</v>
      </c>
      <c r="L42" s="26" t="str">
        <f t="shared" si="1"/>
        <v>--</v>
      </c>
      <c r="M42" s="28"/>
      <c r="N42" s="28">
        <v>1997</v>
      </c>
      <c r="O42" s="28" t="s">
        <v>123</v>
      </c>
      <c r="P42" s="32">
        <v>1.13333333333333</v>
      </c>
      <c r="Q42" s="32">
        <v>8.93333333333333</v>
      </c>
      <c r="R42" s="26">
        <v>7.7777777777777807E-2</v>
      </c>
      <c r="S42" s="24">
        <f t="shared" si="2"/>
        <v>126.86567164179073</v>
      </c>
      <c r="T42" s="25">
        <f t="shared" si="3"/>
        <v>8.7064676616915477</v>
      </c>
      <c r="U42" s="28"/>
      <c r="V42" s="24">
        <f t="shared" si="4"/>
        <v>0.44657228242823055</v>
      </c>
      <c r="W42" s="28"/>
      <c r="X42" s="28">
        <v>7340</v>
      </c>
      <c r="Y42" s="28">
        <v>7358</v>
      </c>
      <c r="Z42" s="33">
        <v>37</v>
      </c>
      <c r="AA42" s="33">
        <v>1</v>
      </c>
      <c r="AB42" s="28" t="s">
        <v>37</v>
      </c>
      <c r="AC42" s="28">
        <v>4860</v>
      </c>
      <c r="AD42" s="23">
        <f t="shared" si="5"/>
        <v>-2480</v>
      </c>
      <c r="AE42" s="23">
        <f t="shared" si="6"/>
        <v>-2498</v>
      </c>
      <c r="AF42" s="23">
        <f t="shared" si="7"/>
        <v>18</v>
      </c>
      <c r="AG42" s="28"/>
      <c r="AH42" s="28">
        <v>11</v>
      </c>
      <c r="AI42" s="28" t="s">
        <v>92</v>
      </c>
      <c r="AJ42" s="28" t="s">
        <v>80</v>
      </c>
      <c r="AK42" s="29">
        <v>40.157705999999997</v>
      </c>
      <c r="AL42" s="29">
        <v>-104.964786</v>
      </c>
    </row>
    <row r="43" spans="1:38" x14ac:dyDescent="0.25">
      <c r="A43" s="31" t="s">
        <v>175</v>
      </c>
      <c r="B43" s="28" t="s">
        <v>176</v>
      </c>
      <c r="C43" s="31" t="s">
        <v>177</v>
      </c>
      <c r="D43" s="28" t="s">
        <v>35</v>
      </c>
      <c r="E43" s="28"/>
      <c r="F43" s="28">
        <v>1998</v>
      </c>
      <c r="G43" s="28" t="s">
        <v>107</v>
      </c>
      <c r="H43" s="32">
        <v>3.5862470862470901</v>
      </c>
      <c r="I43" s="32">
        <v>19.060314685314701</v>
      </c>
      <c r="J43" s="26">
        <v>0.62820512820512797</v>
      </c>
      <c r="K43" s="24">
        <f t="shared" si="0"/>
        <v>188.15256439654519</v>
      </c>
      <c r="L43" s="26">
        <f t="shared" si="1"/>
        <v>32.958801498127301</v>
      </c>
      <c r="M43" s="28"/>
      <c r="N43" s="28">
        <v>2003</v>
      </c>
      <c r="O43" s="28" t="s">
        <v>107</v>
      </c>
      <c r="P43" s="32">
        <v>0.89103942652329804</v>
      </c>
      <c r="Q43" s="32">
        <v>6.7978494623655896</v>
      </c>
      <c r="R43" s="26">
        <v>0.10752688172043</v>
      </c>
      <c r="S43" s="24">
        <f t="shared" si="2"/>
        <v>131.07666350311095</v>
      </c>
      <c r="T43" s="25">
        <f t="shared" si="3"/>
        <v>15.817779183802582</v>
      </c>
      <c r="U43" s="28"/>
      <c r="V43" s="24">
        <f t="shared" si="4"/>
        <v>0.35664938247861627</v>
      </c>
      <c r="W43" s="28"/>
      <c r="X43" s="28">
        <v>7878</v>
      </c>
      <c r="Y43" s="28">
        <v>8294</v>
      </c>
      <c r="Z43" s="33">
        <v>34</v>
      </c>
      <c r="AA43" s="33">
        <v>1</v>
      </c>
      <c r="AB43" s="28" t="s">
        <v>46</v>
      </c>
      <c r="AC43" s="28">
        <v>5324</v>
      </c>
      <c r="AD43" s="23">
        <f t="shared" si="5"/>
        <v>-2554</v>
      </c>
      <c r="AE43" s="23">
        <f t="shared" si="6"/>
        <v>-2970</v>
      </c>
      <c r="AF43" s="23">
        <f t="shared" si="7"/>
        <v>416</v>
      </c>
      <c r="AG43" s="28"/>
      <c r="AH43" s="28">
        <v>17</v>
      </c>
      <c r="AI43" s="28" t="s">
        <v>79</v>
      </c>
      <c r="AJ43" s="28" t="s">
        <v>80</v>
      </c>
      <c r="AK43" s="29">
        <v>39.967260000000003</v>
      </c>
      <c r="AL43" s="29">
        <v>-105.01873000000001</v>
      </c>
    </row>
    <row r="44" spans="1:38" x14ac:dyDescent="0.25">
      <c r="A44" s="31" t="s">
        <v>178</v>
      </c>
      <c r="B44" s="28" t="s">
        <v>179</v>
      </c>
      <c r="C44" s="31" t="s">
        <v>180</v>
      </c>
      <c r="D44" s="28" t="s">
        <v>122</v>
      </c>
      <c r="E44" s="28"/>
      <c r="F44" s="28">
        <v>1987</v>
      </c>
      <c r="G44" s="28" t="s">
        <v>170</v>
      </c>
      <c r="H44" s="32">
        <v>2.6111111111111098</v>
      </c>
      <c r="I44" s="32">
        <v>46.2777777777778</v>
      </c>
      <c r="J44" s="26" t="s">
        <v>45</v>
      </c>
      <c r="K44" s="24">
        <f t="shared" si="0"/>
        <v>56.42256902761099</v>
      </c>
      <c r="L44" s="26" t="str">
        <f t="shared" si="1"/>
        <v>--</v>
      </c>
      <c r="M44" s="28"/>
      <c r="N44" s="28">
        <v>1992</v>
      </c>
      <c r="O44" s="28" t="s">
        <v>170</v>
      </c>
      <c r="P44" s="32">
        <v>1.1308243727598599</v>
      </c>
      <c r="Q44" s="32">
        <v>19.906093189964199</v>
      </c>
      <c r="R44" s="26" t="s">
        <v>45</v>
      </c>
      <c r="S44" s="24">
        <f t="shared" si="2"/>
        <v>56.807951312614833</v>
      </c>
      <c r="T44" s="25" t="str">
        <f t="shared" si="3"/>
        <v>--</v>
      </c>
      <c r="U44" s="28"/>
      <c r="V44" s="24">
        <f t="shared" si="4"/>
        <v>0.43014367037137508</v>
      </c>
      <c r="W44" s="28"/>
      <c r="X44" s="28">
        <v>6896</v>
      </c>
      <c r="Y44" s="28">
        <v>7100</v>
      </c>
      <c r="Z44" s="33">
        <v>15</v>
      </c>
      <c r="AA44" s="33">
        <v>2</v>
      </c>
      <c r="AB44" s="28" t="s">
        <v>52</v>
      </c>
      <c r="AC44" s="28">
        <v>4721</v>
      </c>
      <c r="AD44" s="23">
        <f t="shared" si="5"/>
        <v>-2175</v>
      </c>
      <c r="AE44" s="23">
        <f t="shared" si="6"/>
        <v>-2379</v>
      </c>
      <c r="AF44" s="23">
        <f t="shared" si="7"/>
        <v>204</v>
      </c>
      <c r="AG44" s="28"/>
      <c r="AH44" s="28">
        <v>18</v>
      </c>
      <c r="AI44" s="28" t="s">
        <v>65</v>
      </c>
      <c r="AJ44" s="23" t="s">
        <v>39</v>
      </c>
      <c r="AK44" s="29">
        <v>40.310302999999998</v>
      </c>
      <c r="AL44" s="29">
        <v>-104.822911</v>
      </c>
    </row>
    <row r="45" spans="1:38" x14ac:dyDescent="0.25">
      <c r="A45" s="31" t="s">
        <v>181</v>
      </c>
      <c r="B45" s="28" t="s">
        <v>182</v>
      </c>
      <c r="C45" s="31" t="s">
        <v>104</v>
      </c>
      <c r="D45" s="28" t="s">
        <v>69</v>
      </c>
      <c r="E45" s="28"/>
      <c r="F45" s="28">
        <v>1987</v>
      </c>
      <c r="G45" s="28" t="s">
        <v>44</v>
      </c>
      <c r="H45" s="32">
        <v>4.2530721966205798</v>
      </c>
      <c r="I45" s="32">
        <v>41.120967741935502</v>
      </c>
      <c r="J45" s="26" t="s">
        <v>45</v>
      </c>
      <c r="K45" s="24">
        <f t="shared" si="0"/>
        <v>103.42830993939042</v>
      </c>
      <c r="L45" s="26" t="str">
        <f t="shared" si="1"/>
        <v>--</v>
      </c>
      <c r="M45" s="28"/>
      <c r="N45" s="28">
        <v>1992</v>
      </c>
      <c r="O45" s="28" t="s">
        <v>44</v>
      </c>
      <c r="P45" s="32">
        <v>1.8034853540971401</v>
      </c>
      <c r="Q45" s="32">
        <v>18.621060437523202</v>
      </c>
      <c r="R45" s="26" t="s">
        <v>45</v>
      </c>
      <c r="S45" s="24">
        <f t="shared" si="2"/>
        <v>96.851914537742772</v>
      </c>
      <c r="T45" s="25" t="str">
        <f t="shared" si="3"/>
        <v>--</v>
      </c>
      <c r="U45" s="28"/>
      <c r="V45" s="24">
        <f t="shared" si="4"/>
        <v>0.45283614321491977</v>
      </c>
      <c r="W45" s="28"/>
      <c r="X45" s="28">
        <v>6579</v>
      </c>
      <c r="Y45" s="28">
        <v>6882</v>
      </c>
      <c r="Z45" s="33">
        <v>15</v>
      </c>
      <c r="AA45" s="33">
        <v>1</v>
      </c>
      <c r="AB45" s="28" t="s">
        <v>183</v>
      </c>
      <c r="AC45" s="28">
        <v>4631</v>
      </c>
      <c r="AD45" s="23">
        <f t="shared" si="5"/>
        <v>-1948</v>
      </c>
      <c r="AE45" s="23">
        <f t="shared" si="6"/>
        <v>-2251</v>
      </c>
      <c r="AF45" s="23">
        <f t="shared" si="7"/>
        <v>303</v>
      </c>
      <c r="AG45" s="28"/>
      <c r="AH45" s="28">
        <v>18</v>
      </c>
      <c r="AI45" s="23" t="s">
        <v>38</v>
      </c>
      <c r="AJ45" s="28" t="s">
        <v>54</v>
      </c>
      <c r="AK45" s="29">
        <v>40.404494999999997</v>
      </c>
      <c r="AL45" s="29">
        <v>-104.590546</v>
      </c>
    </row>
    <row r="46" spans="1:38" x14ac:dyDescent="0.25">
      <c r="A46" s="31" t="s">
        <v>184</v>
      </c>
      <c r="B46" s="28" t="s">
        <v>185</v>
      </c>
      <c r="C46" s="31" t="s">
        <v>186</v>
      </c>
      <c r="D46" s="28" t="s">
        <v>122</v>
      </c>
      <c r="E46" s="28"/>
      <c r="F46" s="28">
        <v>1988</v>
      </c>
      <c r="G46" s="28" t="s">
        <v>136</v>
      </c>
      <c r="H46" s="32">
        <v>2.7346134152585799</v>
      </c>
      <c r="I46" s="32">
        <v>83.508218125960099</v>
      </c>
      <c r="J46" s="26">
        <v>0.38279569892473098</v>
      </c>
      <c r="K46" s="24">
        <f t="shared" si="0"/>
        <v>32.746638314492714</v>
      </c>
      <c r="L46" s="26">
        <f t="shared" si="1"/>
        <v>4.5839284745285651</v>
      </c>
      <c r="M46" s="28"/>
      <c r="N46" s="28">
        <v>1993</v>
      </c>
      <c r="O46" s="28" t="s">
        <v>136</v>
      </c>
      <c r="P46" s="32">
        <v>0.86305683563748103</v>
      </c>
      <c r="Q46" s="32">
        <v>31.755657962109598</v>
      </c>
      <c r="R46" s="26">
        <v>0.32258064516128998</v>
      </c>
      <c r="S46" s="24">
        <f t="shared" si="2"/>
        <v>27.178049236683059</v>
      </c>
      <c r="T46" s="25">
        <f t="shared" si="3"/>
        <v>10.158210091133638</v>
      </c>
      <c r="U46" s="28"/>
      <c r="V46" s="24">
        <f t="shared" si="4"/>
        <v>0.3802698545694122</v>
      </c>
      <c r="W46" s="28"/>
      <c r="X46" s="28">
        <v>7111</v>
      </c>
      <c r="Y46" s="28">
        <v>7275</v>
      </c>
      <c r="Z46" s="33">
        <v>17</v>
      </c>
      <c r="AA46" s="33">
        <v>2</v>
      </c>
      <c r="AB46" s="28" t="s">
        <v>64</v>
      </c>
      <c r="AC46" s="28">
        <v>4949</v>
      </c>
      <c r="AD46" s="23">
        <f t="shared" si="5"/>
        <v>-2162</v>
      </c>
      <c r="AE46" s="23">
        <f t="shared" si="6"/>
        <v>-2326</v>
      </c>
      <c r="AF46" s="23">
        <f t="shared" si="7"/>
        <v>164</v>
      </c>
      <c r="AG46" s="28"/>
      <c r="AH46" s="28">
        <v>11</v>
      </c>
      <c r="AI46" s="28" t="s">
        <v>132</v>
      </c>
      <c r="AJ46" s="23" t="s">
        <v>39</v>
      </c>
      <c r="AK46" s="29">
        <v>40.24118</v>
      </c>
      <c r="AL46" s="29">
        <v>-104.73698</v>
      </c>
    </row>
    <row r="47" spans="1:38" x14ac:dyDescent="0.25">
      <c r="A47" s="31" t="s">
        <v>187</v>
      </c>
      <c r="B47" s="28" t="s">
        <v>188</v>
      </c>
      <c r="C47" s="31" t="s">
        <v>74</v>
      </c>
      <c r="D47" s="28" t="s">
        <v>35</v>
      </c>
      <c r="E47" s="28"/>
      <c r="F47" s="28">
        <v>1987</v>
      </c>
      <c r="G47" s="28" t="s">
        <v>44</v>
      </c>
      <c r="H47" s="32">
        <v>2.9663865546218502</v>
      </c>
      <c r="I47" s="32">
        <v>47.783473389355699</v>
      </c>
      <c r="J47" s="26">
        <v>0.26190476190476197</v>
      </c>
      <c r="K47" s="24">
        <f t="shared" si="0"/>
        <v>62.079759887916516</v>
      </c>
      <c r="L47" s="26">
        <f t="shared" si="1"/>
        <v>5.4810741732957444</v>
      </c>
      <c r="M47" s="28"/>
      <c r="N47" s="28">
        <v>1992</v>
      </c>
      <c r="O47" s="28" t="s">
        <v>44</v>
      </c>
      <c r="P47" s="32">
        <v>0.85873192436040002</v>
      </c>
      <c r="Q47" s="32">
        <v>11.443826473859801</v>
      </c>
      <c r="R47" s="26">
        <v>0.17204301075268799</v>
      </c>
      <c r="S47" s="24">
        <f t="shared" si="2"/>
        <v>75.038880248833848</v>
      </c>
      <c r="T47" s="25">
        <f t="shared" si="3"/>
        <v>15.033696215655821</v>
      </c>
      <c r="U47" s="28"/>
      <c r="V47" s="24">
        <f t="shared" si="4"/>
        <v>0.23949339933101307</v>
      </c>
      <c r="W47" s="28"/>
      <c r="X47" s="28">
        <v>6839</v>
      </c>
      <c r="Y47" s="28">
        <v>6852</v>
      </c>
      <c r="Z47" s="35" t="s">
        <v>45</v>
      </c>
      <c r="AA47" s="33">
        <v>1</v>
      </c>
      <c r="AB47" s="28" t="s">
        <v>46</v>
      </c>
      <c r="AC47" s="28">
        <v>4687</v>
      </c>
      <c r="AD47" s="23">
        <f t="shared" si="5"/>
        <v>-2152</v>
      </c>
      <c r="AE47" s="23">
        <f t="shared" si="6"/>
        <v>-2165</v>
      </c>
      <c r="AF47" s="23">
        <f t="shared" si="7"/>
        <v>13</v>
      </c>
      <c r="AG47" s="28"/>
      <c r="AH47" s="28">
        <v>22</v>
      </c>
      <c r="AI47" s="28" t="s">
        <v>65</v>
      </c>
      <c r="AJ47" s="28" t="s">
        <v>54</v>
      </c>
      <c r="AK47" s="29">
        <v>40.292476000000001</v>
      </c>
      <c r="AL47" s="29">
        <v>-104.544049</v>
      </c>
    </row>
    <row r="48" spans="1:38" x14ac:dyDescent="0.25">
      <c r="A48" s="31" t="s">
        <v>189</v>
      </c>
      <c r="B48" s="28" t="s">
        <v>190</v>
      </c>
      <c r="C48" s="31" t="s">
        <v>191</v>
      </c>
      <c r="D48" s="28" t="s">
        <v>43</v>
      </c>
      <c r="E48" s="28"/>
      <c r="F48" s="28">
        <v>1986</v>
      </c>
      <c r="G48" s="28" t="s">
        <v>170</v>
      </c>
      <c r="H48" s="32">
        <v>2.31481481481481</v>
      </c>
      <c r="I48" s="32">
        <v>17.571759259259299</v>
      </c>
      <c r="J48" s="26" t="s">
        <v>45</v>
      </c>
      <c r="K48" s="24">
        <f t="shared" si="0"/>
        <v>131.73494928204394</v>
      </c>
      <c r="L48" s="26" t="str">
        <f t="shared" si="1"/>
        <v>--</v>
      </c>
      <c r="M48" s="28"/>
      <c r="N48" s="28">
        <v>1991</v>
      </c>
      <c r="O48" s="28" t="s">
        <v>170</v>
      </c>
      <c r="P48" s="32">
        <v>1.56984126984127</v>
      </c>
      <c r="Q48" s="32">
        <v>8.9984126984127002</v>
      </c>
      <c r="R48" s="26" t="s">
        <v>45</v>
      </c>
      <c r="S48" s="24">
        <f t="shared" si="2"/>
        <v>174.45757629211499</v>
      </c>
      <c r="T48" s="25" t="str">
        <f t="shared" si="3"/>
        <v>--</v>
      </c>
      <c r="U48" s="28"/>
      <c r="V48" s="24">
        <f t="shared" si="4"/>
        <v>0.51209515027193753</v>
      </c>
      <c r="W48" s="28"/>
      <c r="X48" s="28">
        <v>7382</v>
      </c>
      <c r="Y48" s="28">
        <v>7414</v>
      </c>
      <c r="Z48" s="33">
        <v>64</v>
      </c>
      <c r="AA48" s="33">
        <v>1</v>
      </c>
      <c r="AB48" s="28" t="s">
        <v>46</v>
      </c>
      <c r="AC48" s="28">
        <v>5131</v>
      </c>
      <c r="AD48" s="23">
        <f t="shared" si="5"/>
        <v>-2251</v>
      </c>
      <c r="AE48" s="23">
        <f t="shared" si="6"/>
        <v>-2283</v>
      </c>
      <c r="AF48" s="23">
        <f t="shared" si="7"/>
        <v>32</v>
      </c>
      <c r="AG48" s="28"/>
      <c r="AH48" s="28">
        <v>36</v>
      </c>
      <c r="AI48" s="28" t="s">
        <v>92</v>
      </c>
      <c r="AJ48" s="28" t="s">
        <v>192</v>
      </c>
      <c r="AK48" s="29">
        <v>40.088796000000002</v>
      </c>
      <c r="AL48" s="29">
        <v>-105.171601</v>
      </c>
    </row>
    <row r="49" spans="1:38" x14ac:dyDescent="0.25">
      <c r="A49" s="31" t="s">
        <v>193</v>
      </c>
      <c r="B49" s="28" t="s">
        <v>194</v>
      </c>
      <c r="C49" s="31" t="s">
        <v>195</v>
      </c>
      <c r="D49" s="28" t="s">
        <v>122</v>
      </c>
      <c r="E49" s="28"/>
      <c r="F49" s="28">
        <v>1995</v>
      </c>
      <c r="G49" s="28" t="s">
        <v>170</v>
      </c>
      <c r="H49" s="32">
        <v>1.2100358422939099</v>
      </c>
      <c r="I49" s="32">
        <v>32.2964157706093</v>
      </c>
      <c r="J49" s="26" t="s">
        <v>45</v>
      </c>
      <c r="K49" s="24">
        <f t="shared" si="0"/>
        <v>37.466567525275629</v>
      </c>
      <c r="L49" s="26" t="str">
        <f t="shared" si="1"/>
        <v>--</v>
      </c>
      <c r="M49" s="28"/>
      <c r="N49" s="28">
        <v>2000</v>
      </c>
      <c r="O49" s="28" t="s">
        <v>170</v>
      </c>
      <c r="P49" s="32">
        <v>0.58904761904761904</v>
      </c>
      <c r="Q49" s="32">
        <v>10.304126984127</v>
      </c>
      <c r="R49" s="26" t="s">
        <v>45</v>
      </c>
      <c r="S49" s="24">
        <f t="shared" si="2"/>
        <v>57.166183991619846</v>
      </c>
      <c r="T49" s="25" t="str">
        <f t="shared" si="3"/>
        <v>--</v>
      </c>
      <c r="U49" s="28"/>
      <c r="V49" s="24">
        <f t="shared" si="4"/>
        <v>0.31904862314486498</v>
      </c>
      <c r="W49" s="28"/>
      <c r="X49" s="28">
        <v>7077</v>
      </c>
      <c r="Y49" s="28">
        <v>7367</v>
      </c>
      <c r="Z49" s="33">
        <v>16</v>
      </c>
      <c r="AA49" s="33">
        <v>1</v>
      </c>
      <c r="AB49" s="28" t="s">
        <v>46</v>
      </c>
      <c r="AC49" s="28">
        <v>4896</v>
      </c>
      <c r="AD49" s="23">
        <f t="shared" si="5"/>
        <v>-2181</v>
      </c>
      <c r="AE49" s="23">
        <f t="shared" si="6"/>
        <v>-2471</v>
      </c>
      <c r="AF49" s="23">
        <f t="shared" si="7"/>
        <v>290</v>
      </c>
      <c r="AG49" s="28"/>
      <c r="AH49" s="28">
        <v>22</v>
      </c>
      <c r="AI49" s="28" t="s">
        <v>132</v>
      </c>
      <c r="AJ49" s="23" t="s">
        <v>39</v>
      </c>
      <c r="AK49" s="29">
        <v>40.212330000000001</v>
      </c>
      <c r="AL49" s="29">
        <v>-104.77134</v>
      </c>
    </row>
    <row r="50" spans="1:38" x14ac:dyDescent="0.25">
      <c r="A50" s="31" t="s">
        <v>196</v>
      </c>
      <c r="B50" s="28" t="s">
        <v>197</v>
      </c>
      <c r="C50" s="31" t="s">
        <v>191</v>
      </c>
      <c r="D50" s="28" t="s">
        <v>122</v>
      </c>
      <c r="E50" s="28"/>
      <c r="F50" s="28">
        <v>1996</v>
      </c>
      <c r="G50" s="28" t="s">
        <v>44</v>
      </c>
      <c r="H50" s="32">
        <v>0.88955629712025697</v>
      </c>
      <c r="I50" s="32">
        <v>12.966419478432799</v>
      </c>
      <c r="J50" s="26" t="s">
        <v>45</v>
      </c>
      <c r="K50" s="24">
        <f t="shared" si="0"/>
        <v>68.604621237178591</v>
      </c>
      <c r="L50" s="26" t="str">
        <f t="shared" si="1"/>
        <v>--</v>
      </c>
      <c r="M50" s="28"/>
      <c r="N50" s="28">
        <v>2001</v>
      </c>
      <c r="O50" s="28" t="s">
        <v>44</v>
      </c>
      <c r="P50" s="32">
        <v>0.753072196620584</v>
      </c>
      <c r="Q50" s="32">
        <v>8.8821044546851002</v>
      </c>
      <c r="R50" s="26" t="s">
        <v>45</v>
      </c>
      <c r="S50" s="24">
        <f t="shared" si="2"/>
        <v>84.785334428639402</v>
      </c>
      <c r="T50" s="25" t="str">
        <f t="shared" si="3"/>
        <v>--</v>
      </c>
      <c r="U50" s="28"/>
      <c r="V50" s="24">
        <f t="shared" si="4"/>
        <v>0.68500826071983945</v>
      </c>
      <c r="W50" s="28"/>
      <c r="X50" s="28">
        <v>7072</v>
      </c>
      <c r="Y50" s="28">
        <v>7293</v>
      </c>
      <c r="Z50" s="33">
        <v>18</v>
      </c>
      <c r="AA50" s="33">
        <v>2</v>
      </c>
      <c r="AB50" s="28" t="s">
        <v>46</v>
      </c>
      <c r="AC50" s="28">
        <v>4775</v>
      </c>
      <c r="AD50" s="23">
        <f t="shared" si="5"/>
        <v>-2297</v>
      </c>
      <c r="AE50" s="23">
        <f t="shared" si="6"/>
        <v>-2518</v>
      </c>
      <c r="AF50" s="23">
        <f t="shared" si="7"/>
        <v>221</v>
      </c>
      <c r="AG50" s="28"/>
      <c r="AH50" s="28">
        <v>36</v>
      </c>
      <c r="AI50" s="28" t="s">
        <v>65</v>
      </c>
      <c r="AJ50" s="28" t="s">
        <v>59</v>
      </c>
      <c r="AK50" s="29">
        <v>40.273083</v>
      </c>
      <c r="AL50" s="29">
        <v>-104.83171</v>
      </c>
    </row>
    <row r="51" spans="1:38" x14ac:dyDescent="0.25">
      <c r="A51" s="31" t="s">
        <v>198</v>
      </c>
      <c r="B51" s="28" t="s">
        <v>199</v>
      </c>
      <c r="C51" s="31" t="s">
        <v>200</v>
      </c>
      <c r="D51" s="28" t="s">
        <v>122</v>
      </c>
      <c r="E51" s="28"/>
      <c r="F51" s="28">
        <v>1998</v>
      </c>
      <c r="G51" s="28" t="s">
        <v>201</v>
      </c>
      <c r="H51" s="32">
        <v>2.2009374138406401</v>
      </c>
      <c r="I51" s="32">
        <v>7.2788806175902998</v>
      </c>
      <c r="J51" s="26" t="s">
        <v>45</v>
      </c>
      <c r="K51" s="24">
        <f t="shared" si="0"/>
        <v>302.37306111626663</v>
      </c>
      <c r="L51" s="26" t="str">
        <f t="shared" si="1"/>
        <v>--</v>
      </c>
      <c r="M51" s="28"/>
      <c r="N51" s="28">
        <v>2003</v>
      </c>
      <c r="O51" s="28" t="s">
        <v>201</v>
      </c>
      <c r="P51" s="32">
        <v>0.90091364574123201</v>
      </c>
      <c r="Q51" s="32">
        <v>7.0792513999410502</v>
      </c>
      <c r="R51" s="26" t="s">
        <v>45</v>
      </c>
      <c r="S51" s="24">
        <f t="shared" si="2"/>
        <v>127.26114596646957</v>
      </c>
      <c r="T51" s="25" t="str">
        <f t="shared" si="3"/>
        <v>--</v>
      </c>
      <c r="U51" s="28"/>
      <c r="V51" s="24">
        <f t="shared" si="4"/>
        <v>0.97257418713987132</v>
      </c>
      <c r="W51" s="28"/>
      <c r="X51" s="28">
        <v>6799</v>
      </c>
      <c r="Y51" s="28">
        <v>7032</v>
      </c>
      <c r="Z51" s="33">
        <v>11</v>
      </c>
      <c r="AA51" s="33">
        <v>2</v>
      </c>
      <c r="AB51" s="28" t="s">
        <v>52</v>
      </c>
      <c r="AC51" s="28">
        <v>4872</v>
      </c>
      <c r="AD51" s="23">
        <f t="shared" si="5"/>
        <v>-1927</v>
      </c>
      <c r="AE51" s="23">
        <f t="shared" si="6"/>
        <v>-2160</v>
      </c>
      <c r="AF51" s="23">
        <f t="shared" si="7"/>
        <v>233</v>
      </c>
      <c r="AG51" s="28"/>
      <c r="AH51" s="28">
        <v>4</v>
      </c>
      <c r="AI51" s="28" t="s">
        <v>92</v>
      </c>
      <c r="AJ51" s="28" t="s">
        <v>54</v>
      </c>
      <c r="AK51" s="29">
        <v>40.172806000000001</v>
      </c>
      <c r="AL51" s="29">
        <v>-104.553991</v>
      </c>
    </row>
    <row r="52" spans="1:38" x14ac:dyDescent="0.25">
      <c r="A52" s="31" t="s">
        <v>202</v>
      </c>
      <c r="B52" s="28" t="s">
        <v>199</v>
      </c>
      <c r="C52" s="31" t="s">
        <v>203</v>
      </c>
      <c r="D52" s="28" t="s">
        <v>122</v>
      </c>
      <c r="E52" s="28"/>
      <c r="F52" s="28">
        <v>1998</v>
      </c>
      <c r="G52" s="28" t="s">
        <v>201</v>
      </c>
      <c r="H52" s="32">
        <v>1.67745643307379</v>
      </c>
      <c r="I52" s="32">
        <v>9.9580027190705707</v>
      </c>
      <c r="J52" s="26" t="s">
        <v>45</v>
      </c>
      <c r="K52" s="24">
        <f t="shared" si="0"/>
        <v>168.45310052600141</v>
      </c>
      <c r="L52" s="26" t="str">
        <f t="shared" si="1"/>
        <v>--</v>
      </c>
      <c r="M52" s="28"/>
      <c r="N52" s="28">
        <v>2003</v>
      </c>
      <c r="O52" s="28" t="s">
        <v>201</v>
      </c>
      <c r="P52" s="32">
        <v>0.905864197530864</v>
      </c>
      <c r="Q52" s="32">
        <v>9.43611111111111</v>
      </c>
      <c r="R52" s="26" t="s">
        <v>45</v>
      </c>
      <c r="S52" s="24">
        <f t="shared" si="2"/>
        <v>95.999738331207269</v>
      </c>
      <c r="T52" s="25" t="str">
        <f t="shared" si="3"/>
        <v>--</v>
      </c>
      <c r="U52" s="28"/>
      <c r="V52" s="24">
        <f t="shared" si="4"/>
        <v>0.94759073453956921</v>
      </c>
      <c r="W52" s="28"/>
      <c r="X52" s="28">
        <v>6823</v>
      </c>
      <c r="Y52" s="28">
        <v>7055</v>
      </c>
      <c r="Z52" s="33">
        <v>11</v>
      </c>
      <c r="AA52" s="33">
        <v>2</v>
      </c>
      <c r="AB52" s="28" t="s">
        <v>52</v>
      </c>
      <c r="AC52" s="28">
        <v>4882</v>
      </c>
      <c r="AD52" s="23">
        <f t="shared" si="5"/>
        <v>-1941</v>
      </c>
      <c r="AE52" s="23">
        <f t="shared" si="6"/>
        <v>-2173</v>
      </c>
      <c r="AF52" s="23">
        <f t="shared" si="7"/>
        <v>232</v>
      </c>
      <c r="AG52" s="28"/>
      <c r="AH52" s="28">
        <v>4</v>
      </c>
      <c r="AI52" s="28" t="s">
        <v>92</v>
      </c>
      <c r="AJ52" s="28" t="s">
        <v>54</v>
      </c>
      <c r="AK52" s="29">
        <v>40.172742</v>
      </c>
      <c r="AL52" s="29">
        <v>-104.55907000000001</v>
      </c>
    </row>
    <row r="53" spans="1:38" x14ac:dyDescent="0.25">
      <c r="A53" s="31" t="s">
        <v>204</v>
      </c>
      <c r="B53" s="28" t="s">
        <v>205</v>
      </c>
      <c r="C53" s="31" t="s">
        <v>206</v>
      </c>
      <c r="D53" s="28" t="s">
        <v>122</v>
      </c>
      <c r="E53" s="28"/>
      <c r="F53" s="28">
        <v>1996</v>
      </c>
      <c r="G53" s="28" t="s">
        <v>44</v>
      </c>
      <c r="H53" s="32">
        <v>1.7374860956618501</v>
      </c>
      <c r="I53" s="32">
        <v>22.716351501668498</v>
      </c>
      <c r="J53" s="26" t="s">
        <v>45</v>
      </c>
      <c r="K53" s="24">
        <f t="shared" si="0"/>
        <v>76.486142395456113</v>
      </c>
      <c r="L53" s="26" t="str">
        <f t="shared" si="1"/>
        <v>--</v>
      </c>
      <c r="M53" s="28"/>
      <c r="N53" s="28">
        <v>2001</v>
      </c>
      <c r="O53" s="28" t="s">
        <v>44</v>
      </c>
      <c r="P53" s="32">
        <v>0.752240143369176</v>
      </c>
      <c r="Q53" s="32">
        <v>10.919802867383501</v>
      </c>
      <c r="R53" s="26" t="s">
        <v>45</v>
      </c>
      <c r="S53" s="24">
        <f t="shared" si="2"/>
        <v>68.887703606449861</v>
      </c>
      <c r="T53" s="25" t="str">
        <f t="shared" si="3"/>
        <v>--</v>
      </c>
      <c r="U53" s="28"/>
      <c r="V53" s="24">
        <f t="shared" si="4"/>
        <v>0.48070231993819296</v>
      </c>
      <c r="W53" s="28"/>
      <c r="X53" s="28">
        <v>7013</v>
      </c>
      <c r="Y53" s="28">
        <v>7328</v>
      </c>
      <c r="Z53" s="33">
        <v>49</v>
      </c>
      <c r="AA53" s="33">
        <v>2</v>
      </c>
      <c r="AB53" s="28" t="s">
        <v>46</v>
      </c>
      <c r="AC53" s="28">
        <v>4777</v>
      </c>
      <c r="AD53" s="23">
        <f t="shared" si="5"/>
        <v>-2236</v>
      </c>
      <c r="AE53" s="23">
        <f t="shared" si="6"/>
        <v>-2551</v>
      </c>
      <c r="AF53" s="23">
        <f t="shared" si="7"/>
        <v>315</v>
      </c>
      <c r="AG53" s="28"/>
      <c r="AH53" s="28">
        <v>36</v>
      </c>
      <c r="AI53" s="28" t="s">
        <v>65</v>
      </c>
      <c r="AJ53" s="28" t="s">
        <v>59</v>
      </c>
      <c r="AK53" s="29">
        <v>40.269590000000001</v>
      </c>
      <c r="AL53" s="29">
        <v>-104.831819</v>
      </c>
    </row>
    <row r="54" spans="1:38" x14ac:dyDescent="0.25">
      <c r="A54" s="31" t="s">
        <v>207</v>
      </c>
      <c r="B54" s="28" t="s">
        <v>208</v>
      </c>
      <c r="C54" s="31" t="s">
        <v>209</v>
      </c>
      <c r="D54" s="28" t="s">
        <v>122</v>
      </c>
      <c r="E54" s="28"/>
      <c r="F54" s="28">
        <v>1993</v>
      </c>
      <c r="G54" s="28" t="s">
        <v>107</v>
      </c>
      <c r="H54" s="32">
        <v>3.29641577060932</v>
      </c>
      <c r="I54" s="32">
        <v>106.362007168459</v>
      </c>
      <c r="J54" s="26" t="s">
        <v>45</v>
      </c>
      <c r="K54" s="24">
        <f t="shared" si="0"/>
        <v>30.992417860151591</v>
      </c>
      <c r="L54" s="26" t="str">
        <f t="shared" si="1"/>
        <v>--</v>
      </c>
      <c r="M54" s="28"/>
      <c r="N54" s="28">
        <v>1998</v>
      </c>
      <c r="O54" s="28" t="s">
        <v>107</v>
      </c>
      <c r="P54" s="32">
        <v>1.7544251447477299</v>
      </c>
      <c r="Q54" s="32">
        <v>47.039702233250601</v>
      </c>
      <c r="R54" s="26" t="s">
        <v>45</v>
      </c>
      <c r="S54" s="24">
        <f t="shared" si="2"/>
        <v>37.296688997907658</v>
      </c>
      <c r="T54" s="25" t="str">
        <f t="shared" si="3"/>
        <v>--</v>
      </c>
      <c r="U54" s="28"/>
      <c r="V54" s="24">
        <f t="shared" si="4"/>
        <v>0.44226038493940661</v>
      </c>
      <c r="W54" s="28"/>
      <c r="X54" s="28">
        <v>6986</v>
      </c>
      <c r="Y54" s="28">
        <v>7300</v>
      </c>
      <c r="Z54" s="33">
        <v>44</v>
      </c>
      <c r="AA54" s="33">
        <v>2</v>
      </c>
      <c r="AB54" s="28" t="s">
        <v>46</v>
      </c>
      <c r="AC54" s="28">
        <v>4845</v>
      </c>
      <c r="AD54" s="23">
        <f t="shared" si="5"/>
        <v>-2141</v>
      </c>
      <c r="AE54" s="23">
        <f t="shared" si="6"/>
        <v>-2455</v>
      </c>
      <c r="AF54" s="23">
        <f t="shared" si="7"/>
        <v>314</v>
      </c>
      <c r="AG54" s="28"/>
      <c r="AH54" s="28">
        <v>36</v>
      </c>
      <c r="AI54" s="28" t="s">
        <v>65</v>
      </c>
      <c r="AJ54" s="23" t="s">
        <v>39</v>
      </c>
      <c r="AK54" s="29">
        <v>40.266630999999997</v>
      </c>
      <c r="AL54" s="29">
        <v>-104.732981</v>
      </c>
    </row>
    <row r="55" spans="1:38" x14ac:dyDescent="0.25">
      <c r="A55" s="31" t="s">
        <v>210</v>
      </c>
      <c r="B55" s="28" t="s">
        <v>211</v>
      </c>
      <c r="C55" s="31" t="s">
        <v>212</v>
      </c>
      <c r="D55" s="28" t="s">
        <v>122</v>
      </c>
      <c r="E55" s="28"/>
      <c r="F55" s="28">
        <v>1995</v>
      </c>
      <c r="G55" s="28" t="s">
        <v>136</v>
      </c>
      <c r="H55" s="32">
        <v>3.1132104454685101</v>
      </c>
      <c r="I55" s="32">
        <v>86.2406810035842</v>
      </c>
      <c r="J55" s="26" t="s">
        <v>45</v>
      </c>
      <c r="K55" s="24">
        <f t="shared" si="0"/>
        <v>36.099093945456247</v>
      </c>
      <c r="L55" s="26" t="str">
        <f t="shared" si="1"/>
        <v>--</v>
      </c>
      <c r="M55" s="28"/>
      <c r="N55" s="28">
        <v>2000</v>
      </c>
      <c r="O55" s="28" t="s">
        <v>136</v>
      </c>
      <c r="P55" s="32">
        <v>1.10307692307692</v>
      </c>
      <c r="Q55" s="32">
        <v>40.772087912087898</v>
      </c>
      <c r="R55" s="26" t="s">
        <v>45</v>
      </c>
      <c r="S55" s="24">
        <f t="shared" si="2"/>
        <v>27.054707756329677</v>
      </c>
      <c r="T55" s="25" t="str">
        <f t="shared" si="3"/>
        <v>--</v>
      </c>
      <c r="U55" s="28"/>
      <c r="V55" s="24">
        <f t="shared" si="4"/>
        <v>0.4727709410178868</v>
      </c>
      <c r="W55" s="28"/>
      <c r="X55" s="28">
        <v>6835</v>
      </c>
      <c r="Y55" s="28">
        <v>7154</v>
      </c>
      <c r="Z55" s="33">
        <v>42</v>
      </c>
      <c r="AA55" s="33">
        <v>2</v>
      </c>
      <c r="AB55" s="28" t="s">
        <v>46</v>
      </c>
      <c r="AC55" s="28">
        <v>4709</v>
      </c>
      <c r="AD55" s="23">
        <f t="shared" si="5"/>
        <v>-2126</v>
      </c>
      <c r="AE55" s="23">
        <f t="shared" si="6"/>
        <v>-2445</v>
      </c>
      <c r="AF55" s="23">
        <f t="shared" si="7"/>
        <v>319</v>
      </c>
      <c r="AG55" s="28"/>
      <c r="AH55" s="28">
        <v>18</v>
      </c>
      <c r="AI55" s="28" t="s">
        <v>65</v>
      </c>
      <c r="AJ55" s="28" t="s">
        <v>47</v>
      </c>
      <c r="AK55" s="29">
        <v>40.317259999999997</v>
      </c>
      <c r="AL55" s="29">
        <v>-104.69880999999999</v>
      </c>
    </row>
    <row r="56" spans="1:38" x14ac:dyDescent="0.25">
      <c r="A56" s="31" t="s">
        <v>213</v>
      </c>
      <c r="B56" s="28" t="s">
        <v>214</v>
      </c>
      <c r="C56" s="31" t="s">
        <v>215</v>
      </c>
      <c r="D56" s="28" t="s">
        <v>122</v>
      </c>
      <c r="E56" s="28"/>
      <c r="F56" s="28">
        <v>1994</v>
      </c>
      <c r="G56" s="28" t="s">
        <v>107</v>
      </c>
      <c r="H56" s="32">
        <v>2.7021505376344099</v>
      </c>
      <c r="I56" s="32">
        <v>60.001075268817203</v>
      </c>
      <c r="J56" s="26" t="s">
        <v>45</v>
      </c>
      <c r="K56" s="24">
        <f t="shared" si="0"/>
        <v>45.035035214422699</v>
      </c>
      <c r="L56" s="26" t="str">
        <f t="shared" si="1"/>
        <v>--</v>
      </c>
      <c r="M56" s="28"/>
      <c r="N56" s="28">
        <v>1999</v>
      </c>
      <c r="O56" s="28" t="s">
        <v>107</v>
      </c>
      <c r="P56" s="32">
        <v>1.0989247311828001</v>
      </c>
      <c r="Q56" s="32">
        <v>31.802508960573501</v>
      </c>
      <c r="R56" s="26" t="s">
        <v>45</v>
      </c>
      <c r="S56" s="24">
        <f t="shared" si="2"/>
        <v>34.554655186015957</v>
      </c>
      <c r="T56" s="25" t="str">
        <f t="shared" si="3"/>
        <v>--</v>
      </c>
      <c r="U56" s="28"/>
      <c r="V56" s="24">
        <f t="shared" si="4"/>
        <v>0.53003231722251132</v>
      </c>
      <c r="W56" s="28"/>
      <c r="X56" s="28">
        <v>7058</v>
      </c>
      <c r="Y56" s="28">
        <v>7364</v>
      </c>
      <c r="Z56" s="33">
        <v>48</v>
      </c>
      <c r="AA56" s="33">
        <v>2</v>
      </c>
      <c r="AB56" s="28" t="s">
        <v>46</v>
      </c>
      <c r="AC56" s="28">
        <v>4913</v>
      </c>
      <c r="AD56" s="23">
        <f t="shared" si="5"/>
        <v>-2145</v>
      </c>
      <c r="AE56" s="23">
        <f t="shared" si="6"/>
        <v>-2451</v>
      </c>
      <c r="AF56" s="23">
        <f t="shared" si="7"/>
        <v>306</v>
      </c>
      <c r="AG56" s="28"/>
      <c r="AH56" s="28">
        <v>11</v>
      </c>
      <c r="AI56" s="28" t="s">
        <v>132</v>
      </c>
      <c r="AJ56" s="23" t="s">
        <v>39</v>
      </c>
      <c r="AK56" s="29">
        <v>40.237250000000003</v>
      </c>
      <c r="AL56" s="29">
        <v>-104.75102</v>
      </c>
    </row>
    <row r="57" spans="1:38" x14ac:dyDescent="0.25">
      <c r="A57" s="31" t="s">
        <v>216</v>
      </c>
      <c r="B57" s="28" t="s">
        <v>217</v>
      </c>
      <c r="C57" s="31" t="s">
        <v>218</v>
      </c>
      <c r="D57" s="28" t="s">
        <v>122</v>
      </c>
      <c r="E57" s="28"/>
      <c r="F57" s="28">
        <v>1995</v>
      </c>
      <c r="G57" s="28" t="s">
        <v>136</v>
      </c>
      <c r="H57" s="32">
        <v>2.8692524321556601</v>
      </c>
      <c r="I57" s="32">
        <v>30.270148489503299</v>
      </c>
      <c r="J57" s="26" t="s">
        <v>45</v>
      </c>
      <c r="K57" s="24">
        <f t="shared" si="0"/>
        <v>94.788184906018003</v>
      </c>
      <c r="L57" s="26" t="str">
        <f t="shared" si="1"/>
        <v>--</v>
      </c>
      <c r="M57" s="28"/>
      <c r="N57" s="28">
        <v>2000</v>
      </c>
      <c r="O57" s="28" t="s">
        <v>136</v>
      </c>
      <c r="P57" s="32">
        <v>1.4432826597454</v>
      </c>
      <c r="Q57" s="32">
        <v>16.975244098380902</v>
      </c>
      <c r="R57" s="26" t="s">
        <v>45</v>
      </c>
      <c r="S57" s="24">
        <f t="shared" si="2"/>
        <v>85.022792684498725</v>
      </c>
      <c r="T57" s="25" t="str">
        <f t="shared" si="3"/>
        <v>--</v>
      </c>
      <c r="U57" s="28"/>
      <c r="V57" s="24">
        <f t="shared" si="4"/>
        <v>0.56079157009313529</v>
      </c>
      <c r="W57" s="28"/>
      <c r="X57" s="28">
        <v>7038</v>
      </c>
      <c r="Y57" s="28">
        <v>7325</v>
      </c>
      <c r="Z57" s="33">
        <v>42</v>
      </c>
      <c r="AA57" s="33">
        <v>2</v>
      </c>
      <c r="AB57" s="28" t="s">
        <v>46</v>
      </c>
      <c r="AC57" s="28">
        <v>4781</v>
      </c>
      <c r="AD57" s="23">
        <f t="shared" si="5"/>
        <v>-2257</v>
      </c>
      <c r="AE57" s="23">
        <f t="shared" si="6"/>
        <v>-2544</v>
      </c>
      <c r="AF57" s="23">
        <f t="shared" si="7"/>
        <v>287</v>
      </c>
      <c r="AG57" s="28"/>
      <c r="AH57" s="28">
        <v>36</v>
      </c>
      <c r="AI57" s="28" t="s">
        <v>65</v>
      </c>
      <c r="AJ57" s="28" t="s">
        <v>59</v>
      </c>
      <c r="AK57" s="29">
        <v>40.26305</v>
      </c>
      <c r="AL57" s="29">
        <v>-104.83262000000001</v>
      </c>
    </row>
    <row r="58" spans="1:38" x14ac:dyDescent="0.25">
      <c r="A58" s="31" t="s">
        <v>219</v>
      </c>
      <c r="B58" s="28" t="s">
        <v>220</v>
      </c>
      <c r="C58" s="31" t="s">
        <v>221</v>
      </c>
      <c r="D58" s="28" t="s">
        <v>122</v>
      </c>
      <c r="E58" s="28"/>
      <c r="F58" s="28">
        <v>1995</v>
      </c>
      <c r="G58" s="28" t="s">
        <v>131</v>
      </c>
      <c r="H58" s="32">
        <v>2.3118279569892501</v>
      </c>
      <c r="I58" s="32">
        <v>36.336559139784903</v>
      </c>
      <c r="J58" s="26" t="s">
        <v>45</v>
      </c>
      <c r="K58" s="24">
        <f t="shared" si="0"/>
        <v>63.622643742787126</v>
      </c>
      <c r="L58" s="26" t="str">
        <f t="shared" si="1"/>
        <v>--</v>
      </c>
      <c r="M58" s="28"/>
      <c r="N58" s="28">
        <v>2000</v>
      </c>
      <c r="O58" s="28" t="s">
        <v>131</v>
      </c>
      <c r="P58" s="32">
        <v>1.27025089605735</v>
      </c>
      <c r="Q58" s="32">
        <v>23.724014336917602</v>
      </c>
      <c r="R58" s="26" t="s">
        <v>45</v>
      </c>
      <c r="S58" s="24">
        <f t="shared" si="2"/>
        <v>53.542831243390253</v>
      </c>
      <c r="T58" s="25" t="str">
        <f t="shared" si="3"/>
        <v>--</v>
      </c>
      <c r="U58" s="28"/>
      <c r="V58" s="24">
        <f t="shared" si="4"/>
        <v>0.65289655648605915</v>
      </c>
      <c r="W58" s="28"/>
      <c r="X58" s="28">
        <v>7078</v>
      </c>
      <c r="Y58" s="28">
        <v>7374</v>
      </c>
      <c r="Z58" s="33">
        <v>17</v>
      </c>
      <c r="AA58" s="33">
        <v>1</v>
      </c>
      <c r="AB58" s="28" t="s">
        <v>46</v>
      </c>
      <c r="AC58" s="28">
        <v>4917</v>
      </c>
      <c r="AD58" s="23">
        <f t="shared" si="5"/>
        <v>-2161</v>
      </c>
      <c r="AE58" s="23">
        <f t="shared" si="6"/>
        <v>-2457</v>
      </c>
      <c r="AF58" s="23">
        <f t="shared" si="7"/>
        <v>296</v>
      </c>
      <c r="AG58" s="28"/>
      <c r="AH58" s="28">
        <v>22</v>
      </c>
      <c r="AI58" s="28" t="s">
        <v>132</v>
      </c>
      <c r="AJ58" s="23" t="s">
        <v>39</v>
      </c>
      <c r="AK58" s="29">
        <v>40.208661999999997</v>
      </c>
      <c r="AL58" s="29">
        <v>-104.761368</v>
      </c>
    </row>
    <row r="59" spans="1:38" x14ac:dyDescent="0.25">
      <c r="A59" s="31" t="s">
        <v>222</v>
      </c>
      <c r="B59" s="28" t="s">
        <v>223</v>
      </c>
      <c r="C59" s="31" t="s">
        <v>224</v>
      </c>
      <c r="D59" s="28" t="s">
        <v>122</v>
      </c>
      <c r="E59" s="28"/>
      <c r="F59" s="28">
        <v>1995</v>
      </c>
      <c r="G59" s="28" t="s">
        <v>136</v>
      </c>
      <c r="H59" s="32">
        <v>2.8695340501792099</v>
      </c>
      <c r="I59" s="32">
        <v>97.613850486431105</v>
      </c>
      <c r="J59" s="26" t="s">
        <v>45</v>
      </c>
      <c r="K59" s="24">
        <f t="shared" si="0"/>
        <v>29.396791908931938</v>
      </c>
      <c r="L59" s="26" t="str">
        <f t="shared" si="1"/>
        <v>--</v>
      </c>
      <c r="M59" s="28"/>
      <c r="N59" s="28">
        <v>2000</v>
      </c>
      <c r="O59" s="28" t="s">
        <v>136</v>
      </c>
      <c r="P59" s="32">
        <v>1.5641507615191801</v>
      </c>
      <c r="Q59" s="32">
        <v>44.483516483516503</v>
      </c>
      <c r="R59" s="26" t="s">
        <v>45</v>
      </c>
      <c r="S59" s="24">
        <f t="shared" si="2"/>
        <v>35.162480063795783</v>
      </c>
      <c r="T59" s="25" t="str">
        <f t="shared" si="3"/>
        <v>--</v>
      </c>
      <c r="U59" s="28"/>
      <c r="V59" s="24">
        <f t="shared" si="4"/>
        <v>0.45570906446006831</v>
      </c>
      <c r="W59" s="28"/>
      <c r="X59" s="23">
        <v>6858</v>
      </c>
      <c r="Y59" s="23">
        <v>7179</v>
      </c>
      <c r="Z59" s="33">
        <v>44</v>
      </c>
      <c r="AA59" s="33">
        <v>2</v>
      </c>
      <c r="AB59" s="28" t="s">
        <v>46</v>
      </c>
      <c r="AC59" s="23">
        <v>4646</v>
      </c>
      <c r="AD59" s="23">
        <f t="shared" si="5"/>
        <v>-2212</v>
      </c>
      <c r="AE59" s="23">
        <f t="shared" si="6"/>
        <v>-2533</v>
      </c>
      <c r="AF59" s="23">
        <f t="shared" si="7"/>
        <v>321</v>
      </c>
      <c r="AG59" s="28"/>
      <c r="AH59" s="28">
        <v>18</v>
      </c>
      <c r="AI59" s="28" t="s">
        <v>65</v>
      </c>
      <c r="AJ59" s="28" t="s">
        <v>47</v>
      </c>
      <c r="AK59" s="29">
        <v>40.318010000000001</v>
      </c>
      <c r="AL59" s="29">
        <v>-104.71313000000001</v>
      </c>
    </row>
    <row r="60" spans="1:38" x14ac:dyDescent="0.25">
      <c r="A60" s="31" t="s">
        <v>225</v>
      </c>
      <c r="B60" s="28" t="s">
        <v>226</v>
      </c>
      <c r="C60" s="31" t="s">
        <v>227</v>
      </c>
      <c r="D60" s="28" t="s">
        <v>122</v>
      </c>
      <c r="E60" s="28"/>
      <c r="F60" s="28">
        <v>1995</v>
      </c>
      <c r="G60" s="28" t="s">
        <v>131</v>
      </c>
      <c r="H60" s="32">
        <v>2.6405017921147</v>
      </c>
      <c r="I60" s="32">
        <v>34.139068100358401</v>
      </c>
      <c r="J60" s="26" t="s">
        <v>45</v>
      </c>
      <c r="K60" s="24">
        <f t="shared" si="0"/>
        <v>77.345456072568638</v>
      </c>
      <c r="L60" s="26" t="str">
        <f t="shared" si="1"/>
        <v>--</v>
      </c>
      <c r="M60" s="28"/>
      <c r="N60" s="28">
        <v>2000</v>
      </c>
      <c r="O60" s="28" t="s">
        <v>131</v>
      </c>
      <c r="P60" s="32">
        <v>1.2112803045481899</v>
      </c>
      <c r="Q60" s="32">
        <v>18.231132705536599</v>
      </c>
      <c r="R60" s="26" t="s">
        <v>45</v>
      </c>
      <c r="S60" s="24">
        <f t="shared" si="2"/>
        <v>66.440211045161064</v>
      </c>
      <c r="T60" s="25" t="str">
        <f t="shared" si="3"/>
        <v>--</v>
      </c>
      <c r="U60" s="28"/>
      <c r="V60" s="24">
        <f t="shared" si="4"/>
        <v>0.53402549395732346</v>
      </c>
      <c r="W60" s="28"/>
      <c r="X60" s="28">
        <v>7046</v>
      </c>
      <c r="Y60" s="28">
        <v>7389</v>
      </c>
      <c r="Z60" s="33">
        <v>43</v>
      </c>
      <c r="AA60" s="33">
        <v>2</v>
      </c>
      <c r="AB60" s="28" t="s">
        <v>46</v>
      </c>
      <c r="AC60" s="28">
        <v>4894</v>
      </c>
      <c r="AD60" s="23">
        <f t="shared" si="5"/>
        <v>-2152</v>
      </c>
      <c r="AE60" s="23">
        <f t="shared" si="6"/>
        <v>-2495</v>
      </c>
      <c r="AF60" s="23">
        <f t="shared" si="7"/>
        <v>343</v>
      </c>
      <c r="AG60" s="28"/>
      <c r="AH60" s="28">
        <v>29</v>
      </c>
      <c r="AI60" s="23" t="s">
        <v>38</v>
      </c>
      <c r="AJ60" s="23" t="s">
        <v>39</v>
      </c>
      <c r="AK60" s="29">
        <v>40.368650000000002</v>
      </c>
      <c r="AL60" s="29">
        <v>-104.7957</v>
      </c>
    </row>
    <row r="61" spans="1:38" x14ac:dyDescent="0.25">
      <c r="A61" s="31" t="s">
        <v>228</v>
      </c>
      <c r="B61" s="28" t="s">
        <v>229</v>
      </c>
      <c r="C61" s="31" t="s">
        <v>230</v>
      </c>
      <c r="D61" s="28" t="s">
        <v>122</v>
      </c>
      <c r="E61" s="28"/>
      <c r="F61" s="28">
        <v>1995</v>
      </c>
      <c r="G61" s="28" t="s">
        <v>107</v>
      </c>
      <c r="H61" s="32">
        <v>4.30215053763441</v>
      </c>
      <c r="I61" s="32">
        <v>31.741218637992802</v>
      </c>
      <c r="J61" s="26">
        <v>0.95555555555555605</v>
      </c>
      <c r="K61" s="24">
        <f t="shared" si="0"/>
        <v>135.53829128932469</v>
      </c>
      <c r="L61" s="26">
        <f t="shared" si="1"/>
        <v>30.104564240384875</v>
      </c>
      <c r="M61" s="28"/>
      <c r="N61" s="28">
        <v>2000</v>
      </c>
      <c r="O61" s="28" t="s">
        <v>107</v>
      </c>
      <c r="P61" s="32">
        <v>2.0681992337164798</v>
      </c>
      <c r="Q61" s="32">
        <v>25.906859473489099</v>
      </c>
      <c r="R61" s="26" t="s">
        <v>45</v>
      </c>
      <c r="S61" s="24">
        <f t="shared" si="2"/>
        <v>79.832109169114105</v>
      </c>
      <c r="T61" s="25" t="str">
        <f t="shared" si="3"/>
        <v>--</v>
      </c>
      <c r="U61" s="28"/>
      <c r="V61" s="24">
        <f t="shared" si="4"/>
        <v>0.81618981832284665</v>
      </c>
      <c r="W61" s="28"/>
      <c r="X61" s="28">
        <v>7031</v>
      </c>
      <c r="Y61" s="28">
        <v>7298</v>
      </c>
      <c r="Z61" s="33">
        <v>37</v>
      </c>
      <c r="AA61" s="33">
        <v>2</v>
      </c>
      <c r="AB61" s="28" t="s">
        <v>46</v>
      </c>
      <c r="AC61" s="28">
        <v>4926</v>
      </c>
      <c r="AD61" s="23">
        <f t="shared" si="5"/>
        <v>-2105</v>
      </c>
      <c r="AE61" s="23">
        <f t="shared" si="6"/>
        <v>-2372</v>
      </c>
      <c r="AF61" s="23">
        <f t="shared" si="7"/>
        <v>267</v>
      </c>
      <c r="AG61" s="28"/>
      <c r="AH61" s="28">
        <v>29</v>
      </c>
      <c r="AI61" s="28" t="s">
        <v>132</v>
      </c>
      <c r="AJ61" s="28" t="s">
        <v>47</v>
      </c>
      <c r="AK61" s="29">
        <v>40.194569999999999</v>
      </c>
      <c r="AL61" s="29">
        <v>-104.69504000000001</v>
      </c>
    </row>
    <row r="62" spans="1:38" x14ac:dyDescent="0.25">
      <c r="A62" s="31" t="s">
        <v>231</v>
      </c>
      <c r="B62" s="28" t="s">
        <v>232</v>
      </c>
      <c r="C62" s="31" t="s">
        <v>233</v>
      </c>
      <c r="D62" s="28" t="s">
        <v>122</v>
      </c>
      <c r="E62" s="28"/>
      <c r="F62" s="28">
        <v>1995</v>
      </c>
      <c r="G62" s="28" t="s">
        <v>131</v>
      </c>
      <c r="H62" s="32">
        <v>4.2046594982078904</v>
      </c>
      <c r="I62" s="32">
        <v>29.326523297491001</v>
      </c>
      <c r="J62" s="26" t="s">
        <v>45</v>
      </c>
      <c r="K62" s="24">
        <f t="shared" si="0"/>
        <v>143.37395045281809</v>
      </c>
      <c r="L62" s="26" t="str">
        <f t="shared" si="1"/>
        <v>--</v>
      </c>
      <c r="M62" s="28"/>
      <c r="N62" s="28">
        <v>2000</v>
      </c>
      <c r="O62" s="28" t="s">
        <v>131</v>
      </c>
      <c r="P62" s="32">
        <v>2.34354220739093</v>
      </c>
      <c r="Q62" s="32">
        <v>10.5649487084415</v>
      </c>
      <c r="R62" s="26" t="s">
        <v>45</v>
      </c>
      <c r="S62" s="24">
        <f t="shared" si="2"/>
        <v>221.82239328037778</v>
      </c>
      <c r="T62" s="25" t="str">
        <f t="shared" si="3"/>
        <v>--</v>
      </c>
      <c r="U62" s="28"/>
      <c r="V62" s="24">
        <f t="shared" si="4"/>
        <v>0.36025234226606645</v>
      </c>
      <c r="W62" s="28"/>
      <c r="X62" s="28">
        <v>6906</v>
      </c>
      <c r="Y62" s="28">
        <v>7193</v>
      </c>
      <c r="Z62" s="33">
        <v>49</v>
      </c>
      <c r="AA62" s="33">
        <v>2</v>
      </c>
      <c r="AB62" s="28" t="s">
        <v>46</v>
      </c>
      <c r="AC62" s="28">
        <v>4863</v>
      </c>
      <c r="AD62" s="23">
        <f t="shared" si="5"/>
        <v>-2043</v>
      </c>
      <c r="AE62" s="23">
        <f t="shared" si="6"/>
        <v>-2330</v>
      </c>
      <c r="AF62" s="23">
        <f t="shared" si="7"/>
        <v>287</v>
      </c>
      <c r="AG62" s="28"/>
      <c r="AH62" s="28">
        <v>18</v>
      </c>
      <c r="AI62" s="28" t="s">
        <v>132</v>
      </c>
      <c r="AJ62" s="28" t="s">
        <v>59</v>
      </c>
      <c r="AK62" s="29">
        <v>40.227899999999998</v>
      </c>
      <c r="AL62" s="29">
        <v>-104.93496</v>
      </c>
    </row>
    <row r="63" spans="1:38" x14ac:dyDescent="0.25">
      <c r="A63" s="31" t="s">
        <v>234</v>
      </c>
      <c r="B63" s="28" t="s">
        <v>235</v>
      </c>
      <c r="C63" s="31" t="s">
        <v>236</v>
      </c>
      <c r="D63" s="28" t="s">
        <v>122</v>
      </c>
      <c r="E63" s="28"/>
      <c r="F63" s="28">
        <v>1994</v>
      </c>
      <c r="G63" s="28" t="s">
        <v>63</v>
      </c>
      <c r="H63" s="32">
        <v>2.6218637992831502</v>
      </c>
      <c r="I63" s="32">
        <v>55.2014336917563</v>
      </c>
      <c r="J63" s="26" t="s">
        <v>45</v>
      </c>
      <c r="K63" s="24">
        <f t="shared" si="0"/>
        <v>47.496298989689016</v>
      </c>
      <c r="L63" s="26" t="str">
        <f t="shared" si="1"/>
        <v>--</v>
      </c>
      <c r="M63" s="28"/>
      <c r="N63" s="28">
        <v>1999</v>
      </c>
      <c r="O63" s="28" t="s">
        <v>63</v>
      </c>
      <c r="P63" s="32">
        <v>0.91218637992831497</v>
      </c>
      <c r="Q63" s="32">
        <v>31.826881720430102</v>
      </c>
      <c r="R63" s="26" t="s">
        <v>45</v>
      </c>
      <c r="S63" s="24">
        <f t="shared" si="2"/>
        <v>28.660878182821484</v>
      </c>
      <c r="T63" s="25" t="str">
        <f t="shared" si="3"/>
        <v>--</v>
      </c>
      <c r="U63" s="28"/>
      <c r="V63" s="24">
        <f t="shared" si="4"/>
        <v>0.57655896943095308</v>
      </c>
      <c r="W63" s="28"/>
      <c r="X63" s="28">
        <v>7037</v>
      </c>
      <c r="Y63" s="28">
        <v>7342</v>
      </c>
      <c r="Z63" s="33">
        <v>46</v>
      </c>
      <c r="AA63" s="33">
        <v>2</v>
      </c>
      <c r="AB63" s="28" t="s">
        <v>46</v>
      </c>
      <c r="AC63" s="28">
        <v>4826</v>
      </c>
      <c r="AD63" s="23">
        <f t="shared" si="5"/>
        <v>-2211</v>
      </c>
      <c r="AE63" s="23">
        <f t="shared" si="6"/>
        <v>-2516</v>
      </c>
      <c r="AF63" s="23">
        <f t="shared" si="7"/>
        <v>305</v>
      </c>
      <c r="AG63" s="28"/>
      <c r="AH63" s="28">
        <v>4</v>
      </c>
      <c r="AI63" s="28" t="s">
        <v>132</v>
      </c>
      <c r="AJ63" s="23" t="s">
        <v>39</v>
      </c>
      <c r="AK63" s="29">
        <v>40.251899999999999</v>
      </c>
      <c r="AL63" s="29">
        <v>-104.77494</v>
      </c>
    </row>
    <row r="64" spans="1:38" x14ac:dyDescent="0.25">
      <c r="A64" s="31" t="s">
        <v>237</v>
      </c>
      <c r="B64" s="28" t="s">
        <v>238</v>
      </c>
      <c r="C64" s="31" t="s">
        <v>239</v>
      </c>
      <c r="D64" s="28" t="s">
        <v>35</v>
      </c>
      <c r="E64" s="28"/>
      <c r="F64" s="28">
        <v>1987</v>
      </c>
      <c r="G64" s="28" t="s">
        <v>44</v>
      </c>
      <c r="H64" s="32">
        <v>4.1592753623188399</v>
      </c>
      <c r="I64" s="32">
        <v>101.25652173912999</v>
      </c>
      <c r="J64" s="26">
        <v>0.18347826086956501</v>
      </c>
      <c r="K64" s="24">
        <f t="shared" si="0"/>
        <v>41.076617000873263</v>
      </c>
      <c r="L64" s="26">
        <f t="shared" si="1"/>
        <v>1.8120142556571832</v>
      </c>
      <c r="M64" s="28"/>
      <c r="N64" s="28">
        <v>1992</v>
      </c>
      <c r="O64" s="28" t="s">
        <v>44</v>
      </c>
      <c r="P64" s="32">
        <v>2.2247725392886699</v>
      </c>
      <c r="Q64" s="32">
        <v>46.292803970223297</v>
      </c>
      <c r="R64" s="26">
        <v>0.69431643625191997</v>
      </c>
      <c r="S64" s="24">
        <f t="shared" si="2"/>
        <v>48.058712121212189</v>
      </c>
      <c r="T64" s="25">
        <f t="shared" si="3"/>
        <v>14.99836641346076</v>
      </c>
      <c r="U64" s="28"/>
      <c r="V64" s="24">
        <f t="shared" si="4"/>
        <v>0.45718343051017241</v>
      </c>
      <c r="W64" s="28"/>
      <c r="X64" s="28">
        <v>7067</v>
      </c>
      <c r="Y64" s="28">
        <v>7077</v>
      </c>
      <c r="Z64" s="33">
        <v>20</v>
      </c>
      <c r="AA64" s="33">
        <v>1</v>
      </c>
      <c r="AB64" s="28" t="s">
        <v>183</v>
      </c>
      <c r="AC64" s="23">
        <v>4711</v>
      </c>
      <c r="AD64" s="23">
        <f t="shared" si="5"/>
        <v>-2356</v>
      </c>
      <c r="AE64" s="23">
        <f t="shared" si="6"/>
        <v>-2366</v>
      </c>
      <c r="AF64" s="23">
        <f t="shared" si="7"/>
        <v>10</v>
      </c>
      <c r="AG64" s="28"/>
      <c r="AH64" s="28">
        <v>4</v>
      </c>
      <c r="AI64" s="28" t="s">
        <v>65</v>
      </c>
      <c r="AJ64" s="28" t="s">
        <v>47</v>
      </c>
      <c r="AK64" s="29">
        <v>40.346490000000003</v>
      </c>
      <c r="AL64" s="29">
        <v>-104.67071</v>
      </c>
    </row>
    <row r="65" spans="1:38" x14ac:dyDescent="0.25">
      <c r="A65" s="31" t="s">
        <v>240</v>
      </c>
      <c r="B65" s="28" t="s">
        <v>241</v>
      </c>
      <c r="C65" s="31" t="s">
        <v>68</v>
      </c>
      <c r="D65" s="28" t="s">
        <v>69</v>
      </c>
      <c r="E65" s="28"/>
      <c r="F65" s="28">
        <v>1989</v>
      </c>
      <c r="G65" s="28" t="s">
        <v>136</v>
      </c>
      <c r="H65" s="32">
        <v>2.8678510207261998</v>
      </c>
      <c r="I65" s="32">
        <v>48.714695340501798</v>
      </c>
      <c r="J65" s="26" t="s">
        <v>45</v>
      </c>
      <c r="K65" s="24">
        <f t="shared" si="0"/>
        <v>58.870347041703553</v>
      </c>
      <c r="L65" s="26" t="str">
        <f t="shared" si="1"/>
        <v>--</v>
      </c>
      <c r="M65" s="28"/>
      <c r="N65" s="28">
        <v>1994</v>
      </c>
      <c r="O65" s="28" t="s">
        <v>136</v>
      </c>
      <c r="P65" s="32">
        <v>1.3533333333333299</v>
      </c>
      <c r="Q65" s="32">
        <v>16.573333333333299</v>
      </c>
      <c r="R65" s="26" t="s">
        <v>45</v>
      </c>
      <c r="S65" s="24">
        <f t="shared" si="2"/>
        <v>81.657280772324981</v>
      </c>
      <c r="T65" s="25" t="str">
        <f t="shared" si="3"/>
        <v>--</v>
      </c>
      <c r="U65" s="28"/>
      <c r="V65" s="24">
        <f t="shared" si="4"/>
        <v>0.34021219300439909</v>
      </c>
      <c r="W65" s="28"/>
      <c r="X65" s="23">
        <v>7031</v>
      </c>
      <c r="Y65" s="23">
        <v>7047</v>
      </c>
      <c r="Z65" s="35" t="s">
        <v>45</v>
      </c>
      <c r="AA65" s="33">
        <v>1</v>
      </c>
      <c r="AB65" s="28" t="s">
        <v>46</v>
      </c>
      <c r="AC65" s="28">
        <v>4705</v>
      </c>
      <c r="AD65" s="23">
        <f t="shared" si="5"/>
        <v>-2326</v>
      </c>
      <c r="AE65" s="23">
        <f t="shared" si="6"/>
        <v>-2342</v>
      </c>
      <c r="AF65" s="23">
        <f t="shared" si="7"/>
        <v>16</v>
      </c>
      <c r="AG65" s="28"/>
      <c r="AH65" s="28">
        <v>11</v>
      </c>
      <c r="AI65" s="28" t="s">
        <v>65</v>
      </c>
      <c r="AJ65" s="28" t="s">
        <v>47</v>
      </c>
      <c r="AK65" s="29">
        <v>40.321427</v>
      </c>
      <c r="AL65" s="29">
        <v>-104.632638</v>
      </c>
    </row>
    <row r="66" spans="1:38" x14ac:dyDescent="0.25">
      <c r="A66" s="31" t="s">
        <v>242</v>
      </c>
      <c r="B66" s="28" t="s">
        <v>241</v>
      </c>
      <c r="C66" s="31" t="s">
        <v>71</v>
      </c>
      <c r="D66" s="28" t="s">
        <v>69</v>
      </c>
      <c r="E66" s="28"/>
      <c r="F66" s="28">
        <v>1992</v>
      </c>
      <c r="G66" s="28" t="s">
        <v>84</v>
      </c>
      <c r="H66" s="32">
        <v>6.0559139784946199</v>
      </c>
      <c r="I66" s="32">
        <v>126.878494623656</v>
      </c>
      <c r="J66" s="26" t="s">
        <v>45</v>
      </c>
      <c r="K66" s="24">
        <f t="shared" si="0"/>
        <v>47.730027034585568</v>
      </c>
      <c r="L66" s="26" t="str">
        <f t="shared" si="1"/>
        <v>--</v>
      </c>
      <c r="M66" s="28"/>
      <c r="N66" s="28">
        <v>1997</v>
      </c>
      <c r="O66" s="28" t="s">
        <v>84</v>
      </c>
      <c r="P66" s="32">
        <v>2.3493073975832601</v>
      </c>
      <c r="Q66" s="32">
        <v>54.396728558797498</v>
      </c>
      <c r="R66" s="26" t="s">
        <v>45</v>
      </c>
      <c r="S66" s="24">
        <f t="shared" si="2"/>
        <v>43.188394960992753</v>
      </c>
      <c r="T66" s="25" t="str">
        <f t="shared" si="3"/>
        <v>--</v>
      </c>
      <c r="U66" s="28"/>
      <c r="V66" s="24">
        <f t="shared" si="4"/>
        <v>0.42873087925694414</v>
      </c>
      <c r="W66" s="28"/>
      <c r="X66" s="28">
        <v>6710</v>
      </c>
      <c r="Y66" s="28">
        <v>7024</v>
      </c>
      <c r="Z66" s="33">
        <v>59</v>
      </c>
      <c r="AA66" s="33">
        <v>2</v>
      </c>
      <c r="AB66" s="28" t="s">
        <v>52</v>
      </c>
      <c r="AC66" s="28">
        <v>4695</v>
      </c>
      <c r="AD66" s="23">
        <f t="shared" si="5"/>
        <v>-2015</v>
      </c>
      <c r="AE66" s="23">
        <f t="shared" si="6"/>
        <v>-2329</v>
      </c>
      <c r="AF66" s="23">
        <f t="shared" si="7"/>
        <v>314</v>
      </c>
      <c r="AG66" s="28"/>
      <c r="AH66" s="28">
        <v>11</v>
      </c>
      <c r="AI66" s="28" t="s">
        <v>65</v>
      </c>
      <c r="AJ66" s="28" t="s">
        <v>47</v>
      </c>
      <c r="AK66" s="29">
        <v>40.325139999999998</v>
      </c>
      <c r="AL66" s="29">
        <v>-104.632561</v>
      </c>
    </row>
    <row r="67" spans="1:38" x14ac:dyDescent="0.25">
      <c r="A67" s="31" t="s">
        <v>243</v>
      </c>
      <c r="B67" s="28" t="s">
        <v>244</v>
      </c>
      <c r="C67" s="31" t="s">
        <v>74</v>
      </c>
      <c r="D67" s="28" t="s">
        <v>35</v>
      </c>
      <c r="E67" s="28"/>
      <c r="F67" s="28">
        <v>1987</v>
      </c>
      <c r="G67" s="28" t="s">
        <v>44</v>
      </c>
      <c r="H67" s="32">
        <v>4.5221542454579202</v>
      </c>
      <c r="I67" s="32">
        <v>95.628595264579701</v>
      </c>
      <c r="J67" s="26">
        <v>0.114942528735632</v>
      </c>
      <c r="K67" s="24">
        <f t="shared" si="0"/>
        <v>47.288723973684689</v>
      </c>
      <c r="L67" s="26">
        <f t="shared" si="1"/>
        <v>1.2019681813542864</v>
      </c>
      <c r="M67" s="28"/>
      <c r="N67" s="28">
        <v>1992</v>
      </c>
      <c r="O67" s="28" t="s">
        <v>44</v>
      </c>
      <c r="P67" s="32">
        <v>1.8893348197696</v>
      </c>
      <c r="Q67" s="32">
        <v>38.432255667038298</v>
      </c>
      <c r="R67" s="26">
        <v>0.217391304347826</v>
      </c>
      <c r="S67" s="24">
        <f t="shared" si="2"/>
        <v>49.160133512277859</v>
      </c>
      <c r="T67" s="25">
        <f t="shared" si="3"/>
        <v>5.6564804894934451</v>
      </c>
      <c r="U67" s="28"/>
      <c r="V67" s="24">
        <f t="shared" si="4"/>
        <v>0.40189083151024169</v>
      </c>
      <c r="W67" s="28"/>
      <c r="X67" s="28">
        <v>7048</v>
      </c>
      <c r="Y67" s="28">
        <v>7064</v>
      </c>
      <c r="Z67" s="33">
        <v>16</v>
      </c>
      <c r="AA67" s="33">
        <v>1</v>
      </c>
      <c r="AB67" s="28" t="s">
        <v>46</v>
      </c>
      <c r="AC67" s="28">
        <v>4673</v>
      </c>
      <c r="AD67" s="23">
        <f t="shared" si="5"/>
        <v>-2375</v>
      </c>
      <c r="AE67" s="23">
        <f t="shared" si="6"/>
        <v>-2391</v>
      </c>
      <c r="AF67" s="23">
        <f t="shared" si="7"/>
        <v>16</v>
      </c>
      <c r="AG67" s="28"/>
      <c r="AH67" s="28">
        <v>29</v>
      </c>
      <c r="AI67" s="23" t="s">
        <v>38</v>
      </c>
      <c r="AJ67" s="28" t="s">
        <v>47</v>
      </c>
      <c r="AK67" s="29">
        <v>40.364829999999998</v>
      </c>
      <c r="AL67" s="29">
        <v>-104.68025</v>
      </c>
    </row>
    <row r="68" spans="1:38" x14ac:dyDescent="0.25">
      <c r="A68" s="31" t="s">
        <v>245</v>
      </c>
      <c r="B68" s="28" t="s">
        <v>244</v>
      </c>
      <c r="C68" s="31" t="s">
        <v>246</v>
      </c>
      <c r="D68" s="28" t="s">
        <v>35</v>
      </c>
      <c r="E68" s="28"/>
      <c r="F68" s="28">
        <v>1994</v>
      </c>
      <c r="G68" s="28" t="s">
        <v>44</v>
      </c>
      <c r="H68" s="32">
        <v>4.8801843317972304</v>
      </c>
      <c r="I68" s="32">
        <v>82.709293394777305</v>
      </c>
      <c r="J68" s="26">
        <v>2.1505376344085999E-2</v>
      </c>
      <c r="K68" s="24">
        <f t="shared" ref="K68:K131" si="8">1000*H68/I68</f>
        <v>59.004062681369625</v>
      </c>
      <c r="L68" s="26">
        <f t="shared" ref="L68:L131" si="9">IF(ISNUMBER(J68),1000*J68/I68,"--")</f>
        <v>0.26001160766105591</v>
      </c>
      <c r="M68" s="28"/>
      <c r="N68" s="28">
        <v>1999</v>
      </c>
      <c r="O68" s="28" t="s">
        <v>44</v>
      </c>
      <c r="P68" s="32">
        <v>1.8953201970443401</v>
      </c>
      <c r="Q68" s="32">
        <v>35.213544149584202</v>
      </c>
      <c r="R68" s="26" t="s">
        <v>45</v>
      </c>
      <c r="S68" s="24">
        <f t="shared" ref="S68:S131" si="10">1000*P68/Q68</f>
        <v>53.823613692310488</v>
      </c>
      <c r="T68" s="25" t="str">
        <f t="shared" ref="T68:T131" si="11">IF(ISNUMBER(R68),1000*R68/Q68,"--")</f>
        <v>--</v>
      </c>
      <c r="U68" s="28"/>
      <c r="V68" s="24">
        <f t="shared" ref="V68:V131" si="12">Q68/I68</f>
        <v>0.42575075549862901</v>
      </c>
      <c r="W68" s="28"/>
      <c r="X68" s="28">
        <v>6749</v>
      </c>
      <c r="Y68" s="28">
        <v>7062</v>
      </c>
      <c r="Z68" s="33">
        <v>68</v>
      </c>
      <c r="AA68" s="33">
        <v>2</v>
      </c>
      <c r="AB68" s="28" t="s">
        <v>37</v>
      </c>
      <c r="AC68" s="28">
        <v>4656</v>
      </c>
      <c r="AD68" s="23">
        <f t="shared" ref="AD68:AD131" si="13">AC68-X68</f>
        <v>-2093</v>
      </c>
      <c r="AE68" s="23">
        <f t="shared" ref="AE68:AE131" si="14">AC68-Y68</f>
        <v>-2406</v>
      </c>
      <c r="AF68" s="23">
        <f t="shared" ref="AF68:AF131" si="15">AD68-AE68</f>
        <v>313</v>
      </c>
      <c r="AG68" s="28"/>
      <c r="AH68" s="28">
        <v>29</v>
      </c>
      <c r="AI68" s="23" t="s">
        <v>38</v>
      </c>
      <c r="AJ68" s="28" t="s">
        <v>47</v>
      </c>
      <c r="AK68" s="29">
        <v>40.364960000000004</v>
      </c>
      <c r="AL68" s="29">
        <v>-104.68442</v>
      </c>
    </row>
    <row r="69" spans="1:38" x14ac:dyDescent="0.25">
      <c r="A69" s="31" t="s">
        <v>247</v>
      </c>
      <c r="B69" s="28" t="s">
        <v>248</v>
      </c>
      <c r="C69" s="31" t="s">
        <v>74</v>
      </c>
      <c r="D69" s="28" t="s">
        <v>122</v>
      </c>
      <c r="E69" s="28"/>
      <c r="F69" s="28">
        <v>1987</v>
      </c>
      <c r="G69" s="28" t="s">
        <v>44</v>
      </c>
      <c r="H69" s="32">
        <v>6.3273809523809499</v>
      </c>
      <c r="I69" s="32">
        <v>124.37857142857099</v>
      </c>
      <c r="J69" s="26" t="s">
        <v>45</v>
      </c>
      <c r="K69" s="24">
        <f t="shared" si="8"/>
        <v>50.87195390417137</v>
      </c>
      <c r="L69" s="26" t="str">
        <f t="shared" si="9"/>
        <v>--</v>
      </c>
      <c r="M69" s="28"/>
      <c r="N69" s="28">
        <v>1992</v>
      </c>
      <c r="O69" s="28" t="s">
        <v>44</v>
      </c>
      <c r="P69" s="32">
        <v>1.7696703880914399</v>
      </c>
      <c r="Q69" s="32">
        <v>37.095162147793701</v>
      </c>
      <c r="R69" s="26" t="s">
        <v>45</v>
      </c>
      <c r="S69" s="24">
        <f t="shared" si="10"/>
        <v>47.706231368952089</v>
      </c>
      <c r="T69" s="25" t="str">
        <f t="shared" si="11"/>
        <v>--</v>
      </c>
      <c r="U69" s="28"/>
      <c r="V69" s="24">
        <f t="shared" si="12"/>
        <v>0.29824399590484901</v>
      </c>
      <c r="W69" s="28"/>
      <c r="X69" s="28">
        <v>6815</v>
      </c>
      <c r="Y69" s="28">
        <v>7017</v>
      </c>
      <c r="Z69" s="33">
        <v>31</v>
      </c>
      <c r="AA69" s="33">
        <v>2</v>
      </c>
      <c r="AB69" s="28" t="s">
        <v>37</v>
      </c>
      <c r="AC69" s="28">
        <v>4671</v>
      </c>
      <c r="AD69" s="23">
        <f t="shared" si="13"/>
        <v>-2144</v>
      </c>
      <c r="AE69" s="23">
        <f t="shared" si="14"/>
        <v>-2346</v>
      </c>
      <c r="AF69" s="23">
        <f t="shared" si="15"/>
        <v>202</v>
      </c>
      <c r="AG69" s="28"/>
      <c r="AH69" s="28">
        <v>36</v>
      </c>
      <c r="AI69" s="23" t="s">
        <v>38</v>
      </c>
      <c r="AJ69" s="23" t="s">
        <v>39</v>
      </c>
      <c r="AK69" s="29">
        <v>40.361490000000003</v>
      </c>
      <c r="AL69" s="29">
        <v>-104.72301</v>
      </c>
    </row>
    <row r="70" spans="1:38" x14ac:dyDescent="0.25">
      <c r="A70" s="31" t="s">
        <v>249</v>
      </c>
      <c r="B70" s="28" t="s">
        <v>250</v>
      </c>
      <c r="C70" s="31" t="s">
        <v>74</v>
      </c>
      <c r="D70" s="28" t="s">
        <v>122</v>
      </c>
      <c r="E70" s="28"/>
      <c r="F70" s="28">
        <v>1996</v>
      </c>
      <c r="G70" s="28" t="s">
        <v>63</v>
      </c>
      <c r="H70" s="32">
        <v>2.88875205254516</v>
      </c>
      <c r="I70" s="32">
        <v>72.959359605911303</v>
      </c>
      <c r="J70" s="26" t="s">
        <v>45</v>
      </c>
      <c r="K70" s="24">
        <f t="shared" si="8"/>
        <v>39.593988600622367</v>
      </c>
      <c r="L70" s="26" t="str">
        <f t="shared" si="9"/>
        <v>--</v>
      </c>
      <c r="M70" s="28"/>
      <c r="N70" s="28">
        <v>2001</v>
      </c>
      <c r="O70" s="28" t="s">
        <v>63</v>
      </c>
      <c r="P70" s="32">
        <v>0.92301587301587296</v>
      </c>
      <c r="Q70" s="32">
        <v>25.375714285714299</v>
      </c>
      <c r="R70" s="26" t="s">
        <v>45</v>
      </c>
      <c r="S70" s="24">
        <f t="shared" si="10"/>
        <v>36.373985875759203</v>
      </c>
      <c r="T70" s="25" t="str">
        <f t="shared" si="11"/>
        <v>--</v>
      </c>
      <c r="U70" s="28"/>
      <c r="V70" s="24">
        <f t="shared" si="12"/>
        <v>0.34780615431359008</v>
      </c>
      <c r="W70" s="28"/>
      <c r="X70" s="28">
        <v>7020</v>
      </c>
      <c r="Y70" s="28">
        <v>7322</v>
      </c>
      <c r="Z70" s="33">
        <v>46</v>
      </c>
      <c r="AA70" s="33">
        <v>2</v>
      </c>
      <c r="AB70" s="28" t="s">
        <v>46</v>
      </c>
      <c r="AC70" s="23">
        <v>4829</v>
      </c>
      <c r="AD70" s="23">
        <f t="shared" si="13"/>
        <v>-2191</v>
      </c>
      <c r="AE70" s="23">
        <f t="shared" si="14"/>
        <v>-2493</v>
      </c>
      <c r="AF70" s="23">
        <f t="shared" si="15"/>
        <v>302</v>
      </c>
      <c r="AG70" s="28"/>
      <c r="AH70" s="28">
        <v>4</v>
      </c>
      <c r="AI70" s="28" t="s">
        <v>132</v>
      </c>
      <c r="AJ70" s="23" t="s">
        <v>39</v>
      </c>
      <c r="AK70" s="29">
        <v>40.257440000000003</v>
      </c>
      <c r="AL70" s="29">
        <v>-104.77836000000001</v>
      </c>
    </row>
    <row r="71" spans="1:38" x14ac:dyDescent="0.25">
      <c r="A71" s="31" t="s">
        <v>251</v>
      </c>
      <c r="B71" s="28" t="s">
        <v>252</v>
      </c>
      <c r="C71" s="31" t="s">
        <v>88</v>
      </c>
      <c r="D71" s="28" t="s">
        <v>43</v>
      </c>
      <c r="E71" s="28"/>
      <c r="F71" s="28">
        <v>1989</v>
      </c>
      <c r="G71" s="28" t="s">
        <v>170</v>
      </c>
      <c r="H71" s="32">
        <v>6.5971326164874498</v>
      </c>
      <c r="I71" s="32">
        <v>50.065232974910401</v>
      </c>
      <c r="J71" s="26" t="s">
        <v>45</v>
      </c>
      <c r="K71" s="24">
        <f t="shared" si="8"/>
        <v>131.77073638693591</v>
      </c>
      <c r="L71" s="26" t="str">
        <f t="shared" si="9"/>
        <v>--</v>
      </c>
      <c r="M71" s="28"/>
      <c r="N71" s="28">
        <v>1994</v>
      </c>
      <c r="O71" s="28" t="s">
        <v>170</v>
      </c>
      <c r="P71" s="32">
        <v>1.1463601532567</v>
      </c>
      <c r="Q71" s="32">
        <v>10.521839080459801</v>
      </c>
      <c r="R71" s="26" t="s">
        <v>45</v>
      </c>
      <c r="S71" s="24">
        <f t="shared" si="10"/>
        <v>108.950549850702</v>
      </c>
      <c r="T71" s="25" t="str">
        <f t="shared" si="11"/>
        <v>--</v>
      </c>
      <c r="U71" s="28"/>
      <c r="V71" s="24">
        <f t="shared" si="12"/>
        <v>0.21016259098869461</v>
      </c>
      <c r="W71" s="28"/>
      <c r="X71" s="28">
        <v>6915</v>
      </c>
      <c r="Y71" s="28">
        <v>6927</v>
      </c>
      <c r="Z71" s="33">
        <v>18</v>
      </c>
      <c r="AA71" s="33">
        <v>2</v>
      </c>
      <c r="AB71" s="28" t="s">
        <v>52</v>
      </c>
      <c r="AC71" s="28">
        <v>4622</v>
      </c>
      <c r="AD71" s="23">
        <f t="shared" si="13"/>
        <v>-2293</v>
      </c>
      <c r="AE71" s="23">
        <f t="shared" si="14"/>
        <v>-2305</v>
      </c>
      <c r="AF71" s="23">
        <f t="shared" si="15"/>
        <v>12</v>
      </c>
      <c r="AG71" s="28"/>
      <c r="AH71" s="28">
        <v>11</v>
      </c>
      <c r="AI71" s="23" t="s">
        <v>38</v>
      </c>
      <c r="AJ71" s="28" t="s">
        <v>47</v>
      </c>
      <c r="AK71" s="29">
        <v>40.418574999999997</v>
      </c>
      <c r="AL71" s="29">
        <v>-104.63740799999999</v>
      </c>
    </row>
    <row r="72" spans="1:38" x14ac:dyDescent="0.25">
      <c r="A72" s="31" t="s">
        <v>253</v>
      </c>
      <c r="B72" s="28" t="s">
        <v>254</v>
      </c>
      <c r="C72" s="31" t="s">
        <v>255</v>
      </c>
      <c r="D72" s="28" t="s">
        <v>256</v>
      </c>
      <c r="E72" s="28"/>
      <c r="F72" s="28">
        <v>1997</v>
      </c>
      <c r="G72" s="28" t="s">
        <v>44</v>
      </c>
      <c r="H72" s="32">
        <v>1.67626728110599</v>
      </c>
      <c r="I72" s="32">
        <v>94.223502304147502</v>
      </c>
      <c r="J72" s="26">
        <v>0.210061443932412</v>
      </c>
      <c r="K72" s="24">
        <f t="shared" si="8"/>
        <v>17.790330863472949</v>
      </c>
      <c r="L72" s="26">
        <f t="shared" si="9"/>
        <v>2.2293954140480468</v>
      </c>
      <c r="M72" s="28"/>
      <c r="N72" s="28">
        <v>2002</v>
      </c>
      <c r="O72" s="28" t="s">
        <v>44</v>
      </c>
      <c r="P72" s="32">
        <v>0.69585253456221197</v>
      </c>
      <c r="Q72" s="32">
        <v>53.793394777265704</v>
      </c>
      <c r="R72" s="26">
        <v>1.0752688172042999E-2</v>
      </c>
      <c r="S72" s="24">
        <f t="shared" si="10"/>
        <v>12.935650137780389</v>
      </c>
      <c r="T72" s="25">
        <f t="shared" si="11"/>
        <v>0.19988863347563496</v>
      </c>
      <c r="U72" s="28"/>
      <c r="V72" s="24">
        <f t="shared" si="12"/>
        <v>0.57091270714629172</v>
      </c>
      <c r="W72" s="28"/>
      <c r="X72" s="28">
        <v>7101</v>
      </c>
      <c r="Y72" s="28">
        <v>7420</v>
      </c>
      <c r="Z72" s="33">
        <v>20</v>
      </c>
      <c r="AA72" s="33">
        <v>3</v>
      </c>
      <c r="AB72" s="28" t="s">
        <v>37</v>
      </c>
      <c r="AC72" s="28">
        <v>4942</v>
      </c>
      <c r="AD72" s="23">
        <f t="shared" si="13"/>
        <v>-2159</v>
      </c>
      <c r="AE72" s="23">
        <f t="shared" si="14"/>
        <v>-2478</v>
      </c>
      <c r="AF72" s="23">
        <f t="shared" si="15"/>
        <v>319</v>
      </c>
      <c r="AG72" s="28"/>
      <c r="AH72" s="28">
        <v>29</v>
      </c>
      <c r="AI72" s="23" t="s">
        <v>38</v>
      </c>
      <c r="AJ72" s="23" t="s">
        <v>39</v>
      </c>
      <c r="AK72" s="29">
        <v>40.375874000000003</v>
      </c>
      <c r="AL72" s="29">
        <v>-104.811333</v>
      </c>
    </row>
    <row r="73" spans="1:38" x14ac:dyDescent="0.25">
      <c r="A73" s="31" t="s">
        <v>257</v>
      </c>
      <c r="B73" s="28" t="s">
        <v>258</v>
      </c>
      <c r="C73" s="31" t="s">
        <v>212</v>
      </c>
      <c r="D73" s="28" t="s">
        <v>259</v>
      </c>
      <c r="E73" s="28"/>
      <c r="F73" s="28">
        <v>1987</v>
      </c>
      <c r="G73" s="28" t="s">
        <v>44</v>
      </c>
      <c r="H73" s="32">
        <v>1.5583307397032899</v>
      </c>
      <c r="I73" s="32">
        <v>35.970276999688799</v>
      </c>
      <c r="J73" s="26" t="s">
        <v>45</v>
      </c>
      <c r="K73" s="24">
        <f t="shared" si="8"/>
        <v>43.322733926034878</v>
      </c>
      <c r="L73" s="26" t="str">
        <f t="shared" si="9"/>
        <v>--</v>
      </c>
      <c r="M73" s="28"/>
      <c r="N73" s="28">
        <v>1992</v>
      </c>
      <c r="O73" s="28" t="s">
        <v>44</v>
      </c>
      <c r="P73" s="32">
        <v>1.2088823012736101</v>
      </c>
      <c r="Q73" s="32">
        <v>12.676054018445299</v>
      </c>
      <c r="R73" s="26" t="s">
        <v>45</v>
      </c>
      <c r="S73" s="24">
        <f t="shared" si="10"/>
        <v>95.367398996133161</v>
      </c>
      <c r="T73" s="25" t="str">
        <f t="shared" si="11"/>
        <v>--</v>
      </c>
      <c r="U73" s="28"/>
      <c r="V73" s="24">
        <f t="shared" si="12"/>
        <v>0.35240356971826953</v>
      </c>
      <c r="W73" s="28"/>
      <c r="X73" s="28">
        <v>7386</v>
      </c>
      <c r="Y73" s="28">
        <v>7396</v>
      </c>
      <c r="Z73" s="33">
        <v>40</v>
      </c>
      <c r="AA73" s="33">
        <v>1</v>
      </c>
      <c r="AB73" s="28" t="s">
        <v>52</v>
      </c>
      <c r="AC73" s="28">
        <v>4897</v>
      </c>
      <c r="AD73" s="23">
        <f t="shared" si="13"/>
        <v>-2489</v>
      </c>
      <c r="AE73" s="23">
        <f t="shared" si="14"/>
        <v>-2499</v>
      </c>
      <c r="AF73" s="23">
        <f t="shared" si="15"/>
        <v>10</v>
      </c>
      <c r="AG73" s="28"/>
      <c r="AH73" s="28">
        <v>18</v>
      </c>
      <c r="AI73" s="23" t="s">
        <v>38</v>
      </c>
      <c r="AJ73" s="23" t="s">
        <v>39</v>
      </c>
      <c r="AK73" s="29">
        <v>40.401164000000001</v>
      </c>
      <c r="AL73" s="29">
        <v>-104.830023</v>
      </c>
    </row>
    <row r="74" spans="1:38" x14ac:dyDescent="0.25">
      <c r="A74" s="31" t="s">
        <v>260</v>
      </c>
      <c r="B74" s="28" t="s">
        <v>261</v>
      </c>
      <c r="C74" s="31" t="s">
        <v>262</v>
      </c>
      <c r="D74" s="28" t="s">
        <v>122</v>
      </c>
      <c r="E74" s="28"/>
      <c r="F74" s="28">
        <v>1994</v>
      </c>
      <c r="G74" s="28" t="s">
        <v>84</v>
      </c>
      <c r="H74" s="32">
        <v>2.6917562724014301</v>
      </c>
      <c r="I74" s="32">
        <v>73.635125448028703</v>
      </c>
      <c r="J74" s="26">
        <v>0.51577060931899599</v>
      </c>
      <c r="K74" s="24">
        <f t="shared" si="8"/>
        <v>36.555329484720687</v>
      </c>
      <c r="L74" s="26">
        <f t="shared" si="9"/>
        <v>7.004410003796683</v>
      </c>
      <c r="M74" s="28"/>
      <c r="N74" s="28">
        <v>1999</v>
      </c>
      <c r="O74" s="28" t="s">
        <v>84</v>
      </c>
      <c r="P74" s="32">
        <v>2.0044205495818401</v>
      </c>
      <c r="Q74" s="32">
        <v>62.562485065710902</v>
      </c>
      <c r="R74" s="26" t="s">
        <v>45</v>
      </c>
      <c r="S74" s="24">
        <f t="shared" si="10"/>
        <v>32.038697751161074</v>
      </c>
      <c r="T74" s="25" t="str">
        <f t="shared" si="11"/>
        <v>--</v>
      </c>
      <c r="U74" s="28"/>
      <c r="V74" s="24">
        <f t="shared" si="12"/>
        <v>0.8496282811369309</v>
      </c>
      <c r="W74" s="28"/>
      <c r="X74" s="28">
        <v>6890</v>
      </c>
      <c r="Y74" s="28">
        <v>7191</v>
      </c>
      <c r="Z74" s="33">
        <v>38</v>
      </c>
      <c r="AA74" s="33">
        <v>2</v>
      </c>
      <c r="AB74" s="28" t="s">
        <v>64</v>
      </c>
      <c r="AC74" s="28">
        <v>4731</v>
      </c>
      <c r="AD74" s="23">
        <f t="shared" si="13"/>
        <v>-2159</v>
      </c>
      <c r="AE74" s="23">
        <f t="shared" si="14"/>
        <v>-2460</v>
      </c>
      <c r="AF74" s="23">
        <f t="shared" si="15"/>
        <v>301</v>
      </c>
      <c r="AG74" s="28"/>
      <c r="AH74" s="28">
        <v>18</v>
      </c>
      <c r="AI74" s="28" t="s">
        <v>65</v>
      </c>
      <c r="AJ74" s="28" t="s">
        <v>47</v>
      </c>
      <c r="AK74" s="29">
        <v>40.30668</v>
      </c>
      <c r="AL74" s="29">
        <v>-104.70893</v>
      </c>
    </row>
    <row r="75" spans="1:38" x14ac:dyDescent="0.25">
      <c r="A75" s="31" t="s">
        <v>263</v>
      </c>
      <c r="B75" s="28" t="s">
        <v>264</v>
      </c>
      <c r="C75" s="31" t="s">
        <v>265</v>
      </c>
      <c r="D75" s="28" t="s">
        <v>266</v>
      </c>
      <c r="E75" s="28"/>
      <c r="F75" s="28">
        <v>1991</v>
      </c>
      <c r="G75" s="28" t="s">
        <v>170</v>
      </c>
      <c r="H75" s="32">
        <v>6.6064516129032302</v>
      </c>
      <c r="I75" s="32">
        <v>117.689964157706</v>
      </c>
      <c r="J75" s="26" t="s">
        <v>45</v>
      </c>
      <c r="K75" s="24">
        <f t="shared" si="8"/>
        <v>56.13436676767531</v>
      </c>
      <c r="L75" s="26" t="str">
        <f t="shared" si="9"/>
        <v>--</v>
      </c>
      <c r="M75" s="28"/>
      <c r="N75" s="28">
        <v>1996</v>
      </c>
      <c r="O75" s="28" t="s">
        <v>170</v>
      </c>
      <c r="P75" s="32">
        <v>1.46665430725497</v>
      </c>
      <c r="Q75" s="32">
        <v>13.0541713014461</v>
      </c>
      <c r="R75" s="26" t="s">
        <v>45</v>
      </c>
      <c r="S75" s="24">
        <f t="shared" si="10"/>
        <v>112.3513912440002</v>
      </c>
      <c r="T75" s="25" t="str">
        <f t="shared" si="11"/>
        <v>--</v>
      </c>
      <c r="U75" s="28"/>
      <c r="V75" s="24">
        <f t="shared" si="12"/>
        <v>0.11092000405364513</v>
      </c>
      <c r="W75" s="28"/>
      <c r="X75" s="28">
        <v>7198</v>
      </c>
      <c r="Y75" s="28">
        <v>7504</v>
      </c>
      <c r="Z75" s="33">
        <v>20</v>
      </c>
      <c r="AA75" s="33">
        <v>2</v>
      </c>
      <c r="AB75" s="28" t="s">
        <v>183</v>
      </c>
      <c r="AC75" s="28">
        <v>4961</v>
      </c>
      <c r="AD75" s="23">
        <f t="shared" si="13"/>
        <v>-2237</v>
      </c>
      <c r="AE75" s="23">
        <f t="shared" si="14"/>
        <v>-2543</v>
      </c>
      <c r="AF75" s="23">
        <f t="shared" si="15"/>
        <v>306</v>
      </c>
      <c r="AG75" s="28"/>
      <c r="AH75" s="28">
        <v>18</v>
      </c>
      <c r="AI75" s="28" t="s">
        <v>92</v>
      </c>
      <c r="AJ75" s="28" t="s">
        <v>59</v>
      </c>
      <c r="AK75" s="29">
        <v>40.140279999999997</v>
      </c>
      <c r="AL75" s="29">
        <v>-104.9357</v>
      </c>
    </row>
    <row r="76" spans="1:38" x14ac:dyDescent="0.25">
      <c r="A76" s="31" t="s">
        <v>267</v>
      </c>
      <c r="B76" s="28" t="s">
        <v>268</v>
      </c>
      <c r="C76" s="31" t="s">
        <v>74</v>
      </c>
      <c r="D76" s="28" t="s">
        <v>100</v>
      </c>
      <c r="E76" s="28"/>
      <c r="F76" s="28">
        <v>1987</v>
      </c>
      <c r="G76" s="28" t="s">
        <v>44</v>
      </c>
      <c r="H76" s="32">
        <v>3.71556285349389</v>
      </c>
      <c r="I76" s="32">
        <v>21.928115307425699</v>
      </c>
      <c r="J76" s="26">
        <v>0.202380952380952</v>
      </c>
      <c r="K76" s="24">
        <f t="shared" si="8"/>
        <v>169.44287283256205</v>
      </c>
      <c r="L76" s="26">
        <f t="shared" si="9"/>
        <v>9.2292907777814381</v>
      </c>
      <c r="M76" s="28"/>
      <c r="N76" s="28">
        <v>1992</v>
      </c>
      <c r="O76" s="28" t="s">
        <v>44</v>
      </c>
      <c r="P76" s="32">
        <v>3.0602106227106201</v>
      </c>
      <c r="Q76" s="32">
        <v>27.527930402930401</v>
      </c>
      <c r="R76" s="26" t="s">
        <v>45</v>
      </c>
      <c r="S76" s="24">
        <f t="shared" si="10"/>
        <v>111.16747891751625</v>
      </c>
      <c r="T76" s="25" t="str">
        <f t="shared" si="11"/>
        <v>--</v>
      </c>
      <c r="U76" s="28"/>
      <c r="V76" s="24">
        <f t="shared" si="12"/>
        <v>1.2553714725135721</v>
      </c>
      <c r="W76" s="28"/>
      <c r="X76" s="23">
        <v>7696</v>
      </c>
      <c r="Y76" s="23">
        <v>7743</v>
      </c>
      <c r="Z76" s="33">
        <v>40</v>
      </c>
      <c r="AA76" s="33">
        <v>1</v>
      </c>
      <c r="AB76" s="28" t="s">
        <v>269</v>
      </c>
      <c r="AC76" s="28">
        <v>4874</v>
      </c>
      <c r="AD76" s="23">
        <f t="shared" si="13"/>
        <v>-2822</v>
      </c>
      <c r="AE76" s="23">
        <f t="shared" si="14"/>
        <v>-2869</v>
      </c>
      <c r="AF76" s="23">
        <f t="shared" si="15"/>
        <v>47</v>
      </c>
      <c r="AG76" s="28"/>
      <c r="AH76" s="28">
        <v>22</v>
      </c>
      <c r="AI76" s="28" t="s">
        <v>65</v>
      </c>
      <c r="AJ76" s="28" t="s">
        <v>59</v>
      </c>
      <c r="AK76" s="29">
        <v>40.294809999999998</v>
      </c>
      <c r="AL76" s="29">
        <v>-104.88094</v>
      </c>
    </row>
    <row r="77" spans="1:38" x14ac:dyDescent="0.25">
      <c r="A77" s="31" t="s">
        <v>270</v>
      </c>
      <c r="B77" s="28" t="s">
        <v>271</v>
      </c>
      <c r="C77" s="31" t="s">
        <v>239</v>
      </c>
      <c r="D77" s="28" t="s">
        <v>69</v>
      </c>
      <c r="E77" s="28"/>
      <c r="F77" s="28">
        <v>1987</v>
      </c>
      <c r="G77" s="28" t="s">
        <v>44</v>
      </c>
      <c r="H77" s="32">
        <v>3.7422307364836098</v>
      </c>
      <c r="I77" s="32">
        <v>87.359088974031494</v>
      </c>
      <c r="J77" s="26" t="s">
        <v>45</v>
      </c>
      <c r="K77" s="24">
        <f t="shared" si="8"/>
        <v>42.837337023924682</v>
      </c>
      <c r="L77" s="26" t="str">
        <f t="shared" si="9"/>
        <v>--</v>
      </c>
      <c r="M77" s="28"/>
      <c r="N77" s="28">
        <v>1992</v>
      </c>
      <c r="O77" s="28" t="s">
        <v>44</v>
      </c>
      <c r="P77" s="32">
        <v>2.0280602786164499</v>
      </c>
      <c r="Q77" s="32">
        <v>45.074911277080403</v>
      </c>
      <c r="R77" s="26" t="s">
        <v>45</v>
      </c>
      <c r="S77" s="24">
        <f t="shared" si="10"/>
        <v>44.993106390154423</v>
      </c>
      <c r="T77" s="25" t="str">
        <f t="shared" si="11"/>
        <v>--</v>
      </c>
      <c r="U77" s="28"/>
      <c r="V77" s="24">
        <f t="shared" si="12"/>
        <v>0.5159727717682524</v>
      </c>
      <c r="W77" s="28"/>
      <c r="X77" s="28">
        <v>7091</v>
      </c>
      <c r="Y77" s="28">
        <v>7106</v>
      </c>
      <c r="Z77" s="33">
        <v>14</v>
      </c>
      <c r="AA77" s="33">
        <v>2</v>
      </c>
      <c r="AB77" s="28" t="s">
        <v>52</v>
      </c>
      <c r="AC77" s="28">
        <v>4682</v>
      </c>
      <c r="AD77" s="23">
        <f t="shared" si="13"/>
        <v>-2409</v>
      </c>
      <c r="AE77" s="23">
        <f t="shared" si="14"/>
        <v>-2424</v>
      </c>
      <c r="AF77" s="23">
        <f t="shared" si="15"/>
        <v>15</v>
      </c>
      <c r="AG77" s="28"/>
      <c r="AH77" s="28">
        <v>4</v>
      </c>
      <c r="AI77" s="28" t="s">
        <v>65</v>
      </c>
      <c r="AJ77" s="28" t="s">
        <v>47</v>
      </c>
      <c r="AK77" s="29">
        <v>40.343102000000002</v>
      </c>
      <c r="AL77" s="29">
        <v>-104.665852</v>
      </c>
    </row>
    <row r="78" spans="1:38" x14ac:dyDescent="0.25">
      <c r="A78" s="31" t="s">
        <v>272</v>
      </c>
      <c r="B78" s="28" t="s">
        <v>273</v>
      </c>
      <c r="C78" s="31" t="s">
        <v>274</v>
      </c>
      <c r="D78" s="28" t="s">
        <v>78</v>
      </c>
      <c r="E78" s="28"/>
      <c r="F78" s="28">
        <v>1987</v>
      </c>
      <c r="G78" s="28" t="s">
        <v>170</v>
      </c>
      <c r="H78" s="32">
        <v>4.9962962962962996</v>
      </c>
      <c r="I78" s="32">
        <v>11.392592592592599</v>
      </c>
      <c r="J78" s="26">
        <v>0.67977207977207998</v>
      </c>
      <c r="K78" s="24">
        <f t="shared" si="8"/>
        <v>438.55656697009101</v>
      </c>
      <c r="L78" s="26">
        <f t="shared" si="9"/>
        <v>59.66790037011102</v>
      </c>
      <c r="M78" s="28"/>
      <c r="N78" s="28">
        <v>1992</v>
      </c>
      <c r="O78" s="28" t="s">
        <v>170</v>
      </c>
      <c r="P78" s="32">
        <v>1.86989247311828</v>
      </c>
      <c r="Q78" s="32">
        <v>7.6318996415770597</v>
      </c>
      <c r="R78" s="26" t="s">
        <v>45</v>
      </c>
      <c r="S78" s="24">
        <f t="shared" si="10"/>
        <v>245.01009721504727</v>
      </c>
      <c r="T78" s="25" t="str">
        <f t="shared" si="11"/>
        <v>--</v>
      </c>
      <c r="U78" s="28"/>
      <c r="V78" s="24">
        <f t="shared" si="12"/>
        <v>0.66990016359746585</v>
      </c>
      <c r="W78" s="28"/>
      <c r="X78" s="28">
        <v>8083</v>
      </c>
      <c r="Y78" s="28">
        <v>8099</v>
      </c>
      <c r="Z78" s="35" t="s">
        <v>45</v>
      </c>
      <c r="AA78" s="33">
        <v>1</v>
      </c>
      <c r="AB78" s="28" t="s">
        <v>37</v>
      </c>
      <c r="AC78" s="28">
        <v>5252</v>
      </c>
      <c r="AD78" s="23">
        <f t="shared" si="13"/>
        <v>-2831</v>
      </c>
      <c r="AE78" s="23">
        <f t="shared" si="14"/>
        <v>-2847</v>
      </c>
      <c r="AF78" s="23">
        <f t="shared" si="15"/>
        <v>16</v>
      </c>
      <c r="AG78" s="28"/>
      <c r="AH78" s="28">
        <v>28</v>
      </c>
      <c r="AI78" s="28" t="s">
        <v>101</v>
      </c>
      <c r="AJ78" s="28" t="s">
        <v>80</v>
      </c>
      <c r="AK78" s="29">
        <v>40.016689999999997</v>
      </c>
      <c r="AL78" s="29">
        <v>-105.00628</v>
      </c>
    </row>
    <row r="79" spans="1:38" x14ac:dyDescent="0.25">
      <c r="A79" s="31" t="s">
        <v>275</v>
      </c>
      <c r="B79" s="28" t="s">
        <v>276</v>
      </c>
      <c r="C79" s="31" t="s">
        <v>277</v>
      </c>
      <c r="D79" s="28" t="s">
        <v>122</v>
      </c>
      <c r="E79" s="28"/>
      <c r="F79" s="28">
        <v>1988</v>
      </c>
      <c r="G79" s="28" t="s">
        <v>136</v>
      </c>
      <c r="H79" s="32">
        <v>3.9793924466338302</v>
      </c>
      <c r="I79" s="32">
        <v>83.850410509031207</v>
      </c>
      <c r="J79" s="26">
        <v>0.28735632183908</v>
      </c>
      <c r="K79" s="24">
        <f t="shared" si="8"/>
        <v>47.458234521168208</v>
      </c>
      <c r="L79" s="26">
        <f t="shared" si="9"/>
        <v>3.4270115088837874</v>
      </c>
      <c r="M79" s="28"/>
      <c r="N79" s="28">
        <v>1993</v>
      </c>
      <c r="O79" s="28" t="s">
        <v>136</v>
      </c>
      <c r="P79" s="32">
        <v>1.0446037435284701</v>
      </c>
      <c r="Q79" s="32">
        <v>23.347670250896101</v>
      </c>
      <c r="R79" s="26">
        <v>3.2258064516128997E-2</v>
      </c>
      <c r="S79" s="24">
        <f t="shared" si="10"/>
        <v>44.74124108757178</v>
      </c>
      <c r="T79" s="25">
        <f t="shared" si="11"/>
        <v>1.3816395455941008</v>
      </c>
      <c r="U79" s="28"/>
      <c r="V79" s="24">
        <f t="shared" si="12"/>
        <v>0.27844431660094748</v>
      </c>
      <c r="W79" s="28"/>
      <c r="X79" s="28">
        <v>6606</v>
      </c>
      <c r="Y79" s="28">
        <v>6891</v>
      </c>
      <c r="Z79" s="33">
        <v>14</v>
      </c>
      <c r="AA79" s="33">
        <v>2</v>
      </c>
      <c r="AB79" s="28" t="s">
        <v>52</v>
      </c>
      <c r="AC79" s="28">
        <v>4673</v>
      </c>
      <c r="AD79" s="23">
        <f t="shared" si="13"/>
        <v>-1933</v>
      </c>
      <c r="AE79" s="23">
        <f t="shared" si="14"/>
        <v>-2218</v>
      </c>
      <c r="AF79" s="23">
        <f t="shared" si="15"/>
        <v>285</v>
      </c>
      <c r="AG79" s="28"/>
      <c r="AH79" s="28">
        <v>29</v>
      </c>
      <c r="AI79" s="28" t="s">
        <v>53</v>
      </c>
      <c r="AJ79" s="28" t="s">
        <v>54</v>
      </c>
      <c r="AK79" s="29">
        <v>40.451557999999999</v>
      </c>
      <c r="AL79" s="29">
        <v>-104.566222</v>
      </c>
    </row>
    <row r="80" spans="1:38" x14ac:dyDescent="0.25">
      <c r="A80" s="31" t="s">
        <v>278</v>
      </c>
      <c r="B80" s="28" t="s">
        <v>279</v>
      </c>
      <c r="C80" s="31" t="s">
        <v>280</v>
      </c>
      <c r="D80" s="28" t="s">
        <v>122</v>
      </c>
      <c r="E80" s="28"/>
      <c r="F80" s="28">
        <v>1994</v>
      </c>
      <c r="G80" s="28" t="s">
        <v>36</v>
      </c>
      <c r="H80" s="32">
        <v>2.9609318996415799</v>
      </c>
      <c r="I80" s="32">
        <v>15.570967741935499</v>
      </c>
      <c r="J80" s="26">
        <v>0.107885304659498</v>
      </c>
      <c r="K80" s="24">
        <f t="shared" si="8"/>
        <v>190.15721750339526</v>
      </c>
      <c r="L80" s="26">
        <f t="shared" si="9"/>
        <v>6.9286191100982695</v>
      </c>
      <c r="M80" s="28"/>
      <c r="N80" s="28">
        <v>1999</v>
      </c>
      <c r="O80" s="28" t="s">
        <v>36</v>
      </c>
      <c r="P80" s="32">
        <v>1.3621484188781201</v>
      </c>
      <c r="Q80" s="32">
        <v>11.5098257322951</v>
      </c>
      <c r="R80" s="26" t="s">
        <v>45</v>
      </c>
      <c r="S80" s="24">
        <f t="shared" si="10"/>
        <v>118.34657192559446</v>
      </c>
      <c r="T80" s="25" t="str">
        <f t="shared" si="11"/>
        <v>--</v>
      </c>
      <c r="U80" s="28"/>
      <c r="V80" s="24">
        <f t="shared" si="12"/>
        <v>0.73918499627335355</v>
      </c>
      <c r="W80" s="28"/>
      <c r="X80" s="28">
        <v>7111</v>
      </c>
      <c r="Y80" s="28">
        <v>7376</v>
      </c>
      <c r="Z80" s="33">
        <v>20</v>
      </c>
      <c r="AA80" s="33">
        <v>1</v>
      </c>
      <c r="AB80" s="28" t="s">
        <v>46</v>
      </c>
      <c r="AC80" s="28">
        <v>4916</v>
      </c>
      <c r="AD80" s="23">
        <f t="shared" si="13"/>
        <v>-2195</v>
      </c>
      <c r="AE80" s="23">
        <f t="shared" si="14"/>
        <v>-2460</v>
      </c>
      <c r="AF80" s="23">
        <f t="shared" si="15"/>
        <v>265</v>
      </c>
      <c r="AG80" s="28"/>
      <c r="AH80" s="28">
        <v>29</v>
      </c>
      <c r="AI80" s="28" t="s">
        <v>132</v>
      </c>
      <c r="AJ80" s="23" t="s">
        <v>39</v>
      </c>
      <c r="AK80" s="29">
        <v>40.201210000000003</v>
      </c>
      <c r="AL80" s="29">
        <v>-104.79867</v>
      </c>
    </row>
    <row r="81" spans="1:38" x14ac:dyDescent="0.25">
      <c r="A81" s="31" t="s">
        <v>281</v>
      </c>
      <c r="B81" s="28" t="s">
        <v>279</v>
      </c>
      <c r="C81" s="31" t="s">
        <v>282</v>
      </c>
      <c r="D81" s="28" t="s">
        <v>122</v>
      </c>
      <c r="E81" s="28"/>
      <c r="F81" s="28">
        <v>1988</v>
      </c>
      <c r="G81" s="28" t="s">
        <v>84</v>
      </c>
      <c r="H81" s="32">
        <v>3.37777777777778</v>
      </c>
      <c r="I81" s="32">
        <v>25.955555555555598</v>
      </c>
      <c r="J81" s="26">
        <v>0.55555555555555503</v>
      </c>
      <c r="K81" s="24">
        <f t="shared" si="8"/>
        <v>130.13698630136975</v>
      </c>
      <c r="L81" s="26">
        <f t="shared" si="9"/>
        <v>21.404109589041038</v>
      </c>
      <c r="M81" s="28"/>
      <c r="N81" s="28">
        <v>1993</v>
      </c>
      <c r="O81" s="28" t="s">
        <v>84</v>
      </c>
      <c r="P81" s="32">
        <v>0.763492063492063</v>
      </c>
      <c r="Q81" s="32">
        <v>4.7333333333333298</v>
      </c>
      <c r="R81" s="26">
        <v>1.1111111111111099E-2</v>
      </c>
      <c r="S81" s="24">
        <f t="shared" si="10"/>
        <v>161.30114017437964</v>
      </c>
      <c r="T81" s="25">
        <f t="shared" si="11"/>
        <v>2.3474178403755861</v>
      </c>
      <c r="U81" s="28"/>
      <c r="V81" s="24">
        <f t="shared" si="12"/>
        <v>0.1823630136986297</v>
      </c>
      <c r="W81" s="28"/>
      <c r="X81" s="28">
        <v>7401</v>
      </c>
      <c r="Y81" s="28">
        <v>7409</v>
      </c>
      <c r="Z81" s="33">
        <v>15</v>
      </c>
      <c r="AA81" s="33">
        <v>2</v>
      </c>
      <c r="AB81" s="28" t="s">
        <v>52</v>
      </c>
      <c r="AC81" s="28">
        <v>4925</v>
      </c>
      <c r="AD81" s="23">
        <f t="shared" si="13"/>
        <v>-2476</v>
      </c>
      <c r="AE81" s="23">
        <f t="shared" si="14"/>
        <v>-2484</v>
      </c>
      <c r="AF81" s="23">
        <f t="shared" si="15"/>
        <v>8</v>
      </c>
      <c r="AG81" s="28"/>
      <c r="AH81" s="28">
        <v>29</v>
      </c>
      <c r="AI81" s="28" t="s">
        <v>132</v>
      </c>
      <c r="AJ81" s="23" t="s">
        <v>39</v>
      </c>
      <c r="AK81" s="29">
        <v>40.197710000000001</v>
      </c>
      <c r="AL81" s="29">
        <v>-104.79373</v>
      </c>
    </row>
    <row r="82" spans="1:38" x14ac:dyDescent="0.25">
      <c r="A82" s="31" t="s">
        <v>283</v>
      </c>
      <c r="B82" s="28" t="s">
        <v>284</v>
      </c>
      <c r="C82" s="31" t="s">
        <v>285</v>
      </c>
      <c r="D82" s="28" t="s">
        <v>100</v>
      </c>
      <c r="E82" s="28"/>
      <c r="F82" s="28">
        <v>1987</v>
      </c>
      <c r="G82" s="28" t="s">
        <v>44</v>
      </c>
      <c r="H82" s="32">
        <v>2.5615942028985499</v>
      </c>
      <c r="I82" s="32">
        <v>51.044513457556903</v>
      </c>
      <c r="J82" s="26" t="s">
        <v>45</v>
      </c>
      <c r="K82" s="24">
        <f t="shared" si="8"/>
        <v>50.183536474071687</v>
      </c>
      <c r="L82" s="26" t="str">
        <f t="shared" si="9"/>
        <v>--</v>
      </c>
      <c r="M82" s="28"/>
      <c r="N82" s="28">
        <v>1992</v>
      </c>
      <c r="O82" s="28" t="s">
        <v>44</v>
      </c>
      <c r="P82" s="32">
        <v>0.67022617723396405</v>
      </c>
      <c r="Q82" s="32">
        <v>17.188253615127898</v>
      </c>
      <c r="R82" s="26" t="s">
        <v>45</v>
      </c>
      <c r="S82" s="24">
        <f t="shared" si="10"/>
        <v>38.993267858468052</v>
      </c>
      <c r="T82" s="25" t="str">
        <f t="shared" si="11"/>
        <v>--</v>
      </c>
      <c r="U82" s="28"/>
      <c r="V82" s="24">
        <f t="shared" si="12"/>
        <v>0.33673067781162791</v>
      </c>
      <c r="W82" s="28"/>
      <c r="X82" s="28">
        <v>6925</v>
      </c>
      <c r="Y82" s="28">
        <v>7019</v>
      </c>
      <c r="Z82" s="35" t="s">
        <v>45</v>
      </c>
      <c r="AA82" s="33">
        <v>3</v>
      </c>
      <c r="AB82" s="28" t="s">
        <v>52</v>
      </c>
      <c r="AC82" s="28">
        <v>4729</v>
      </c>
      <c r="AD82" s="23">
        <f t="shared" si="13"/>
        <v>-2196</v>
      </c>
      <c r="AE82" s="23">
        <f t="shared" si="14"/>
        <v>-2290</v>
      </c>
      <c r="AF82" s="23">
        <f t="shared" si="15"/>
        <v>94</v>
      </c>
      <c r="AG82" s="28"/>
      <c r="AH82" s="28">
        <v>18</v>
      </c>
      <c r="AI82" s="28" t="s">
        <v>65</v>
      </c>
      <c r="AJ82" s="23" t="s">
        <v>39</v>
      </c>
      <c r="AK82" s="29">
        <v>40.306865000000002</v>
      </c>
      <c r="AL82" s="29">
        <v>-104.82808300000001</v>
      </c>
    </row>
    <row r="83" spans="1:38" x14ac:dyDescent="0.25">
      <c r="A83" s="31" t="s">
        <v>286</v>
      </c>
      <c r="B83" s="28" t="s">
        <v>287</v>
      </c>
      <c r="C83" s="31" t="s">
        <v>288</v>
      </c>
      <c r="D83" s="28" t="s">
        <v>289</v>
      </c>
      <c r="E83" s="28"/>
      <c r="F83" s="28">
        <v>1987</v>
      </c>
      <c r="G83" s="28" t="s">
        <v>44</v>
      </c>
      <c r="H83" s="32">
        <v>2.9976958525345601</v>
      </c>
      <c r="I83" s="32">
        <v>77.196236559139805</v>
      </c>
      <c r="J83" s="26" t="s">
        <v>45</v>
      </c>
      <c r="K83" s="24">
        <f t="shared" si="8"/>
        <v>38.832150194757666</v>
      </c>
      <c r="L83" s="26" t="str">
        <f t="shared" si="9"/>
        <v>--</v>
      </c>
      <c r="M83" s="28"/>
      <c r="N83" s="28">
        <v>1992</v>
      </c>
      <c r="O83" s="28" t="s">
        <v>44</v>
      </c>
      <c r="P83" s="32">
        <v>1.1328197945845</v>
      </c>
      <c r="Q83" s="32">
        <v>43.850529100529101</v>
      </c>
      <c r="R83" s="26">
        <v>0.14215686274509801</v>
      </c>
      <c r="S83" s="24">
        <f t="shared" si="10"/>
        <v>25.83366307821429</v>
      </c>
      <c r="T83" s="25">
        <f t="shared" si="11"/>
        <v>3.2418505696749449</v>
      </c>
      <c r="U83" s="28"/>
      <c r="V83" s="24">
        <f t="shared" si="12"/>
        <v>0.56803972648246059</v>
      </c>
      <c r="W83" s="28"/>
      <c r="X83" s="28">
        <v>7087</v>
      </c>
      <c r="Y83" s="28">
        <v>7097</v>
      </c>
      <c r="Z83" s="33">
        <v>21</v>
      </c>
      <c r="AA83" s="33">
        <v>1</v>
      </c>
      <c r="AB83" s="28" t="s">
        <v>46</v>
      </c>
      <c r="AC83" s="28">
        <v>4661</v>
      </c>
      <c r="AD83" s="23">
        <f t="shared" si="13"/>
        <v>-2426</v>
      </c>
      <c r="AE83" s="23">
        <f t="shared" si="14"/>
        <v>-2436</v>
      </c>
      <c r="AF83" s="23">
        <f t="shared" si="15"/>
        <v>10</v>
      </c>
      <c r="AG83" s="28"/>
      <c r="AH83" s="28">
        <v>29</v>
      </c>
      <c r="AI83" s="23" t="s">
        <v>38</v>
      </c>
      <c r="AJ83" s="28" t="s">
        <v>47</v>
      </c>
      <c r="AK83" s="29">
        <v>40.364609999999999</v>
      </c>
      <c r="AL83" s="29">
        <v>-104.69453</v>
      </c>
    </row>
    <row r="84" spans="1:38" x14ac:dyDescent="0.25">
      <c r="A84" s="31" t="s">
        <v>290</v>
      </c>
      <c r="B84" s="28" t="s">
        <v>291</v>
      </c>
      <c r="C84" s="31" t="s">
        <v>292</v>
      </c>
      <c r="D84" s="28" t="s">
        <v>69</v>
      </c>
      <c r="E84" s="28"/>
      <c r="F84" s="28">
        <v>1993</v>
      </c>
      <c r="G84" s="28" t="s">
        <v>136</v>
      </c>
      <c r="H84" s="32">
        <v>4.0693292370711696</v>
      </c>
      <c r="I84" s="32">
        <v>27.664746543778801</v>
      </c>
      <c r="J84" s="26" t="s">
        <v>45</v>
      </c>
      <c r="K84" s="24">
        <f t="shared" si="8"/>
        <v>147.09439794185548</v>
      </c>
      <c r="L84" s="26" t="str">
        <f t="shared" si="9"/>
        <v>--</v>
      </c>
      <c r="M84" s="28"/>
      <c r="N84" s="28">
        <v>1998</v>
      </c>
      <c r="O84" s="28" t="s">
        <v>136</v>
      </c>
      <c r="P84" s="32">
        <v>2.39230769230769</v>
      </c>
      <c r="Q84" s="32">
        <v>13.180341880341899</v>
      </c>
      <c r="R84" s="26" t="s">
        <v>45</v>
      </c>
      <c r="S84" s="24">
        <f t="shared" si="10"/>
        <v>181.5057389274362</v>
      </c>
      <c r="T84" s="25" t="str">
        <f t="shared" si="11"/>
        <v>--</v>
      </c>
      <c r="U84" s="28"/>
      <c r="V84" s="24">
        <f t="shared" si="12"/>
        <v>0.47643096456655848</v>
      </c>
      <c r="W84" s="28"/>
      <c r="X84" s="28">
        <v>6897</v>
      </c>
      <c r="Y84" s="28">
        <v>7178</v>
      </c>
      <c r="Z84" s="33">
        <v>59</v>
      </c>
      <c r="AA84" s="33">
        <v>2</v>
      </c>
      <c r="AB84" s="28" t="s">
        <v>46</v>
      </c>
      <c r="AC84" s="28">
        <v>4860</v>
      </c>
      <c r="AD84" s="23">
        <f t="shared" si="13"/>
        <v>-2037</v>
      </c>
      <c r="AE84" s="23">
        <f t="shared" si="14"/>
        <v>-2318</v>
      </c>
      <c r="AF84" s="23">
        <f t="shared" si="15"/>
        <v>281</v>
      </c>
      <c r="AG84" s="28"/>
      <c r="AH84" s="28">
        <v>4</v>
      </c>
      <c r="AI84" s="28" t="s">
        <v>92</v>
      </c>
      <c r="AJ84" s="28" t="s">
        <v>47</v>
      </c>
      <c r="AK84" s="29">
        <v>40.166356</v>
      </c>
      <c r="AL84" s="29">
        <v>-104.660965</v>
      </c>
    </row>
    <row r="85" spans="1:38" x14ac:dyDescent="0.25">
      <c r="A85" s="31" t="s">
        <v>293</v>
      </c>
      <c r="B85" s="28" t="s">
        <v>294</v>
      </c>
      <c r="C85" s="31" t="s">
        <v>200</v>
      </c>
      <c r="D85" s="28" t="s">
        <v>51</v>
      </c>
      <c r="E85" s="28"/>
      <c r="F85" s="28">
        <v>1989</v>
      </c>
      <c r="G85" s="28" t="s">
        <v>131</v>
      </c>
      <c r="H85" s="32">
        <v>3.7399854433595601</v>
      </c>
      <c r="I85" s="32">
        <v>32.732830717257897</v>
      </c>
      <c r="J85" s="26">
        <v>5.3763440860215103E-2</v>
      </c>
      <c r="K85" s="24">
        <f t="shared" si="8"/>
        <v>114.25792885635487</v>
      </c>
      <c r="L85" s="26">
        <f t="shared" si="9"/>
        <v>1.6424928636516956</v>
      </c>
      <c r="M85" s="28"/>
      <c r="N85" s="28">
        <v>1994</v>
      </c>
      <c r="O85" s="28" t="s">
        <v>131</v>
      </c>
      <c r="P85" s="32">
        <v>1.0896498755230699</v>
      </c>
      <c r="Q85" s="32">
        <v>8.5283648498331495</v>
      </c>
      <c r="R85" s="26">
        <v>8.8246199480904702E-2</v>
      </c>
      <c r="S85" s="24">
        <f t="shared" si="10"/>
        <v>127.76773680647447</v>
      </c>
      <c r="T85" s="25">
        <f t="shared" si="11"/>
        <v>10.347376201034736</v>
      </c>
      <c r="U85" s="28"/>
      <c r="V85" s="24">
        <f t="shared" si="12"/>
        <v>0.2605446783231215</v>
      </c>
      <c r="W85" s="28"/>
      <c r="X85" s="28">
        <v>7052</v>
      </c>
      <c r="Y85" s="28">
        <v>7064</v>
      </c>
      <c r="Z85" s="33">
        <v>15</v>
      </c>
      <c r="AA85" s="33">
        <v>2</v>
      </c>
      <c r="AB85" s="28" t="s">
        <v>52</v>
      </c>
      <c r="AC85" s="28">
        <v>4675</v>
      </c>
      <c r="AD85" s="23">
        <f t="shared" si="13"/>
        <v>-2377</v>
      </c>
      <c r="AE85" s="23">
        <f t="shared" si="14"/>
        <v>-2389</v>
      </c>
      <c r="AF85" s="23">
        <f t="shared" si="15"/>
        <v>12</v>
      </c>
      <c r="AG85" s="28"/>
      <c r="AH85" s="28">
        <v>4</v>
      </c>
      <c r="AI85" s="23" t="s">
        <v>38</v>
      </c>
      <c r="AJ85" s="28" t="s">
        <v>47</v>
      </c>
      <c r="AK85" s="29">
        <v>40.433824000000001</v>
      </c>
      <c r="AL85" s="29">
        <v>-104.66565900000001</v>
      </c>
    </row>
    <row r="86" spans="1:38" x14ac:dyDescent="0.25">
      <c r="A86" s="31" t="s">
        <v>295</v>
      </c>
      <c r="B86" s="28" t="s">
        <v>294</v>
      </c>
      <c r="C86" s="31" t="s">
        <v>296</v>
      </c>
      <c r="D86" s="28" t="s">
        <v>122</v>
      </c>
      <c r="E86" s="28"/>
      <c r="F86" s="28">
        <v>1990</v>
      </c>
      <c r="G86" s="28" t="s">
        <v>44</v>
      </c>
      <c r="H86" s="32">
        <v>5.4125615763546797</v>
      </c>
      <c r="I86" s="32">
        <v>52.721674876847302</v>
      </c>
      <c r="J86" s="26">
        <v>0.17528735632183901</v>
      </c>
      <c r="K86" s="24">
        <f t="shared" si="8"/>
        <v>102.66292922214433</v>
      </c>
      <c r="L86" s="26">
        <f t="shared" si="9"/>
        <v>3.3247683563030423</v>
      </c>
      <c r="M86" s="28"/>
      <c r="N86" s="28">
        <v>1995</v>
      </c>
      <c r="O86" s="28" t="s">
        <v>44</v>
      </c>
      <c r="P86" s="32">
        <v>1.5405669599217999</v>
      </c>
      <c r="Q86" s="32">
        <v>13.8230694037146</v>
      </c>
      <c r="R86" s="26">
        <v>7.3313782991202406E-2</v>
      </c>
      <c r="S86" s="24">
        <f t="shared" si="10"/>
        <v>111.44897814864559</v>
      </c>
      <c r="T86" s="25">
        <f t="shared" si="11"/>
        <v>5.3037267519977274</v>
      </c>
      <c r="U86" s="28"/>
      <c r="V86" s="24">
        <f t="shared" si="12"/>
        <v>0.26218949674880293</v>
      </c>
      <c r="W86" s="28"/>
      <c r="X86" s="28">
        <v>7048</v>
      </c>
      <c r="Y86" s="28">
        <v>7062</v>
      </c>
      <c r="Z86" s="33">
        <v>16</v>
      </c>
      <c r="AA86" s="33">
        <v>2</v>
      </c>
      <c r="AB86" s="28" t="s">
        <v>52</v>
      </c>
      <c r="AC86" s="28">
        <v>4672</v>
      </c>
      <c r="AD86" s="23">
        <f t="shared" si="13"/>
        <v>-2376</v>
      </c>
      <c r="AE86" s="23">
        <f t="shared" si="14"/>
        <v>-2390</v>
      </c>
      <c r="AF86" s="23">
        <f t="shared" si="15"/>
        <v>14</v>
      </c>
      <c r="AG86" s="28"/>
      <c r="AH86" s="28">
        <v>4</v>
      </c>
      <c r="AI86" s="23" t="s">
        <v>38</v>
      </c>
      <c r="AJ86" s="28" t="s">
        <v>47</v>
      </c>
      <c r="AK86" s="29">
        <v>40.430154000000002</v>
      </c>
      <c r="AL86" s="29">
        <v>-104.660988</v>
      </c>
    </row>
    <row r="87" spans="1:38" x14ac:dyDescent="0.25">
      <c r="A87" s="31" t="s">
        <v>297</v>
      </c>
      <c r="B87" s="28" t="s">
        <v>298</v>
      </c>
      <c r="C87" s="31" t="s">
        <v>299</v>
      </c>
      <c r="D87" s="28" t="s">
        <v>96</v>
      </c>
      <c r="E87" s="28"/>
      <c r="F87" s="28">
        <v>1997</v>
      </c>
      <c r="G87" s="28" t="s">
        <v>36</v>
      </c>
      <c r="H87" s="32">
        <v>4.4852552218514399</v>
      </c>
      <c r="I87" s="32">
        <v>14.8263749845507</v>
      </c>
      <c r="J87" s="26">
        <v>0.33358052156717299</v>
      </c>
      <c r="K87" s="24">
        <f t="shared" si="8"/>
        <v>302.51866869178349</v>
      </c>
      <c r="L87" s="26">
        <f t="shared" si="9"/>
        <v>22.499128877744479</v>
      </c>
      <c r="M87" s="28"/>
      <c r="N87" s="28">
        <v>2002</v>
      </c>
      <c r="O87" s="28" t="s">
        <v>36</v>
      </c>
      <c r="P87" s="32">
        <v>1.8659498207885299</v>
      </c>
      <c r="Q87" s="32">
        <v>5.7161290322580598</v>
      </c>
      <c r="R87" s="26">
        <v>0.18458781362007201</v>
      </c>
      <c r="S87" s="24">
        <f t="shared" si="10"/>
        <v>326.4359167293706</v>
      </c>
      <c r="T87" s="25">
        <f t="shared" si="11"/>
        <v>32.292450464008112</v>
      </c>
      <c r="U87" s="28"/>
      <c r="V87" s="24">
        <f t="shared" si="12"/>
        <v>0.38553787006023726</v>
      </c>
      <c r="W87" s="28"/>
      <c r="X87" s="28">
        <v>6814</v>
      </c>
      <c r="Y87" s="28">
        <v>6824</v>
      </c>
      <c r="Z87" s="33">
        <v>20</v>
      </c>
      <c r="AA87" s="33">
        <v>1</v>
      </c>
      <c r="AB87" s="28" t="s">
        <v>52</v>
      </c>
      <c r="AC87" s="28">
        <v>4627</v>
      </c>
      <c r="AD87" s="23">
        <f t="shared" si="13"/>
        <v>-2187</v>
      </c>
      <c r="AE87" s="23">
        <f t="shared" si="14"/>
        <v>-2197</v>
      </c>
      <c r="AF87" s="23">
        <f t="shared" si="15"/>
        <v>10</v>
      </c>
      <c r="AG87" s="28"/>
      <c r="AH87" s="28">
        <v>4</v>
      </c>
      <c r="AI87" s="23" t="s">
        <v>38</v>
      </c>
      <c r="AJ87" s="28" t="s">
        <v>54</v>
      </c>
      <c r="AK87" s="29">
        <v>40.422780000000003</v>
      </c>
      <c r="AL87" s="29">
        <v>-104.55283</v>
      </c>
    </row>
    <row r="88" spans="1:38" x14ac:dyDescent="0.25">
      <c r="A88" s="31" t="s">
        <v>300</v>
      </c>
      <c r="B88" s="28" t="s">
        <v>301</v>
      </c>
      <c r="C88" s="31" t="s">
        <v>139</v>
      </c>
      <c r="D88" s="28" t="s">
        <v>43</v>
      </c>
      <c r="E88" s="28"/>
      <c r="F88" s="28">
        <v>1989</v>
      </c>
      <c r="G88" s="28" t="s">
        <v>131</v>
      </c>
      <c r="H88" s="32">
        <v>4.32761269135018</v>
      </c>
      <c r="I88" s="32">
        <v>52.773809523809497</v>
      </c>
      <c r="J88" s="26" t="s">
        <v>45</v>
      </c>
      <c r="K88" s="24">
        <f t="shared" si="8"/>
        <v>82.003037688566508</v>
      </c>
      <c r="L88" s="26" t="str">
        <f t="shared" si="9"/>
        <v>--</v>
      </c>
      <c r="M88" s="28"/>
      <c r="N88" s="28">
        <v>1994</v>
      </c>
      <c r="O88" s="28" t="s">
        <v>131</v>
      </c>
      <c r="P88" s="32">
        <v>2.1655145929339499</v>
      </c>
      <c r="Q88" s="32">
        <v>22.670506912442399</v>
      </c>
      <c r="R88" s="26">
        <v>0.238095238095238</v>
      </c>
      <c r="S88" s="24">
        <f t="shared" si="10"/>
        <v>95.521225056747056</v>
      </c>
      <c r="T88" s="25">
        <f t="shared" si="11"/>
        <v>10.502422332892904</v>
      </c>
      <c r="U88" s="28"/>
      <c r="V88" s="24">
        <f t="shared" si="12"/>
        <v>0.42957874591589496</v>
      </c>
      <c r="W88" s="28"/>
      <c r="X88" s="28">
        <v>6886</v>
      </c>
      <c r="Y88" s="28">
        <v>6900</v>
      </c>
      <c r="Z88" s="33">
        <v>13</v>
      </c>
      <c r="AA88" s="33">
        <v>2</v>
      </c>
      <c r="AB88" s="28" t="s">
        <v>302</v>
      </c>
      <c r="AC88" s="28">
        <v>4687</v>
      </c>
      <c r="AD88" s="23">
        <f t="shared" si="13"/>
        <v>-2199</v>
      </c>
      <c r="AE88" s="23">
        <f t="shared" si="14"/>
        <v>-2213</v>
      </c>
      <c r="AF88" s="23">
        <f t="shared" si="15"/>
        <v>14</v>
      </c>
      <c r="AG88" s="28"/>
      <c r="AH88" s="28">
        <v>29</v>
      </c>
      <c r="AI88" s="23" t="s">
        <v>38</v>
      </c>
      <c r="AJ88" s="28" t="s">
        <v>54</v>
      </c>
      <c r="AK88" s="29">
        <v>40.375535999999997</v>
      </c>
      <c r="AL88" s="29">
        <v>-104.571485</v>
      </c>
    </row>
    <row r="89" spans="1:38" x14ac:dyDescent="0.25">
      <c r="A89" s="31" t="s">
        <v>303</v>
      </c>
      <c r="B89" s="28" t="s">
        <v>304</v>
      </c>
      <c r="C89" s="31" t="s">
        <v>74</v>
      </c>
      <c r="D89" s="28" t="s">
        <v>35</v>
      </c>
      <c r="E89" s="28"/>
      <c r="F89" s="28">
        <v>1988</v>
      </c>
      <c r="G89" s="28" t="s">
        <v>170</v>
      </c>
      <c r="H89" s="32">
        <v>3.0752440983809199</v>
      </c>
      <c r="I89" s="32">
        <v>97.348152267952102</v>
      </c>
      <c r="J89" s="26">
        <v>0.30060561117290802</v>
      </c>
      <c r="K89" s="24">
        <f t="shared" si="8"/>
        <v>31.590164032248598</v>
      </c>
      <c r="L89" s="26">
        <f t="shared" si="9"/>
        <v>3.0879436760698553</v>
      </c>
      <c r="M89" s="28"/>
      <c r="N89" s="28">
        <v>1993</v>
      </c>
      <c r="O89" s="28" t="s">
        <v>170</v>
      </c>
      <c r="P89" s="32">
        <v>1.07749351130886</v>
      </c>
      <c r="Q89" s="32">
        <v>26.365962180200199</v>
      </c>
      <c r="R89" s="26" t="s">
        <v>45</v>
      </c>
      <c r="S89" s="24">
        <f t="shared" si="10"/>
        <v>40.866838234260051</v>
      </c>
      <c r="T89" s="25" t="str">
        <f t="shared" si="11"/>
        <v>--</v>
      </c>
      <c r="U89" s="28"/>
      <c r="V89" s="24">
        <f t="shared" si="12"/>
        <v>0.27084193758118319</v>
      </c>
      <c r="W89" s="28"/>
      <c r="X89" s="28">
        <v>6931</v>
      </c>
      <c r="Y89" s="28">
        <v>7255</v>
      </c>
      <c r="Z89" s="33">
        <v>18</v>
      </c>
      <c r="AA89" s="33">
        <v>4</v>
      </c>
      <c r="AB89" s="28" t="s">
        <v>64</v>
      </c>
      <c r="AC89" s="28">
        <v>4744</v>
      </c>
      <c r="AD89" s="23">
        <f t="shared" si="13"/>
        <v>-2187</v>
      </c>
      <c r="AE89" s="23">
        <f t="shared" si="14"/>
        <v>-2511</v>
      </c>
      <c r="AF89" s="23">
        <f t="shared" si="15"/>
        <v>324</v>
      </c>
      <c r="AG89" s="28"/>
      <c r="AH89" s="28">
        <v>22</v>
      </c>
      <c r="AI89" s="28" t="s">
        <v>65</v>
      </c>
      <c r="AJ89" s="23" t="s">
        <v>39</v>
      </c>
      <c r="AK89" s="29">
        <v>40.295479999999998</v>
      </c>
      <c r="AL89" s="29">
        <v>-104.75622</v>
      </c>
    </row>
    <row r="90" spans="1:38" x14ac:dyDescent="0.25">
      <c r="A90" s="31" t="s">
        <v>305</v>
      </c>
      <c r="B90" s="28" t="s">
        <v>304</v>
      </c>
      <c r="C90" s="31" t="s">
        <v>306</v>
      </c>
      <c r="D90" s="28" t="s">
        <v>122</v>
      </c>
      <c r="E90" s="28"/>
      <c r="F90" s="28">
        <v>1997</v>
      </c>
      <c r="G90" s="28" t="s">
        <v>136</v>
      </c>
      <c r="H90" s="32">
        <v>1.1979977753058999</v>
      </c>
      <c r="I90" s="32">
        <v>39.751244769320401</v>
      </c>
      <c r="J90" s="26" t="s">
        <v>45</v>
      </c>
      <c r="K90" s="24">
        <f t="shared" si="8"/>
        <v>30.137365062603077</v>
      </c>
      <c r="L90" s="26" t="str">
        <f t="shared" si="9"/>
        <v>--</v>
      </c>
      <c r="M90" s="28"/>
      <c r="N90" s="28">
        <v>2002</v>
      </c>
      <c r="O90" s="28" t="s">
        <v>136</v>
      </c>
      <c r="P90" s="32">
        <v>1.0565796210957501</v>
      </c>
      <c r="Q90" s="32">
        <v>23.907219662058399</v>
      </c>
      <c r="R90" s="26" t="s">
        <v>45</v>
      </c>
      <c r="S90" s="24">
        <f t="shared" si="10"/>
        <v>44.195002013244526</v>
      </c>
      <c r="T90" s="25" t="str">
        <f t="shared" si="11"/>
        <v>--</v>
      </c>
      <c r="U90" s="28"/>
      <c r="V90" s="24">
        <f t="shared" si="12"/>
        <v>0.60142065489505736</v>
      </c>
      <c r="W90" s="28"/>
      <c r="X90" s="28">
        <v>6848</v>
      </c>
      <c r="Y90" s="28">
        <v>7164</v>
      </c>
      <c r="Z90" s="33">
        <v>15</v>
      </c>
      <c r="AA90" s="33">
        <v>1</v>
      </c>
      <c r="AB90" s="28" t="s">
        <v>46</v>
      </c>
      <c r="AC90" s="28">
        <v>4673</v>
      </c>
      <c r="AD90" s="23">
        <f t="shared" si="13"/>
        <v>-2175</v>
      </c>
      <c r="AE90" s="23">
        <f t="shared" si="14"/>
        <v>-2491</v>
      </c>
      <c r="AF90" s="23">
        <f t="shared" si="15"/>
        <v>316</v>
      </c>
      <c r="AG90" s="28"/>
      <c r="AH90" s="28">
        <v>36</v>
      </c>
      <c r="AI90" s="23" t="s">
        <v>38</v>
      </c>
      <c r="AJ90" s="23" t="s">
        <v>39</v>
      </c>
      <c r="AK90" s="29">
        <v>40.353810000000003</v>
      </c>
      <c r="AL90" s="29">
        <v>-104.73314000000001</v>
      </c>
    </row>
    <row r="91" spans="1:38" x14ac:dyDescent="0.25">
      <c r="A91" s="31" t="s">
        <v>307</v>
      </c>
      <c r="B91" s="28" t="s">
        <v>308</v>
      </c>
      <c r="C91" s="31" t="s">
        <v>309</v>
      </c>
      <c r="D91" s="28" t="s">
        <v>35</v>
      </c>
      <c r="E91" s="28"/>
      <c r="F91" s="28">
        <v>2000</v>
      </c>
      <c r="G91" s="28" t="s">
        <v>44</v>
      </c>
      <c r="H91" s="32">
        <v>2.9672299027137701</v>
      </c>
      <c r="I91" s="32">
        <v>15.4325396825397</v>
      </c>
      <c r="J91" s="26" t="s">
        <v>45</v>
      </c>
      <c r="K91" s="24">
        <f t="shared" si="8"/>
        <v>192.27100423858812</v>
      </c>
      <c r="L91" s="26" t="str">
        <f t="shared" si="9"/>
        <v>--</v>
      </c>
      <c r="M91" s="28"/>
      <c r="N91" s="28">
        <v>2005</v>
      </c>
      <c r="O91" s="28" t="s">
        <v>44</v>
      </c>
      <c r="P91" s="32">
        <v>1.3437019969277999</v>
      </c>
      <c r="Q91" s="32">
        <v>6.4423963133640596</v>
      </c>
      <c r="R91" s="26" t="s">
        <v>45</v>
      </c>
      <c r="S91" s="24">
        <f t="shared" si="10"/>
        <v>208.5717691940861</v>
      </c>
      <c r="T91" s="25" t="str">
        <f t="shared" si="11"/>
        <v>--</v>
      </c>
      <c r="U91" s="28"/>
      <c r="V91" s="24">
        <f t="shared" si="12"/>
        <v>0.41745535381016746</v>
      </c>
      <c r="W91" s="28"/>
      <c r="X91" s="28">
        <v>7840</v>
      </c>
      <c r="Y91" s="28">
        <v>8104</v>
      </c>
      <c r="Z91" s="33">
        <v>100</v>
      </c>
      <c r="AA91" s="33">
        <v>2</v>
      </c>
      <c r="AB91" s="28" t="s">
        <v>64</v>
      </c>
      <c r="AC91" s="28">
        <v>5203</v>
      </c>
      <c r="AD91" s="23">
        <f t="shared" si="13"/>
        <v>-2637</v>
      </c>
      <c r="AE91" s="23">
        <f t="shared" si="14"/>
        <v>-2901</v>
      </c>
      <c r="AF91" s="23">
        <f t="shared" si="15"/>
        <v>264</v>
      </c>
      <c r="AG91" s="28"/>
      <c r="AH91" s="28">
        <v>15</v>
      </c>
      <c r="AI91" s="28" t="s">
        <v>79</v>
      </c>
      <c r="AJ91" s="28" t="s">
        <v>80</v>
      </c>
      <c r="AK91" s="29">
        <v>39.969099999999997</v>
      </c>
      <c r="AL91" s="29">
        <v>-104.98354</v>
      </c>
    </row>
    <row r="92" spans="1:38" x14ac:dyDescent="0.25">
      <c r="A92" s="31" t="s">
        <v>310</v>
      </c>
      <c r="B92" s="28" t="s">
        <v>311</v>
      </c>
      <c r="C92" s="31" t="s">
        <v>312</v>
      </c>
      <c r="D92" s="28" t="s">
        <v>100</v>
      </c>
      <c r="E92" s="28"/>
      <c r="F92" s="28">
        <v>1987</v>
      </c>
      <c r="G92" s="28" t="s">
        <v>44</v>
      </c>
      <c r="H92" s="32">
        <v>2.7841781874039899</v>
      </c>
      <c r="I92" s="32">
        <v>41.545314900153599</v>
      </c>
      <c r="J92" s="26" t="s">
        <v>45</v>
      </c>
      <c r="K92" s="24">
        <f t="shared" si="8"/>
        <v>67.015455150484286</v>
      </c>
      <c r="L92" s="26" t="str">
        <f t="shared" si="9"/>
        <v>--</v>
      </c>
      <c r="M92" s="28"/>
      <c r="N92" s="28">
        <v>1992</v>
      </c>
      <c r="O92" s="28" t="s">
        <v>44</v>
      </c>
      <c r="P92" s="32">
        <v>1.0618279569892499</v>
      </c>
      <c r="Q92" s="32">
        <v>24.094086021505401</v>
      </c>
      <c r="R92" s="26" t="s">
        <v>45</v>
      </c>
      <c r="S92" s="24">
        <f t="shared" si="10"/>
        <v>44.070065826174336</v>
      </c>
      <c r="T92" s="25" t="str">
        <f t="shared" si="11"/>
        <v>--</v>
      </c>
      <c r="U92" s="28"/>
      <c r="V92" s="24">
        <f t="shared" si="12"/>
        <v>0.57994712711676477</v>
      </c>
      <c r="W92" s="28"/>
      <c r="X92" s="28">
        <v>7224</v>
      </c>
      <c r="Y92" s="28">
        <v>7234</v>
      </c>
      <c r="Z92" s="33">
        <v>20</v>
      </c>
      <c r="AA92" s="33">
        <v>1</v>
      </c>
      <c r="AB92" s="28" t="s">
        <v>46</v>
      </c>
      <c r="AC92" s="28">
        <v>4734</v>
      </c>
      <c r="AD92" s="23">
        <f t="shared" si="13"/>
        <v>-2490</v>
      </c>
      <c r="AE92" s="23">
        <f t="shared" si="14"/>
        <v>-2500</v>
      </c>
      <c r="AF92" s="23">
        <f t="shared" si="15"/>
        <v>10</v>
      </c>
      <c r="AG92" s="28"/>
      <c r="AH92" s="28">
        <v>18</v>
      </c>
      <c r="AI92" s="28" t="s">
        <v>65</v>
      </c>
      <c r="AJ92" s="28" t="s">
        <v>39</v>
      </c>
      <c r="AK92" s="29">
        <v>40.305934999999998</v>
      </c>
      <c r="AL92" s="29">
        <v>-104.813602</v>
      </c>
    </row>
    <row r="93" spans="1:38" x14ac:dyDescent="0.25">
      <c r="A93" s="31" t="s">
        <v>313</v>
      </c>
      <c r="B93" s="28" t="s">
        <v>314</v>
      </c>
      <c r="C93" s="31" t="s">
        <v>315</v>
      </c>
      <c r="D93" s="28" t="s">
        <v>43</v>
      </c>
      <c r="E93" s="28"/>
      <c r="F93" s="28">
        <v>1987</v>
      </c>
      <c r="G93" s="28" t="s">
        <v>84</v>
      </c>
      <c r="H93" s="32">
        <v>5.6287250384024601</v>
      </c>
      <c r="I93" s="32">
        <v>50.887660010240701</v>
      </c>
      <c r="J93" s="26" t="s">
        <v>45</v>
      </c>
      <c r="K93" s="24">
        <f t="shared" si="8"/>
        <v>110.61080500203248</v>
      </c>
      <c r="L93" s="26" t="str">
        <f t="shared" si="9"/>
        <v>--</v>
      </c>
      <c r="M93" s="28"/>
      <c r="N93" s="28">
        <v>1992</v>
      </c>
      <c r="O93" s="28" t="s">
        <v>84</v>
      </c>
      <c r="P93" s="32">
        <v>1.9222222222222201</v>
      </c>
      <c r="Q93" s="32">
        <v>23.9</v>
      </c>
      <c r="R93" s="26" t="s">
        <v>45</v>
      </c>
      <c r="S93" s="24">
        <f t="shared" si="10"/>
        <v>80.427708042770718</v>
      </c>
      <c r="T93" s="25" t="str">
        <f t="shared" si="11"/>
        <v>--</v>
      </c>
      <c r="U93" s="28"/>
      <c r="V93" s="24">
        <f t="shared" si="12"/>
        <v>0.46966199654671348</v>
      </c>
      <c r="W93" s="28"/>
      <c r="X93" s="28">
        <v>6481</v>
      </c>
      <c r="Y93" s="28">
        <v>6663</v>
      </c>
      <c r="Z93" s="33">
        <v>13</v>
      </c>
      <c r="AA93" s="33">
        <v>2</v>
      </c>
      <c r="AB93" s="28" t="s">
        <v>52</v>
      </c>
      <c r="AC93" s="28">
        <v>4615</v>
      </c>
      <c r="AD93" s="23">
        <f t="shared" si="13"/>
        <v>-1866</v>
      </c>
      <c r="AE93" s="23">
        <f t="shared" si="14"/>
        <v>-2048</v>
      </c>
      <c r="AF93" s="23">
        <f t="shared" si="15"/>
        <v>182</v>
      </c>
      <c r="AG93" s="28"/>
      <c r="AH93" s="28">
        <v>22</v>
      </c>
      <c r="AI93" s="23" t="s">
        <v>38</v>
      </c>
      <c r="AJ93" s="28" t="s">
        <v>54</v>
      </c>
      <c r="AK93" s="29">
        <v>40.386505999999997</v>
      </c>
      <c r="AL93" s="29">
        <v>-104.53833400000001</v>
      </c>
    </row>
    <row r="94" spans="1:38" x14ac:dyDescent="0.25">
      <c r="A94" s="31" t="s">
        <v>316</v>
      </c>
      <c r="B94" s="28" t="s">
        <v>317</v>
      </c>
      <c r="C94" s="31" t="s">
        <v>315</v>
      </c>
      <c r="D94" s="28" t="s">
        <v>69</v>
      </c>
      <c r="E94" s="28"/>
      <c r="F94" s="28">
        <v>1991</v>
      </c>
      <c r="G94" s="28" t="s">
        <v>201</v>
      </c>
      <c r="H94" s="32">
        <v>3.0007168458781401</v>
      </c>
      <c r="I94" s="32">
        <v>35.291039426523298</v>
      </c>
      <c r="J94" s="26" t="s">
        <v>45</v>
      </c>
      <c r="K94" s="24">
        <f t="shared" si="8"/>
        <v>85.027726432532461</v>
      </c>
      <c r="L94" s="26" t="str">
        <f t="shared" si="9"/>
        <v>--</v>
      </c>
      <c r="M94" s="28"/>
      <c r="N94" s="28">
        <v>1996</v>
      </c>
      <c r="O94" s="28" t="s">
        <v>201</v>
      </c>
      <c r="P94" s="32">
        <v>1.10707885304659</v>
      </c>
      <c r="Q94" s="32">
        <v>16.3275985663082</v>
      </c>
      <c r="R94" s="26">
        <v>0.247311827956989</v>
      </c>
      <c r="S94" s="24">
        <f t="shared" si="10"/>
        <v>67.804144531764379</v>
      </c>
      <c r="T94" s="25">
        <f t="shared" si="11"/>
        <v>15.146858673223013</v>
      </c>
      <c r="U94" s="28"/>
      <c r="V94" s="24">
        <f t="shared" si="12"/>
        <v>0.46265564380166846</v>
      </c>
      <c r="W94" s="28"/>
      <c r="X94" s="36">
        <v>6832</v>
      </c>
      <c r="Y94" s="37">
        <v>7140</v>
      </c>
      <c r="Z94" s="33">
        <v>14</v>
      </c>
      <c r="AA94" s="33">
        <v>2</v>
      </c>
      <c r="AB94" s="28" t="s">
        <v>46</v>
      </c>
      <c r="AC94" s="28">
        <v>4819</v>
      </c>
      <c r="AD94" s="23">
        <f t="shared" si="13"/>
        <v>-2013</v>
      </c>
      <c r="AE94" s="23">
        <f t="shared" si="14"/>
        <v>-2321</v>
      </c>
      <c r="AF94" s="23">
        <f t="shared" si="15"/>
        <v>308</v>
      </c>
      <c r="AG94" s="28"/>
      <c r="AH94" s="28">
        <v>22</v>
      </c>
      <c r="AI94" s="28" t="s">
        <v>132</v>
      </c>
      <c r="AJ94" s="28" t="s">
        <v>47</v>
      </c>
      <c r="AK94" s="29">
        <v>40.209220000000002</v>
      </c>
      <c r="AL94" s="29">
        <v>-104.657077</v>
      </c>
    </row>
    <row r="95" spans="1:38" x14ac:dyDescent="0.25">
      <c r="A95" s="31" t="s">
        <v>318</v>
      </c>
      <c r="B95" s="28" t="s">
        <v>319</v>
      </c>
      <c r="C95" s="31" t="s">
        <v>139</v>
      </c>
      <c r="D95" s="28" t="s">
        <v>43</v>
      </c>
      <c r="E95" s="28"/>
      <c r="F95" s="28">
        <v>1987</v>
      </c>
      <c r="G95" s="28" t="s">
        <v>84</v>
      </c>
      <c r="H95" s="32">
        <v>3.8557323902151501</v>
      </c>
      <c r="I95" s="32">
        <v>40.895962275272602</v>
      </c>
      <c r="J95" s="26" t="s">
        <v>45</v>
      </c>
      <c r="K95" s="24">
        <f t="shared" si="8"/>
        <v>94.281493225713533</v>
      </c>
      <c r="L95" s="26" t="str">
        <f t="shared" si="9"/>
        <v>--</v>
      </c>
      <c r="M95" s="28"/>
      <c r="N95" s="28">
        <v>1992</v>
      </c>
      <c r="O95" s="28" t="s">
        <v>84</v>
      </c>
      <c r="P95" s="32">
        <v>0.9</v>
      </c>
      <c r="Q95" s="32">
        <v>27.4088888888889</v>
      </c>
      <c r="R95" s="26" t="s">
        <v>45</v>
      </c>
      <c r="S95" s="24">
        <f t="shared" si="10"/>
        <v>32.83606291551807</v>
      </c>
      <c r="T95" s="25" t="str">
        <f t="shared" si="11"/>
        <v>--</v>
      </c>
      <c r="U95" s="28"/>
      <c r="V95" s="24">
        <f t="shared" si="12"/>
        <v>0.67021014701643178</v>
      </c>
      <c r="W95" s="28"/>
      <c r="X95" s="28">
        <v>6584</v>
      </c>
      <c r="Y95" s="28">
        <v>6767</v>
      </c>
      <c r="Z95" s="35" t="s">
        <v>45</v>
      </c>
      <c r="AA95" s="33">
        <v>4</v>
      </c>
      <c r="AB95" s="28" t="s">
        <v>46</v>
      </c>
      <c r="AC95" s="28">
        <v>4681</v>
      </c>
      <c r="AD95" s="23">
        <f t="shared" si="13"/>
        <v>-1903</v>
      </c>
      <c r="AE95" s="23">
        <f t="shared" si="14"/>
        <v>-2086</v>
      </c>
      <c r="AF95" s="23">
        <f t="shared" si="15"/>
        <v>183</v>
      </c>
      <c r="AG95" s="28"/>
      <c r="AH95" s="28">
        <v>29</v>
      </c>
      <c r="AI95" s="23" t="s">
        <v>38</v>
      </c>
      <c r="AJ95" s="28" t="s">
        <v>54</v>
      </c>
      <c r="AK95" s="29">
        <v>40.372135999999998</v>
      </c>
      <c r="AL95" s="29">
        <v>-104.56650500000001</v>
      </c>
    </row>
    <row r="96" spans="1:38" x14ac:dyDescent="0.25">
      <c r="A96" s="31" t="s">
        <v>320</v>
      </c>
      <c r="B96" s="28" t="s">
        <v>321</v>
      </c>
      <c r="C96" s="31" t="s">
        <v>322</v>
      </c>
      <c r="D96" s="28" t="s">
        <v>100</v>
      </c>
      <c r="E96" s="28"/>
      <c r="F96" s="28">
        <v>1989</v>
      </c>
      <c r="G96" s="28" t="s">
        <v>63</v>
      </c>
      <c r="H96" s="32">
        <v>2.6100358422939101</v>
      </c>
      <c r="I96" s="32">
        <v>52.5881720430108</v>
      </c>
      <c r="J96" s="26" t="s">
        <v>45</v>
      </c>
      <c r="K96" s="24">
        <f t="shared" si="8"/>
        <v>49.631613743090647</v>
      </c>
      <c r="L96" s="26" t="str">
        <f t="shared" si="9"/>
        <v>--</v>
      </c>
      <c r="M96" s="28"/>
      <c r="N96" s="28">
        <v>1994</v>
      </c>
      <c r="O96" s="28" t="s">
        <v>63</v>
      </c>
      <c r="P96" s="32">
        <v>0.57598566308243704</v>
      </c>
      <c r="Q96" s="32">
        <v>11.605376344086</v>
      </c>
      <c r="R96" s="26" t="s">
        <v>45</v>
      </c>
      <c r="S96" s="24">
        <f t="shared" si="10"/>
        <v>49.630933629821861</v>
      </c>
      <c r="T96" s="25" t="str">
        <f t="shared" si="11"/>
        <v>--</v>
      </c>
      <c r="U96" s="28"/>
      <c r="V96" s="24">
        <f t="shared" si="12"/>
        <v>0.22068415564234098</v>
      </c>
      <c r="W96" s="28"/>
      <c r="X96" s="28">
        <v>7194</v>
      </c>
      <c r="Y96" s="28">
        <v>7205</v>
      </c>
      <c r="Z96" s="35" t="s">
        <v>45</v>
      </c>
      <c r="AA96" s="33">
        <v>1</v>
      </c>
      <c r="AB96" s="28" t="s">
        <v>37</v>
      </c>
      <c r="AC96" s="28">
        <v>4698</v>
      </c>
      <c r="AD96" s="23">
        <f t="shared" si="13"/>
        <v>-2496</v>
      </c>
      <c r="AE96" s="23">
        <f t="shared" si="14"/>
        <v>-2507</v>
      </c>
      <c r="AF96" s="23">
        <f t="shared" si="15"/>
        <v>11</v>
      </c>
      <c r="AG96" s="28"/>
      <c r="AH96" s="28">
        <v>4</v>
      </c>
      <c r="AI96" s="28" t="s">
        <v>65</v>
      </c>
      <c r="AJ96" s="23" t="s">
        <v>39</v>
      </c>
      <c r="AK96" s="29">
        <v>40.335140000000003</v>
      </c>
      <c r="AL96" s="29">
        <v>-104.78113</v>
      </c>
    </row>
    <row r="97" spans="1:38" x14ac:dyDescent="0.25">
      <c r="A97" s="31" t="s">
        <v>323</v>
      </c>
      <c r="B97" s="28" t="s">
        <v>321</v>
      </c>
      <c r="C97" s="31" t="s">
        <v>200</v>
      </c>
      <c r="D97" s="28" t="s">
        <v>100</v>
      </c>
      <c r="E97" s="28"/>
      <c r="F97" s="28">
        <v>1989</v>
      </c>
      <c r="G97" s="28" t="s">
        <v>63</v>
      </c>
      <c r="H97" s="32">
        <v>1.5003584229390701</v>
      </c>
      <c r="I97" s="32">
        <v>29.217921146953401</v>
      </c>
      <c r="J97" s="26" t="s">
        <v>45</v>
      </c>
      <c r="K97" s="24">
        <f t="shared" si="8"/>
        <v>51.350621948526779</v>
      </c>
      <c r="L97" s="26" t="str">
        <f t="shared" si="9"/>
        <v>--</v>
      </c>
      <c r="M97" s="28"/>
      <c r="N97" s="28">
        <v>1994</v>
      </c>
      <c r="O97" s="28" t="s">
        <v>63</v>
      </c>
      <c r="P97" s="32">
        <v>0.66308243727598604</v>
      </c>
      <c r="Q97" s="32">
        <v>13.626523297491</v>
      </c>
      <c r="R97" s="26" t="s">
        <v>45</v>
      </c>
      <c r="S97" s="24">
        <f t="shared" si="10"/>
        <v>48.661160502919842</v>
      </c>
      <c r="T97" s="25" t="str">
        <f t="shared" si="11"/>
        <v>--</v>
      </c>
      <c r="U97" s="28"/>
      <c r="V97" s="24">
        <f t="shared" si="12"/>
        <v>0.46637552442405228</v>
      </c>
      <c r="W97" s="28"/>
      <c r="X97" s="28">
        <v>7203</v>
      </c>
      <c r="Y97" s="28">
        <v>7213</v>
      </c>
      <c r="Z97" s="33">
        <v>20</v>
      </c>
      <c r="AA97" s="33">
        <v>1</v>
      </c>
      <c r="AB97" s="28" t="s">
        <v>46</v>
      </c>
      <c r="AC97" s="28">
        <v>4699</v>
      </c>
      <c r="AD97" s="23">
        <f t="shared" si="13"/>
        <v>-2504</v>
      </c>
      <c r="AE97" s="23">
        <f t="shared" si="14"/>
        <v>-2514</v>
      </c>
      <c r="AF97" s="23">
        <f t="shared" si="15"/>
        <v>10</v>
      </c>
      <c r="AG97" s="28"/>
      <c r="AH97" s="28">
        <v>4</v>
      </c>
      <c r="AI97" s="28" t="s">
        <v>65</v>
      </c>
      <c r="AJ97" s="23" t="s">
        <v>39</v>
      </c>
      <c r="AK97" s="29">
        <v>40.335635000000003</v>
      </c>
      <c r="AL97" s="29">
        <v>-104.776461</v>
      </c>
    </row>
    <row r="98" spans="1:38" x14ac:dyDescent="0.25">
      <c r="A98" s="31" t="s">
        <v>324</v>
      </c>
      <c r="B98" s="28" t="s">
        <v>325</v>
      </c>
      <c r="C98" s="31" t="s">
        <v>239</v>
      </c>
      <c r="D98" s="28" t="s">
        <v>35</v>
      </c>
      <c r="E98" s="28"/>
      <c r="F98" s="28">
        <v>1990</v>
      </c>
      <c r="G98" s="28" t="s">
        <v>170</v>
      </c>
      <c r="H98" s="32">
        <v>3.3451612903225798</v>
      </c>
      <c r="I98" s="32">
        <v>77.825089605734803</v>
      </c>
      <c r="J98" s="26" t="s">
        <v>45</v>
      </c>
      <c r="K98" s="24">
        <f t="shared" si="8"/>
        <v>42.983070206141853</v>
      </c>
      <c r="L98" s="26" t="str">
        <f t="shared" si="9"/>
        <v>--</v>
      </c>
      <c r="M98" s="28"/>
      <c r="N98" s="28">
        <v>1995</v>
      </c>
      <c r="O98" s="28" t="s">
        <v>170</v>
      </c>
      <c r="P98" s="32">
        <v>1.515770609319</v>
      </c>
      <c r="Q98" s="32">
        <v>35.365232974910398</v>
      </c>
      <c r="R98" s="26">
        <v>0.25555555555555598</v>
      </c>
      <c r="S98" s="24">
        <f t="shared" si="10"/>
        <v>42.860472894222191</v>
      </c>
      <c r="T98" s="25">
        <f t="shared" si="11"/>
        <v>7.2261804619485455</v>
      </c>
      <c r="U98" s="28"/>
      <c r="V98" s="24">
        <f t="shared" si="12"/>
        <v>0.45441943149789055</v>
      </c>
      <c r="W98" s="28"/>
      <c r="X98" s="23">
        <v>7077</v>
      </c>
      <c r="Y98" s="23">
        <v>7087</v>
      </c>
      <c r="Z98" s="33">
        <v>20</v>
      </c>
      <c r="AA98" s="33">
        <v>1</v>
      </c>
      <c r="AB98" s="28" t="s">
        <v>37</v>
      </c>
      <c r="AC98" s="28">
        <v>4684</v>
      </c>
      <c r="AD98" s="23">
        <f t="shared" si="13"/>
        <v>-2393</v>
      </c>
      <c r="AE98" s="23">
        <f t="shared" si="14"/>
        <v>-2403</v>
      </c>
      <c r="AF98" s="23">
        <f t="shared" si="15"/>
        <v>10</v>
      </c>
      <c r="AG98" s="28"/>
      <c r="AH98" s="28">
        <v>4</v>
      </c>
      <c r="AI98" s="28" t="s">
        <v>65</v>
      </c>
      <c r="AJ98" s="28" t="s">
        <v>47</v>
      </c>
      <c r="AK98" s="29">
        <v>40.346510000000002</v>
      </c>
      <c r="AL98" s="29">
        <v>-104.66106000000001</v>
      </c>
    </row>
    <row r="99" spans="1:38" x14ac:dyDescent="0.25">
      <c r="A99" s="31" t="s">
        <v>326</v>
      </c>
      <c r="B99" s="28" t="s">
        <v>327</v>
      </c>
      <c r="C99" s="31" t="s">
        <v>328</v>
      </c>
      <c r="D99" s="28" t="s">
        <v>122</v>
      </c>
      <c r="E99" s="28"/>
      <c r="F99" s="28">
        <v>1996</v>
      </c>
      <c r="G99" s="28" t="s">
        <v>44</v>
      </c>
      <c r="H99" s="32">
        <v>5.8509454949944404</v>
      </c>
      <c r="I99" s="32">
        <v>50.074527252502797</v>
      </c>
      <c r="J99" s="26">
        <v>0.70226177233963705</v>
      </c>
      <c r="K99" s="24">
        <f t="shared" si="8"/>
        <v>116.84474753981829</v>
      </c>
      <c r="L99" s="26">
        <f t="shared" si="9"/>
        <v>14.0243315488223</v>
      </c>
      <c r="M99" s="28"/>
      <c r="N99" s="28">
        <v>2001</v>
      </c>
      <c r="O99" s="28" t="s">
        <v>44</v>
      </c>
      <c r="P99" s="32">
        <v>1.0219780219780199</v>
      </c>
      <c r="Q99" s="32">
        <v>15.617216117216101</v>
      </c>
      <c r="R99" s="26" t="s">
        <v>45</v>
      </c>
      <c r="S99" s="24">
        <f t="shared" si="10"/>
        <v>65.439193151166819</v>
      </c>
      <c r="T99" s="25" t="str">
        <f t="shared" si="11"/>
        <v>--</v>
      </c>
      <c r="U99" s="28"/>
      <c r="V99" s="24">
        <f t="shared" si="12"/>
        <v>0.3118794519709725</v>
      </c>
      <c r="W99" s="28"/>
      <c r="X99" s="28">
        <v>6908</v>
      </c>
      <c r="Y99" s="28">
        <v>7202</v>
      </c>
      <c r="Z99" s="33">
        <v>14</v>
      </c>
      <c r="AA99" s="33">
        <v>3</v>
      </c>
      <c r="AB99" s="28" t="s">
        <v>46</v>
      </c>
      <c r="AC99" s="28">
        <v>4875</v>
      </c>
      <c r="AD99" s="23">
        <f t="shared" si="13"/>
        <v>-2033</v>
      </c>
      <c r="AE99" s="23">
        <f t="shared" si="14"/>
        <v>-2327</v>
      </c>
      <c r="AF99" s="23">
        <f t="shared" si="15"/>
        <v>294</v>
      </c>
      <c r="AG99" s="28"/>
      <c r="AH99" s="28">
        <v>4</v>
      </c>
      <c r="AI99" s="28" t="s">
        <v>132</v>
      </c>
      <c r="AJ99" s="28" t="s">
        <v>59</v>
      </c>
      <c r="AK99" s="29">
        <v>40.25309</v>
      </c>
      <c r="AL99" s="29">
        <v>-104.89718000000001</v>
      </c>
    </row>
    <row r="100" spans="1:38" x14ac:dyDescent="0.25">
      <c r="A100" s="31" t="s">
        <v>329</v>
      </c>
      <c r="B100" s="28" t="s">
        <v>330</v>
      </c>
      <c r="C100" s="31" t="s">
        <v>165</v>
      </c>
      <c r="D100" s="28" t="s">
        <v>122</v>
      </c>
      <c r="E100" s="28"/>
      <c r="F100" s="28">
        <v>1988</v>
      </c>
      <c r="G100" s="28" t="s">
        <v>63</v>
      </c>
      <c r="H100" s="32">
        <v>2.3422939068100401</v>
      </c>
      <c r="I100" s="32">
        <v>20.867383512544802</v>
      </c>
      <c r="J100" s="26" t="s">
        <v>45</v>
      </c>
      <c r="K100" s="24">
        <f t="shared" si="8"/>
        <v>112.24665063552065</v>
      </c>
      <c r="L100" s="26" t="str">
        <f t="shared" si="9"/>
        <v>--</v>
      </c>
      <c r="M100" s="28"/>
      <c r="N100" s="28">
        <v>1993</v>
      </c>
      <c r="O100" s="28" t="s">
        <v>63</v>
      </c>
      <c r="P100" s="32">
        <v>0.66666666666666696</v>
      </c>
      <c r="Q100" s="32">
        <v>6.9655172413793096</v>
      </c>
      <c r="R100" s="26" t="s">
        <v>45</v>
      </c>
      <c r="S100" s="24">
        <f t="shared" si="10"/>
        <v>95.709570957095764</v>
      </c>
      <c r="T100" s="25" t="str">
        <f t="shared" si="11"/>
        <v>--</v>
      </c>
      <c r="U100" s="28"/>
      <c r="V100" s="24">
        <f t="shared" si="12"/>
        <v>0.33379926319904285</v>
      </c>
      <c r="W100" s="28"/>
      <c r="X100" s="28">
        <v>7196</v>
      </c>
      <c r="Y100" s="28">
        <v>7208</v>
      </c>
      <c r="Z100" s="33">
        <v>23</v>
      </c>
      <c r="AA100" s="33">
        <v>1</v>
      </c>
      <c r="AB100" s="28" t="s">
        <v>46</v>
      </c>
      <c r="AC100" s="28">
        <v>4777</v>
      </c>
      <c r="AD100" s="23">
        <f t="shared" si="13"/>
        <v>-2419</v>
      </c>
      <c r="AE100" s="23">
        <f t="shared" si="14"/>
        <v>-2431</v>
      </c>
      <c r="AF100" s="23">
        <f t="shared" si="15"/>
        <v>12</v>
      </c>
      <c r="AG100" s="28"/>
      <c r="AH100" s="28">
        <v>11</v>
      </c>
      <c r="AI100" s="28" t="s">
        <v>65</v>
      </c>
      <c r="AJ100" s="28" t="s">
        <v>59</v>
      </c>
      <c r="AK100" s="29">
        <v>40.324821999999998</v>
      </c>
      <c r="AL100" s="29">
        <v>-104.866011</v>
      </c>
    </row>
    <row r="101" spans="1:38" x14ac:dyDescent="0.25">
      <c r="A101" s="31" t="s">
        <v>331</v>
      </c>
      <c r="B101" s="28" t="s">
        <v>330</v>
      </c>
      <c r="C101" s="31" t="s">
        <v>332</v>
      </c>
      <c r="D101" s="28" t="s">
        <v>122</v>
      </c>
      <c r="E101" s="28"/>
      <c r="F101" s="28">
        <v>1992</v>
      </c>
      <c r="G101" s="28" t="s">
        <v>44</v>
      </c>
      <c r="H101" s="32">
        <v>3.0476190476190501</v>
      </c>
      <c r="I101" s="32">
        <v>23.478243021346501</v>
      </c>
      <c r="J101" s="26" t="s">
        <v>45</v>
      </c>
      <c r="K101" s="24">
        <f t="shared" si="8"/>
        <v>129.80609515150448</v>
      </c>
      <c r="L101" s="26" t="str">
        <f t="shared" si="9"/>
        <v>--</v>
      </c>
      <c r="M101" s="28"/>
      <c r="N101" s="28">
        <v>1997</v>
      </c>
      <c r="O101" s="28" t="s">
        <v>44</v>
      </c>
      <c r="P101" s="32">
        <v>1.91953405017921</v>
      </c>
      <c r="Q101" s="32">
        <v>10.887199180747601</v>
      </c>
      <c r="R101" s="26" t="s">
        <v>45</v>
      </c>
      <c r="S101" s="24">
        <f t="shared" si="10"/>
        <v>176.31109877861164</v>
      </c>
      <c r="T101" s="25" t="str">
        <f t="shared" si="11"/>
        <v>--</v>
      </c>
      <c r="U101" s="28"/>
      <c r="V101" s="24">
        <f t="shared" si="12"/>
        <v>0.46371439169655587</v>
      </c>
      <c r="W101" s="28"/>
      <c r="X101" s="28">
        <v>6860</v>
      </c>
      <c r="Y101" s="28">
        <v>7188</v>
      </c>
      <c r="Z101" s="33">
        <v>23</v>
      </c>
      <c r="AA101" s="33">
        <v>1</v>
      </c>
      <c r="AB101" s="28" t="s">
        <v>46</v>
      </c>
      <c r="AC101" s="28">
        <v>4788</v>
      </c>
      <c r="AD101" s="23">
        <f t="shared" si="13"/>
        <v>-2072</v>
      </c>
      <c r="AE101" s="23">
        <f t="shared" si="14"/>
        <v>-2400</v>
      </c>
      <c r="AF101" s="23">
        <f t="shared" si="15"/>
        <v>328</v>
      </c>
      <c r="AG101" s="28"/>
      <c r="AH101" s="28">
        <v>11</v>
      </c>
      <c r="AI101" s="28" t="s">
        <v>65</v>
      </c>
      <c r="AJ101" s="28" t="s">
        <v>59</v>
      </c>
      <c r="AK101" s="29">
        <v>40.321216999999997</v>
      </c>
      <c r="AL101" s="29">
        <v>-104.865944</v>
      </c>
    </row>
    <row r="102" spans="1:38" x14ac:dyDescent="0.25">
      <c r="A102" s="31" t="s">
        <v>333</v>
      </c>
      <c r="B102" s="28" t="s">
        <v>334</v>
      </c>
      <c r="C102" s="31" t="s">
        <v>335</v>
      </c>
      <c r="D102" s="28" t="s">
        <v>100</v>
      </c>
      <c r="E102" s="28"/>
      <c r="F102" s="28">
        <v>1987</v>
      </c>
      <c r="G102" s="28" t="s">
        <v>44</v>
      </c>
      <c r="H102" s="32">
        <v>7.5</v>
      </c>
      <c r="I102" s="32">
        <v>9.875</v>
      </c>
      <c r="J102" s="26" t="s">
        <v>45</v>
      </c>
      <c r="K102" s="24">
        <f t="shared" si="8"/>
        <v>759.49367088607596</v>
      </c>
      <c r="L102" s="26" t="str">
        <f t="shared" si="9"/>
        <v>--</v>
      </c>
      <c r="M102" s="28"/>
      <c r="N102" s="28">
        <v>1992</v>
      </c>
      <c r="O102" s="28" t="s">
        <v>44</v>
      </c>
      <c r="P102" s="32">
        <v>3.0025480367585602</v>
      </c>
      <c r="Q102" s="32">
        <v>9.2087719298245592</v>
      </c>
      <c r="R102" s="26" t="s">
        <v>45</v>
      </c>
      <c r="S102" s="24">
        <f t="shared" si="10"/>
        <v>326.05303504522379</v>
      </c>
      <c r="T102" s="25" t="str">
        <f t="shared" si="11"/>
        <v>--</v>
      </c>
      <c r="U102" s="28"/>
      <c r="V102" s="24">
        <f t="shared" si="12"/>
        <v>0.93253386631134771</v>
      </c>
      <c r="W102" s="28"/>
      <c r="X102" s="28">
        <v>7178</v>
      </c>
      <c r="Y102" s="28">
        <v>7192</v>
      </c>
      <c r="Z102" s="33">
        <v>22</v>
      </c>
      <c r="AA102" s="33">
        <v>2</v>
      </c>
      <c r="AB102" s="28" t="s">
        <v>46</v>
      </c>
      <c r="AC102" s="23">
        <v>5014</v>
      </c>
      <c r="AD102" s="23">
        <f t="shared" si="13"/>
        <v>-2164</v>
      </c>
      <c r="AE102" s="23">
        <f t="shared" si="14"/>
        <v>-2178</v>
      </c>
      <c r="AF102" s="23">
        <f t="shared" si="15"/>
        <v>14</v>
      </c>
      <c r="AG102" s="28"/>
      <c r="AH102" s="28">
        <v>18</v>
      </c>
      <c r="AI102" s="23" t="s">
        <v>38</v>
      </c>
      <c r="AJ102" s="28" t="s">
        <v>59</v>
      </c>
      <c r="AK102" s="29">
        <v>40.401412999999998</v>
      </c>
      <c r="AL102" s="29">
        <v>-104.937847</v>
      </c>
    </row>
    <row r="103" spans="1:38" x14ac:dyDescent="0.25">
      <c r="A103" s="31" t="s">
        <v>336</v>
      </c>
      <c r="B103" s="28" t="s">
        <v>337</v>
      </c>
      <c r="C103" s="31" t="s">
        <v>74</v>
      </c>
      <c r="D103" s="28" t="s">
        <v>122</v>
      </c>
      <c r="E103" s="28"/>
      <c r="F103" s="28">
        <v>1987</v>
      </c>
      <c r="G103" s="28" t="s">
        <v>44</v>
      </c>
      <c r="H103" s="32">
        <v>6.3358223815213099</v>
      </c>
      <c r="I103" s="32">
        <v>19.778524492234201</v>
      </c>
      <c r="J103" s="26" t="s">
        <v>45</v>
      </c>
      <c r="K103" s="24">
        <f t="shared" si="8"/>
        <v>320.33847540088209</v>
      </c>
      <c r="L103" s="26" t="str">
        <f t="shared" si="9"/>
        <v>--</v>
      </c>
      <c r="M103" s="28"/>
      <c r="N103" s="28">
        <v>1992</v>
      </c>
      <c r="O103" s="28" t="s">
        <v>44</v>
      </c>
      <c r="P103" s="32">
        <v>2.5437152391546198</v>
      </c>
      <c r="Q103" s="32">
        <v>11.229019898652799</v>
      </c>
      <c r="R103" s="26" t="s">
        <v>45</v>
      </c>
      <c r="S103" s="24">
        <f t="shared" si="10"/>
        <v>226.53047746934723</v>
      </c>
      <c r="T103" s="25" t="str">
        <f t="shared" si="11"/>
        <v>--</v>
      </c>
      <c r="U103" s="28"/>
      <c r="V103" s="24">
        <f t="shared" si="12"/>
        <v>0.56773799800191049</v>
      </c>
      <c r="W103" s="28"/>
      <c r="X103" s="28">
        <v>6757</v>
      </c>
      <c r="Y103" s="28">
        <v>7090</v>
      </c>
      <c r="Z103" s="33">
        <v>13</v>
      </c>
      <c r="AA103" s="33">
        <v>2</v>
      </c>
      <c r="AB103" s="28" t="s">
        <v>64</v>
      </c>
      <c r="AC103" s="28">
        <v>4847</v>
      </c>
      <c r="AD103" s="23">
        <f t="shared" si="13"/>
        <v>-1910</v>
      </c>
      <c r="AE103" s="23">
        <f t="shared" si="14"/>
        <v>-2243</v>
      </c>
      <c r="AF103" s="23">
        <f t="shared" si="15"/>
        <v>333</v>
      </c>
      <c r="AG103" s="28"/>
      <c r="AH103" s="28">
        <v>18</v>
      </c>
      <c r="AI103" s="28" t="s">
        <v>65</v>
      </c>
      <c r="AJ103" s="28" t="s">
        <v>59</v>
      </c>
      <c r="AK103" s="29">
        <v>40.319220000000001</v>
      </c>
      <c r="AL103" s="29">
        <v>-104.93943</v>
      </c>
    </row>
    <row r="104" spans="1:38" x14ac:dyDescent="0.25">
      <c r="A104" s="31" t="s">
        <v>338</v>
      </c>
      <c r="B104" s="28" t="s">
        <v>339</v>
      </c>
      <c r="C104" s="31" t="s">
        <v>104</v>
      </c>
      <c r="D104" s="28" t="s">
        <v>69</v>
      </c>
      <c r="E104" s="28"/>
      <c r="F104" s="28">
        <v>1993</v>
      </c>
      <c r="G104" s="28" t="s">
        <v>107</v>
      </c>
      <c r="H104" s="32">
        <v>4.65202076381164</v>
      </c>
      <c r="I104" s="32">
        <v>35.968372265480198</v>
      </c>
      <c r="J104" s="26" t="s">
        <v>45</v>
      </c>
      <c r="K104" s="24">
        <f t="shared" si="8"/>
        <v>129.33642727770331</v>
      </c>
      <c r="L104" s="26" t="str">
        <f t="shared" si="9"/>
        <v>--</v>
      </c>
      <c r="M104" s="28"/>
      <c r="N104" s="28">
        <v>1998</v>
      </c>
      <c r="O104" s="28" t="s">
        <v>107</v>
      </c>
      <c r="P104" s="32">
        <v>1.7953281423804199</v>
      </c>
      <c r="Q104" s="32">
        <v>9.8913607712272906</v>
      </c>
      <c r="R104" s="26" t="s">
        <v>45</v>
      </c>
      <c r="S104" s="24">
        <f t="shared" si="10"/>
        <v>181.50466694155983</v>
      </c>
      <c r="T104" s="25" t="str">
        <f t="shared" si="11"/>
        <v>--</v>
      </c>
      <c r="U104" s="28"/>
      <c r="V104" s="24">
        <f t="shared" si="12"/>
        <v>0.27500162359919444</v>
      </c>
      <c r="W104" s="28"/>
      <c r="X104" s="28">
        <v>6416</v>
      </c>
      <c r="Y104" s="28">
        <v>6688</v>
      </c>
      <c r="Z104" s="33">
        <v>20</v>
      </c>
      <c r="AA104" s="33">
        <v>3</v>
      </c>
      <c r="AB104" s="28" t="s">
        <v>46</v>
      </c>
      <c r="AC104" s="28">
        <v>4624</v>
      </c>
      <c r="AD104" s="23">
        <f t="shared" si="13"/>
        <v>-1792</v>
      </c>
      <c r="AE104" s="23">
        <f t="shared" si="14"/>
        <v>-2064</v>
      </c>
      <c r="AF104" s="23">
        <f t="shared" si="15"/>
        <v>272</v>
      </c>
      <c r="AG104" s="28"/>
      <c r="AH104" s="28">
        <v>18</v>
      </c>
      <c r="AI104" s="23" t="s">
        <v>38</v>
      </c>
      <c r="AJ104" s="28" t="s">
        <v>85</v>
      </c>
      <c r="AK104" s="29">
        <v>40.404271000000001</v>
      </c>
      <c r="AL104" s="29">
        <v>-104.481821</v>
      </c>
    </row>
    <row r="105" spans="1:38" x14ac:dyDescent="0.25">
      <c r="A105" s="31" t="s">
        <v>340</v>
      </c>
      <c r="B105" s="28" t="s">
        <v>339</v>
      </c>
      <c r="C105" s="31" t="s">
        <v>341</v>
      </c>
      <c r="D105" s="28" t="s">
        <v>78</v>
      </c>
      <c r="E105" s="28"/>
      <c r="F105" s="28">
        <v>1996</v>
      </c>
      <c r="G105" s="28" t="s">
        <v>136</v>
      </c>
      <c r="H105" s="32">
        <v>2.3317389692250599</v>
      </c>
      <c r="I105" s="32">
        <v>22.827672722778399</v>
      </c>
      <c r="J105" s="26">
        <v>0.174910394265233</v>
      </c>
      <c r="K105" s="24">
        <f t="shared" si="8"/>
        <v>102.14527768739009</v>
      </c>
      <c r="L105" s="26">
        <f t="shared" si="9"/>
        <v>7.6622087756979349</v>
      </c>
      <c r="M105" s="28"/>
      <c r="N105" s="28">
        <v>2001</v>
      </c>
      <c r="O105" s="28" t="s">
        <v>136</v>
      </c>
      <c r="P105" s="32">
        <v>0.84970744110529095</v>
      </c>
      <c r="Q105" s="32">
        <v>7.2669178690684104</v>
      </c>
      <c r="R105" s="26">
        <v>2.2220843672456598</v>
      </c>
      <c r="S105" s="24">
        <f t="shared" si="10"/>
        <v>116.92817455968029</v>
      </c>
      <c r="T105" s="25">
        <f t="shared" si="11"/>
        <v>305.78085610461454</v>
      </c>
      <c r="U105" s="28"/>
      <c r="V105" s="24">
        <f t="shared" si="12"/>
        <v>0.31833809592938389</v>
      </c>
      <c r="W105" s="28"/>
      <c r="X105" s="28">
        <v>6834</v>
      </c>
      <c r="Y105" s="28">
        <v>6844</v>
      </c>
      <c r="Z105" s="33">
        <v>20</v>
      </c>
      <c r="AA105" s="33">
        <v>1</v>
      </c>
      <c r="AB105" s="28" t="s">
        <v>46</v>
      </c>
      <c r="AC105" s="28">
        <v>4738</v>
      </c>
      <c r="AD105" s="23">
        <f t="shared" si="13"/>
        <v>-2096</v>
      </c>
      <c r="AE105" s="23">
        <f t="shared" si="14"/>
        <v>-2106</v>
      </c>
      <c r="AF105" s="23">
        <f t="shared" si="15"/>
        <v>10</v>
      </c>
      <c r="AG105" s="28"/>
      <c r="AH105" s="28">
        <v>36</v>
      </c>
      <c r="AI105" s="28" t="s">
        <v>65</v>
      </c>
      <c r="AJ105" s="28" t="s">
        <v>54</v>
      </c>
      <c r="AK105" s="29">
        <v>40.270606999999998</v>
      </c>
      <c r="AL105" s="29">
        <v>-104.506452</v>
      </c>
    </row>
    <row r="106" spans="1:38" x14ac:dyDescent="0.25">
      <c r="A106" s="31" t="s">
        <v>342</v>
      </c>
      <c r="B106" s="28" t="s">
        <v>343</v>
      </c>
      <c r="C106" s="31" t="s">
        <v>344</v>
      </c>
      <c r="D106" s="28" t="s">
        <v>69</v>
      </c>
      <c r="E106" s="28"/>
      <c r="F106" s="28">
        <v>1988</v>
      </c>
      <c r="G106" s="28" t="s">
        <v>44</v>
      </c>
      <c r="H106" s="32">
        <v>3.7096774193548399</v>
      </c>
      <c r="I106" s="32">
        <v>56.2068965517241</v>
      </c>
      <c r="J106" s="26" t="s">
        <v>45</v>
      </c>
      <c r="K106" s="24">
        <f t="shared" si="8"/>
        <v>66.00039580447266</v>
      </c>
      <c r="L106" s="26" t="str">
        <f t="shared" si="9"/>
        <v>--</v>
      </c>
      <c r="M106" s="28"/>
      <c r="N106" s="28">
        <v>1993</v>
      </c>
      <c r="O106" s="28" t="s">
        <v>44</v>
      </c>
      <c r="P106" s="32">
        <v>1.5028470787647701</v>
      </c>
      <c r="Q106" s="32">
        <v>24.137652947719701</v>
      </c>
      <c r="R106" s="26" t="s">
        <v>45</v>
      </c>
      <c r="S106" s="24">
        <f t="shared" si="10"/>
        <v>62.261524847499508</v>
      </c>
      <c r="T106" s="25" t="str">
        <f t="shared" si="11"/>
        <v>--</v>
      </c>
      <c r="U106" s="28"/>
      <c r="V106" s="24">
        <f t="shared" si="12"/>
        <v>0.42944290520482931</v>
      </c>
      <c r="W106" s="28"/>
      <c r="X106" s="28">
        <v>6742</v>
      </c>
      <c r="Y106" s="28">
        <v>7027</v>
      </c>
      <c r="Z106" s="33">
        <v>16</v>
      </c>
      <c r="AA106" s="33">
        <v>1</v>
      </c>
      <c r="AB106" s="28" t="s">
        <v>140</v>
      </c>
      <c r="AC106" s="28">
        <v>4773</v>
      </c>
      <c r="AD106" s="23">
        <f t="shared" si="13"/>
        <v>-1969</v>
      </c>
      <c r="AE106" s="23">
        <f t="shared" si="14"/>
        <v>-2254</v>
      </c>
      <c r="AF106" s="23">
        <f t="shared" si="15"/>
        <v>285</v>
      </c>
      <c r="AG106" s="28"/>
      <c r="AH106" s="28">
        <v>36</v>
      </c>
      <c r="AI106" s="23" t="s">
        <v>38</v>
      </c>
      <c r="AJ106" s="28" t="s">
        <v>47</v>
      </c>
      <c r="AK106" s="29">
        <v>40.357911999999999</v>
      </c>
      <c r="AL106" s="29">
        <v>-104.604372</v>
      </c>
    </row>
    <row r="107" spans="1:38" x14ac:dyDescent="0.25">
      <c r="A107" s="31" t="s">
        <v>345</v>
      </c>
      <c r="B107" s="28" t="s">
        <v>343</v>
      </c>
      <c r="C107" s="31" t="s">
        <v>151</v>
      </c>
      <c r="D107" s="28" t="s">
        <v>69</v>
      </c>
      <c r="E107" s="28"/>
      <c r="F107" s="28">
        <v>1989</v>
      </c>
      <c r="G107" s="28" t="s">
        <v>131</v>
      </c>
      <c r="H107" s="32">
        <v>4.5764208909370199</v>
      </c>
      <c r="I107" s="32">
        <v>74.444111623143897</v>
      </c>
      <c r="J107" s="26">
        <v>2.2222222222222199E-2</v>
      </c>
      <c r="K107" s="24">
        <f t="shared" si="8"/>
        <v>61.474585311785205</v>
      </c>
      <c r="L107" s="26">
        <f t="shared" si="9"/>
        <v>0.29850879723996254</v>
      </c>
      <c r="M107" s="28"/>
      <c r="N107" s="28">
        <v>1994</v>
      </c>
      <c r="O107" s="28" t="s">
        <v>131</v>
      </c>
      <c r="P107" s="32">
        <v>1.72759856630824</v>
      </c>
      <c r="Q107" s="32">
        <v>27.081362007168501</v>
      </c>
      <c r="R107" s="26" t="s">
        <v>45</v>
      </c>
      <c r="S107" s="24">
        <f t="shared" si="10"/>
        <v>63.792898076948298</v>
      </c>
      <c r="T107" s="25" t="str">
        <f t="shared" si="11"/>
        <v>--</v>
      </c>
      <c r="U107" s="28"/>
      <c r="V107" s="24">
        <f t="shared" si="12"/>
        <v>0.36378111601709529</v>
      </c>
      <c r="W107" s="28"/>
      <c r="X107" s="28">
        <v>6719</v>
      </c>
      <c r="Y107" s="28">
        <v>7023</v>
      </c>
      <c r="Z107" s="33">
        <v>19</v>
      </c>
      <c r="AA107" s="33">
        <v>1</v>
      </c>
      <c r="AB107" s="28" t="s">
        <v>37</v>
      </c>
      <c r="AC107" s="28">
        <v>4741</v>
      </c>
      <c r="AD107" s="23">
        <f t="shared" si="13"/>
        <v>-1978</v>
      </c>
      <c r="AE107" s="23">
        <f t="shared" si="14"/>
        <v>-2282</v>
      </c>
      <c r="AF107" s="23">
        <f t="shared" si="15"/>
        <v>304</v>
      </c>
      <c r="AG107" s="28"/>
      <c r="AH107" s="28">
        <v>36</v>
      </c>
      <c r="AI107" s="23" t="s">
        <v>38</v>
      </c>
      <c r="AJ107" s="28" t="s">
        <v>47</v>
      </c>
      <c r="AK107" s="29">
        <v>40.357390000000002</v>
      </c>
      <c r="AL107" s="29">
        <v>-104.60933</v>
      </c>
    </row>
    <row r="108" spans="1:38" x14ac:dyDescent="0.25">
      <c r="A108" s="31" t="s">
        <v>346</v>
      </c>
      <c r="B108" s="28" t="s">
        <v>347</v>
      </c>
      <c r="C108" s="31" t="s">
        <v>348</v>
      </c>
      <c r="D108" s="28" t="s">
        <v>122</v>
      </c>
      <c r="E108" s="28"/>
      <c r="F108" s="28">
        <v>1994</v>
      </c>
      <c r="G108" s="28" t="s">
        <v>107</v>
      </c>
      <c r="H108" s="32">
        <v>3.79964157706093</v>
      </c>
      <c r="I108" s="32">
        <v>43.7777777777778</v>
      </c>
      <c r="J108" s="26">
        <v>0.32258064516128998</v>
      </c>
      <c r="K108" s="24">
        <f t="shared" si="8"/>
        <v>86.79384313083338</v>
      </c>
      <c r="L108" s="26">
        <f t="shared" si="9"/>
        <v>7.3685934173898682</v>
      </c>
      <c r="M108" s="28"/>
      <c r="N108" s="28">
        <v>1999</v>
      </c>
      <c r="O108" s="28" t="s">
        <v>107</v>
      </c>
      <c r="P108" s="32">
        <v>1.38709677419355</v>
      </c>
      <c r="Q108" s="32">
        <v>11.3802867383513</v>
      </c>
      <c r="R108" s="26" t="s">
        <v>45</v>
      </c>
      <c r="S108" s="24">
        <f t="shared" si="10"/>
        <v>121.88592485276021</v>
      </c>
      <c r="T108" s="25" t="str">
        <f t="shared" si="11"/>
        <v>--</v>
      </c>
      <c r="U108" s="28"/>
      <c r="V108" s="24">
        <f t="shared" si="12"/>
        <v>0.25995578843949657</v>
      </c>
      <c r="W108" s="28"/>
      <c r="X108" s="28">
        <v>7293</v>
      </c>
      <c r="Y108" s="28">
        <v>7304</v>
      </c>
      <c r="Z108" s="33">
        <v>44</v>
      </c>
      <c r="AA108" s="33">
        <v>1</v>
      </c>
      <c r="AB108" s="28" t="s">
        <v>37</v>
      </c>
      <c r="AC108" s="28">
        <v>4813</v>
      </c>
      <c r="AD108" s="23">
        <f t="shared" si="13"/>
        <v>-2480</v>
      </c>
      <c r="AE108" s="23">
        <f t="shared" si="14"/>
        <v>-2491</v>
      </c>
      <c r="AF108" s="23">
        <f t="shared" si="15"/>
        <v>11</v>
      </c>
      <c r="AG108" s="28"/>
      <c r="AH108" s="28">
        <v>36</v>
      </c>
      <c r="AI108" s="23" t="s">
        <v>38</v>
      </c>
      <c r="AJ108" s="28" t="s">
        <v>59</v>
      </c>
      <c r="AK108" s="29">
        <v>40.350920000000002</v>
      </c>
      <c r="AL108" s="29">
        <v>-104.83362</v>
      </c>
    </row>
    <row r="109" spans="1:38" x14ac:dyDescent="0.25">
      <c r="A109" s="31" t="s">
        <v>349</v>
      </c>
      <c r="B109" s="28" t="s">
        <v>350</v>
      </c>
      <c r="C109" s="31" t="s">
        <v>351</v>
      </c>
      <c r="D109" s="28" t="s">
        <v>69</v>
      </c>
      <c r="E109" s="28"/>
      <c r="F109" s="28">
        <v>1988</v>
      </c>
      <c r="G109" s="28" t="s">
        <v>44</v>
      </c>
      <c r="H109" s="32">
        <v>4.97367445309603</v>
      </c>
      <c r="I109" s="32">
        <v>63.881349647756799</v>
      </c>
      <c r="J109" s="26" t="s">
        <v>45</v>
      </c>
      <c r="K109" s="24">
        <f t="shared" si="8"/>
        <v>77.858005200594263</v>
      </c>
      <c r="L109" s="26" t="str">
        <f t="shared" si="9"/>
        <v>--</v>
      </c>
      <c r="M109" s="28"/>
      <c r="N109" s="28">
        <v>1993</v>
      </c>
      <c r="O109" s="28" t="s">
        <v>44</v>
      </c>
      <c r="P109" s="32">
        <v>1.76587301587302</v>
      </c>
      <c r="Q109" s="32">
        <v>32.092063492063502</v>
      </c>
      <c r="R109" s="26" t="s">
        <v>45</v>
      </c>
      <c r="S109" s="24">
        <f t="shared" si="10"/>
        <v>55.025225046987941</v>
      </c>
      <c r="T109" s="25" t="str">
        <f t="shared" si="11"/>
        <v>--</v>
      </c>
      <c r="U109" s="28"/>
      <c r="V109" s="24">
        <f t="shared" si="12"/>
        <v>0.50236984141725027</v>
      </c>
      <c r="W109" s="28"/>
      <c r="X109" s="28">
        <v>6774</v>
      </c>
      <c r="Y109" s="28">
        <v>7064</v>
      </c>
      <c r="Z109" s="33">
        <v>32</v>
      </c>
      <c r="AA109" s="33">
        <v>2</v>
      </c>
      <c r="AB109" s="28" t="s">
        <v>64</v>
      </c>
      <c r="AC109" s="28">
        <v>4774</v>
      </c>
      <c r="AD109" s="23">
        <f t="shared" si="13"/>
        <v>-2000</v>
      </c>
      <c r="AE109" s="23">
        <f t="shared" si="14"/>
        <v>-2290</v>
      </c>
      <c r="AF109" s="23">
        <f t="shared" si="15"/>
        <v>290</v>
      </c>
      <c r="AG109" s="28"/>
      <c r="AH109" s="28">
        <v>36</v>
      </c>
      <c r="AI109" s="23" t="s">
        <v>38</v>
      </c>
      <c r="AJ109" s="28" t="s">
        <v>47</v>
      </c>
      <c r="AK109" s="29">
        <v>40.350530999999997</v>
      </c>
      <c r="AL109" s="29">
        <v>-104.613569</v>
      </c>
    </row>
    <row r="110" spans="1:38" x14ac:dyDescent="0.25">
      <c r="A110" s="31" t="s">
        <v>352</v>
      </c>
      <c r="B110" s="28" t="s">
        <v>353</v>
      </c>
      <c r="C110" s="31" t="s">
        <v>74</v>
      </c>
      <c r="D110" s="28" t="s">
        <v>122</v>
      </c>
      <c r="E110" s="28"/>
      <c r="F110" s="28">
        <v>1992</v>
      </c>
      <c r="G110" s="28" t="s">
        <v>170</v>
      </c>
      <c r="H110" s="32">
        <v>0.78243727598566304</v>
      </c>
      <c r="I110" s="32">
        <v>22.0311827956989</v>
      </c>
      <c r="J110" s="26" t="s">
        <v>45</v>
      </c>
      <c r="K110" s="24">
        <f t="shared" si="8"/>
        <v>35.51499178420945</v>
      </c>
      <c r="L110" s="26" t="str">
        <f t="shared" si="9"/>
        <v>--</v>
      </c>
      <c r="M110" s="28"/>
      <c r="N110" s="28">
        <v>1997</v>
      </c>
      <c r="O110" s="28" t="s">
        <v>170</v>
      </c>
      <c r="P110" s="32">
        <v>0.84485407066052198</v>
      </c>
      <c r="Q110" s="32">
        <v>12.944316436251899</v>
      </c>
      <c r="R110" s="26" t="s">
        <v>45</v>
      </c>
      <c r="S110" s="24">
        <f t="shared" si="10"/>
        <v>65.268341887441863</v>
      </c>
      <c r="T110" s="25" t="str">
        <f t="shared" si="11"/>
        <v>--</v>
      </c>
      <c r="U110" s="28"/>
      <c r="V110" s="24">
        <f t="shared" si="12"/>
        <v>0.58754523333077646</v>
      </c>
      <c r="W110" s="28"/>
      <c r="X110" s="28">
        <v>6846</v>
      </c>
      <c r="Y110" s="28">
        <v>7169</v>
      </c>
      <c r="Z110" s="33">
        <v>16</v>
      </c>
      <c r="AA110" s="33">
        <v>2</v>
      </c>
      <c r="AB110" s="28" t="s">
        <v>37</v>
      </c>
      <c r="AC110" s="28">
        <v>4662</v>
      </c>
      <c r="AD110" s="23">
        <f t="shared" si="13"/>
        <v>-2184</v>
      </c>
      <c r="AE110" s="23">
        <f t="shared" si="14"/>
        <v>-2507</v>
      </c>
      <c r="AF110" s="23">
        <f t="shared" si="15"/>
        <v>323</v>
      </c>
      <c r="AG110" s="28"/>
      <c r="AH110" s="28">
        <v>36</v>
      </c>
      <c r="AI110" s="23" t="s">
        <v>38</v>
      </c>
      <c r="AJ110" s="23" t="s">
        <v>39</v>
      </c>
      <c r="AK110" s="29">
        <v>40.360889999999998</v>
      </c>
      <c r="AL110" s="29">
        <v>-104.73256000000001</v>
      </c>
    </row>
    <row r="111" spans="1:38" x14ac:dyDescent="0.25">
      <c r="A111" s="31" t="s">
        <v>354</v>
      </c>
      <c r="B111" s="28" t="s">
        <v>355</v>
      </c>
      <c r="C111" s="31" t="s">
        <v>356</v>
      </c>
      <c r="D111" s="28" t="s">
        <v>69</v>
      </c>
      <c r="E111" s="28"/>
      <c r="F111" s="28">
        <v>1987</v>
      </c>
      <c r="G111" s="28" t="s">
        <v>44</v>
      </c>
      <c r="H111" s="32">
        <v>5.9932659932659904</v>
      </c>
      <c r="I111" s="32">
        <v>83.491021324354705</v>
      </c>
      <c r="J111" s="26" t="s">
        <v>45</v>
      </c>
      <c r="K111" s="24">
        <f t="shared" si="8"/>
        <v>71.783359434336305</v>
      </c>
      <c r="L111" s="26" t="str">
        <f t="shared" si="9"/>
        <v>--</v>
      </c>
      <c r="M111" s="28"/>
      <c r="N111" s="28">
        <v>1992</v>
      </c>
      <c r="O111" s="28" t="s">
        <v>44</v>
      </c>
      <c r="P111" s="32">
        <v>2.3087301587301599</v>
      </c>
      <c r="Q111" s="32">
        <v>33.283358934971801</v>
      </c>
      <c r="R111" s="26" t="s">
        <v>45</v>
      </c>
      <c r="S111" s="24">
        <f t="shared" si="10"/>
        <v>69.365900335987703</v>
      </c>
      <c r="T111" s="25" t="str">
        <f t="shared" si="11"/>
        <v>--</v>
      </c>
      <c r="U111" s="28"/>
      <c r="V111" s="24">
        <f t="shared" si="12"/>
        <v>0.39864596703960664</v>
      </c>
      <c r="W111" s="28"/>
      <c r="X111" s="28">
        <v>6766</v>
      </c>
      <c r="Y111" s="28">
        <v>7064</v>
      </c>
      <c r="Z111" s="33">
        <v>15</v>
      </c>
      <c r="AA111" s="33">
        <v>1</v>
      </c>
      <c r="AB111" s="28" t="s">
        <v>46</v>
      </c>
      <c r="AC111" s="28">
        <v>4786</v>
      </c>
      <c r="AD111" s="23">
        <f t="shared" si="13"/>
        <v>-1980</v>
      </c>
      <c r="AE111" s="23">
        <f t="shared" si="14"/>
        <v>-2278</v>
      </c>
      <c r="AF111" s="23">
        <f t="shared" si="15"/>
        <v>298</v>
      </c>
      <c r="AG111" s="28"/>
      <c r="AH111" s="28">
        <v>36</v>
      </c>
      <c r="AI111" s="23" t="s">
        <v>38</v>
      </c>
      <c r="AJ111" s="28" t="s">
        <v>47</v>
      </c>
      <c r="AK111" s="29">
        <v>40.350161</v>
      </c>
      <c r="AL111" s="29">
        <v>-104.604418</v>
      </c>
    </row>
    <row r="112" spans="1:38" x14ac:dyDescent="0.25">
      <c r="A112" s="31" t="s">
        <v>357</v>
      </c>
      <c r="B112" s="28" t="s">
        <v>358</v>
      </c>
      <c r="C112" s="31" t="s">
        <v>359</v>
      </c>
      <c r="D112" s="28" t="s">
        <v>100</v>
      </c>
      <c r="E112" s="28"/>
      <c r="F112" s="28">
        <v>1987</v>
      </c>
      <c r="G112" s="28" t="s">
        <v>44</v>
      </c>
      <c r="H112" s="32">
        <v>3.3437019969278001</v>
      </c>
      <c r="I112" s="32">
        <v>41.619815668202797</v>
      </c>
      <c r="J112" s="26" t="s">
        <v>45</v>
      </c>
      <c r="K112" s="24">
        <f t="shared" si="8"/>
        <v>80.339183229068496</v>
      </c>
      <c r="L112" s="26" t="str">
        <f t="shared" si="9"/>
        <v>--</v>
      </c>
      <c r="M112" s="28"/>
      <c r="N112" s="28">
        <v>1992</v>
      </c>
      <c r="O112" s="28" t="s">
        <v>44</v>
      </c>
      <c r="P112" s="32">
        <v>1.1946607341490501</v>
      </c>
      <c r="Q112" s="32">
        <v>19.832406377456401</v>
      </c>
      <c r="R112" s="26" t="s">
        <v>45</v>
      </c>
      <c r="S112" s="24">
        <f t="shared" si="10"/>
        <v>60.237810349984919</v>
      </c>
      <c r="T112" s="25" t="str">
        <f t="shared" si="11"/>
        <v>--</v>
      </c>
      <c r="U112" s="28"/>
      <c r="V112" s="24">
        <f t="shared" si="12"/>
        <v>0.47651355632043801</v>
      </c>
      <c r="W112" s="28"/>
      <c r="X112" s="28">
        <v>7244</v>
      </c>
      <c r="Y112" s="28">
        <v>7254</v>
      </c>
      <c r="Z112" s="33">
        <v>40</v>
      </c>
      <c r="AA112" s="33">
        <v>1</v>
      </c>
      <c r="AB112" s="28" t="s">
        <v>52</v>
      </c>
      <c r="AC112" s="28">
        <v>4808</v>
      </c>
      <c r="AD112" s="23">
        <f t="shared" si="13"/>
        <v>-2436</v>
      </c>
      <c r="AE112" s="23">
        <f t="shared" si="14"/>
        <v>-2446</v>
      </c>
      <c r="AF112" s="23">
        <f t="shared" si="15"/>
        <v>10</v>
      </c>
      <c r="AG112" s="28"/>
      <c r="AH112" s="28">
        <v>22</v>
      </c>
      <c r="AI112" s="23" t="s">
        <v>38</v>
      </c>
      <c r="AJ112" s="23" t="s">
        <v>39</v>
      </c>
      <c r="AK112" s="29">
        <v>40.383220000000001</v>
      </c>
      <c r="AL112" s="29">
        <v>-104.76298</v>
      </c>
    </row>
    <row r="113" spans="1:38" x14ac:dyDescent="0.25">
      <c r="A113" s="31" t="s">
        <v>360</v>
      </c>
      <c r="B113" s="28" t="s">
        <v>361</v>
      </c>
      <c r="C113" s="31" t="s">
        <v>322</v>
      </c>
      <c r="D113" s="28" t="s">
        <v>362</v>
      </c>
      <c r="E113" s="28"/>
      <c r="F113" s="28">
        <v>1987</v>
      </c>
      <c r="G113" s="28" t="s">
        <v>201</v>
      </c>
      <c r="H113" s="32">
        <v>2.3136997212265999</v>
      </c>
      <c r="I113" s="32">
        <v>65.348466746316205</v>
      </c>
      <c r="J113" s="26">
        <v>0.78853046594982101</v>
      </c>
      <c r="K113" s="24">
        <f t="shared" si="8"/>
        <v>35.405570113961808</v>
      </c>
      <c r="L113" s="26">
        <f t="shared" si="9"/>
        <v>12.066548845145961</v>
      </c>
      <c r="M113" s="28"/>
      <c r="N113" s="28">
        <v>1992</v>
      </c>
      <c r="O113" s="28" t="s">
        <v>201</v>
      </c>
      <c r="P113" s="32">
        <v>1.0435897435897401</v>
      </c>
      <c r="Q113" s="32">
        <v>31.863247863247899</v>
      </c>
      <c r="R113" s="26">
        <v>7.00854700854701E-2</v>
      </c>
      <c r="S113" s="24">
        <f t="shared" si="10"/>
        <v>32.752145922746635</v>
      </c>
      <c r="T113" s="25">
        <f t="shared" si="11"/>
        <v>2.1995708154506421</v>
      </c>
      <c r="U113" s="28"/>
      <c r="V113" s="24">
        <f t="shared" si="12"/>
        <v>0.48758983109644388</v>
      </c>
      <c r="W113" s="28"/>
      <c r="X113" s="28">
        <v>6859</v>
      </c>
      <c r="Y113" s="28">
        <v>6996</v>
      </c>
      <c r="Z113" s="33">
        <v>32</v>
      </c>
      <c r="AA113" s="33">
        <v>1</v>
      </c>
      <c r="AB113" s="28" t="s">
        <v>269</v>
      </c>
      <c r="AC113" s="28">
        <v>4695</v>
      </c>
      <c r="AD113" s="23">
        <f t="shared" si="13"/>
        <v>-2164</v>
      </c>
      <c r="AE113" s="23">
        <f t="shared" si="14"/>
        <v>-2301</v>
      </c>
      <c r="AF113" s="23">
        <f t="shared" si="15"/>
        <v>137</v>
      </c>
      <c r="AG113" s="28"/>
      <c r="AH113" s="28">
        <v>4</v>
      </c>
      <c r="AI113" s="28" t="s">
        <v>65</v>
      </c>
      <c r="AJ113" s="23" t="s">
        <v>39</v>
      </c>
      <c r="AK113" s="29">
        <v>40.347059999999999</v>
      </c>
      <c r="AL113" s="29">
        <v>-104.77658</v>
      </c>
    </row>
    <row r="114" spans="1:38" x14ac:dyDescent="0.25">
      <c r="A114" s="31" t="s">
        <v>363</v>
      </c>
      <c r="B114" s="28" t="s">
        <v>364</v>
      </c>
      <c r="C114" s="31" t="s">
        <v>365</v>
      </c>
      <c r="D114" s="28" t="s">
        <v>122</v>
      </c>
      <c r="E114" s="28"/>
      <c r="F114" s="28">
        <v>1996</v>
      </c>
      <c r="G114" s="28" t="s">
        <v>63</v>
      </c>
      <c r="H114" s="32">
        <v>6.5675883256528396</v>
      </c>
      <c r="I114" s="32">
        <v>45.921658986175103</v>
      </c>
      <c r="J114" s="26" t="s">
        <v>45</v>
      </c>
      <c r="K114" s="24">
        <f t="shared" si="8"/>
        <v>143.01722696103027</v>
      </c>
      <c r="L114" s="26" t="str">
        <f t="shared" si="9"/>
        <v>--</v>
      </c>
      <c r="M114" s="28"/>
      <c r="N114" s="28">
        <v>2001</v>
      </c>
      <c r="O114" s="28" t="s">
        <v>63</v>
      </c>
      <c r="P114" s="32">
        <v>4.2100358422939097</v>
      </c>
      <c r="Q114" s="32">
        <v>22.643010752688198</v>
      </c>
      <c r="R114" s="26" t="s">
        <v>45</v>
      </c>
      <c r="S114" s="24">
        <f t="shared" si="10"/>
        <v>185.93092094849138</v>
      </c>
      <c r="T114" s="25" t="str">
        <f t="shared" si="11"/>
        <v>--</v>
      </c>
      <c r="U114" s="28"/>
      <c r="V114" s="24">
        <f t="shared" si="12"/>
        <v>0.49307911021910089</v>
      </c>
      <c r="W114" s="28"/>
      <c r="X114" s="28">
        <v>7305</v>
      </c>
      <c r="Y114" s="28">
        <v>7670</v>
      </c>
      <c r="Z114" s="33">
        <v>56</v>
      </c>
      <c r="AA114" s="33">
        <v>4</v>
      </c>
      <c r="AB114" s="28" t="s">
        <v>46</v>
      </c>
      <c r="AC114" s="28">
        <v>4775</v>
      </c>
      <c r="AD114" s="23">
        <f t="shared" si="13"/>
        <v>-2530</v>
      </c>
      <c r="AE114" s="23">
        <f t="shared" si="14"/>
        <v>-2895</v>
      </c>
      <c r="AF114" s="23">
        <f t="shared" si="15"/>
        <v>365</v>
      </c>
      <c r="AG114" s="28"/>
      <c r="AH114" s="28">
        <v>11</v>
      </c>
      <c r="AI114" s="28" t="s">
        <v>132</v>
      </c>
      <c r="AJ114" s="28" t="s">
        <v>59</v>
      </c>
      <c r="AK114" s="29">
        <v>40.243920000000003</v>
      </c>
      <c r="AL114" s="29">
        <v>-104.85418</v>
      </c>
    </row>
    <row r="115" spans="1:38" x14ac:dyDescent="0.25">
      <c r="A115" s="31" t="s">
        <v>366</v>
      </c>
      <c r="B115" s="28" t="s">
        <v>367</v>
      </c>
      <c r="C115" s="31" t="s">
        <v>368</v>
      </c>
      <c r="D115" s="28" t="s">
        <v>69</v>
      </c>
      <c r="E115" s="28"/>
      <c r="F115" s="28">
        <v>1995</v>
      </c>
      <c r="G115" s="28" t="s">
        <v>44</v>
      </c>
      <c r="H115" s="32">
        <v>5.4519969278033802</v>
      </c>
      <c r="I115" s="32">
        <v>34.402073732718897</v>
      </c>
      <c r="J115" s="26" t="s">
        <v>45</v>
      </c>
      <c r="K115" s="24">
        <f t="shared" si="8"/>
        <v>158.47872922317853</v>
      </c>
      <c r="L115" s="26" t="str">
        <f t="shared" si="9"/>
        <v>--</v>
      </c>
      <c r="M115" s="28"/>
      <c r="N115" s="28">
        <v>2000</v>
      </c>
      <c r="O115" s="28" t="s">
        <v>44</v>
      </c>
      <c r="P115" s="32">
        <v>1.87578791249537</v>
      </c>
      <c r="Q115" s="32">
        <v>17.545420837968098</v>
      </c>
      <c r="R115" s="26" t="s">
        <v>45</v>
      </c>
      <c r="S115" s="24">
        <f t="shared" si="10"/>
        <v>106.91039729501304</v>
      </c>
      <c r="T115" s="25" t="str">
        <f t="shared" si="11"/>
        <v>--</v>
      </c>
      <c r="U115" s="28"/>
      <c r="V115" s="24">
        <f t="shared" si="12"/>
        <v>0.51001055849959176</v>
      </c>
      <c r="W115" s="28"/>
      <c r="X115" s="28">
        <v>7078</v>
      </c>
      <c r="Y115" s="28">
        <v>7088</v>
      </c>
      <c r="Z115" s="33">
        <v>40</v>
      </c>
      <c r="AA115" s="33">
        <v>1</v>
      </c>
      <c r="AB115" s="28" t="s">
        <v>46</v>
      </c>
      <c r="AC115" s="28">
        <v>4737</v>
      </c>
      <c r="AD115" s="23">
        <f t="shared" si="13"/>
        <v>-2341</v>
      </c>
      <c r="AE115" s="23">
        <f t="shared" si="14"/>
        <v>-2351</v>
      </c>
      <c r="AF115" s="23">
        <f t="shared" si="15"/>
        <v>10</v>
      </c>
      <c r="AG115" s="28"/>
      <c r="AH115" s="28">
        <v>29</v>
      </c>
      <c r="AI115" s="28" t="s">
        <v>53</v>
      </c>
      <c r="AJ115" s="23" t="s">
        <v>39</v>
      </c>
      <c r="AK115" s="29">
        <v>40.460425999999998</v>
      </c>
      <c r="AL115" s="29">
        <v>-104.79548800000001</v>
      </c>
    </row>
    <row r="116" spans="1:38" x14ac:dyDescent="0.25">
      <c r="A116" s="31" t="s">
        <v>369</v>
      </c>
      <c r="B116" s="28" t="s">
        <v>370</v>
      </c>
      <c r="C116" s="31" t="s">
        <v>74</v>
      </c>
      <c r="D116" s="28" t="s">
        <v>43</v>
      </c>
      <c r="E116" s="28"/>
      <c r="F116" s="28">
        <v>1987</v>
      </c>
      <c r="G116" s="28" t="s">
        <v>136</v>
      </c>
      <c r="H116" s="32">
        <v>2.9634920634920601</v>
      </c>
      <c r="I116" s="32">
        <v>42.1126984126984</v>
      </c>
      <c r="J116" s="26" t="s">
        <v>45</v>
      </c>
      <c r="K116" s="24">
        <f t="shared" si="8"/>
        <v>70.370509969469609</v>
      </c>
      <c r="L116" s="26" t="str">
        <f t="shared" si="9"/>
        <v>--</v>
      </c>
      <c r="M116" s="28"/>
      <c r="N116" s="28">
        <v>1992</v>
      </c>
      <c r="O116" s="28" t="s">
        <v>136</v>
      </c>
      <c r="P116" s="32">
        <v>1.36188357434186</v>
      </c>
      <c r="Q116" s="32">
        <v>37.247571375602497</v>
      </c>
      <c r="R116" s="26" t="s">
        <v>45</v>
      </c>
      <c r="S116" s="24">
        <f t="shared" si="10"/>
        <v>36.56301670271867</v>
      </c>
      <c r="T116" s="25" t="str">
        <f t="shared" si="11"/>
        <v>--</v>
      </c>
      <c r="U116" s="28"/>
      <c r="V116" s="24">
        <f t="shared" si="12"/>
        <v>0.88447363335831974</v>
      </c>
      <c r="W116" s="28"/>
      <c r="X116" s="28">
        <v>6698</v>
      </c>
      <c r="Y116" s="28">
        <v>6840</v>
      </c>
      <c r="Z116" s="33">
        <v>21</v>
      </c>
      <c r="AA116" s="33">
        <v>2</v>
      </c>
      <c r="AB116" s="28" t="s">
        <v>371</v>
      </c>
      <c r="AC116" s="28">
        <v>4642</v>
      </c>
      <c r="AD116" s="23">
        <f t="shared" si="13"/>
        <v>-2056</v>
      </c>
      <c r="AE116" s="23">
        <f t="shared" si="14"/>
        <v>-2198</v>
      </c>
      <c r="AF116" s="23">
        <f t="shared" si="15"/>
        <v>142</v>
      </c>
      <c r="AG116" s="28"/>
      <c r="AH116" s="28">
        <v>22</v>
      </c>
      <c r="AI116" s="23" t="s">
        <v>38</v>
      </c>
      <c r="AJ116" s="28" t="s">
        <v>47</v>
      </c>
      <c r="AK116" s="29">
        <v>40.382845000000003</v>
      </c>
      <c r="AL116" s="29">
        <v>-104.656558</v>
      </c>
    </row>
    <row r="117" spans="1:38" x14ac:dyDescent="0.25">
      <c r="A117" s="31" t="s">
        <v>372</v>
      </c>
      <c r="B117" s="28" t="s">
        <v>373</v>
      </c>
      <c r="C117" s="31" t="s">
        <v>332</v>
      </c>
      <c r="D117" s="28" t="s">
        <v>96</v>
      </c>
      <c r="E117" s="28"/>
      <c r="F117" s="28">
        <v>1991</v>
      </c>
      <c r="G117" s="28" t="s">
        <v>44</v>
      </c>
      <c r="H117" s="32">
        <v>4.0516338500209503</v>
      </c>
      <c r="I117" s="32">
        <v>60.062002513615397</v>
      </c>
      <c r="J117" s="26" t="s">
        <v>45</v>
      </c>
      <c r="K117" s="24">
        <f t="shared" si="8"/>
        <v>67.457521901679669</v>
      </c>
      <c r="L117" s="26" t="str">
        <f t="shared" si="9"/>
        <v>--</v>
      </c>
      <c r="M117" s="28"/>
      <c r="N117" s="28">
        <v>1996</v>
      </c>
      <c r="O117" s="28" t="s">
        <v>44</v>
      </c>
      <c r="P117" s="32">
        <v>1.52154815892302</v>
      </c>
      <c r="Q117" s="32">
        <v>29.220644020421499</v>
      </c>
      <c r="R117" s="26">
        <v>0.16129032258064499</v>
      </c>
      <c r="S117" s="24">
        <f t="shared" si="10"/>
        <v>52.071000141531862</v>
      </c>
      <c r="T117" s="25">
        <f t="shared" si="11"/>
        <v>5.519738800689117</v>
      </c>
      <c r="U117" s="28"/>
      <c r="V117" s="24">
        <f t="shared" si="12"/>
        <v>0.486507988370809</v>
      </c>
      <c r="W117" s="28"/>
      <c r="X117" s="28">
        <v>6836</v>
      </c>
      <c r="Y117" s="28">
        <v>6845</v>
      </c>
      <c r="Z117" s="33">
        <v>11</v>
      </c>
      <c r="AA117" s="33">
        <v>2</v>
      </c>
      <c r="AB117" s="28" t="s">
        <v>37</v>
      </c>
      <c r="AC117" s="28">
        <v>4724</v>
      </c>
      <c r="AD117" s="23">
        <f t="shared" si="13"/>
        <v>-2112</v>
      </c>
      <c r="AE117" s="23">
        <f t="shared" si="14"/>
        <v>-2121</v>
      </c>
      <c r="AF117" s="23">
        <f t="shared" si="15"/>
        <v>9</v>
      </c>
      <c r="AG117" s="28"/>
      <c r="AH117" s="28">
        <v>11</v>
      </c>
      <c r="AI117" s="28" t="s">
        <v>132</v>
      </c>
      <c r="AJ117" s="28" t="s">
        <v>54</v>
      </c>
      <c r="AK117" s="29">
        <v>40.245336999999999</v>
      </c>
      <c r="AL117" s="29">
        <v>-104.52081200000001</v>
      </c>
    </row>
    <row r="118" spans="1:38" x14ac:dyDescent="0.25">
      <c r="A118" s="31" t="s">
        <v>374</v>
      </c>
      <c r="B118" s="28" t="s">
        <v>375</v>
      </c>
      <c r="C118" s="31" t="s">
        <v>288</v>
      </c>
      <c r="D118" s="28" t="s">
        <v>96</v>
      </c>
      <c r="E118" s="28"/>
      <c r="F118" s="28">
        <v>1999</v>
      </c>
      <c r="G118" s="28" t="s">
        <v>131</v>
      </c>
      <c r="H118" s="32">
        <v>6.3311827956989202</v>
      </c>
      <c r="I118" s="32">
        <v>35.669534050179202</v>
      </c>
      <c r="J118" s="26">
        <v>0.32508960573476697</v>
      </c>
      <c r="K118" s="24">
        <f t="shared" si="8"/>
        <v>177.49552844711502</v>
      </c>
      <c r="L118" s="26">
        <f t="shared" si="9"/>
        <v>9.1139291384473164</v>
      </c>
      <c r="M118" s="28"/>
      <c r="N118" s="28">
        <v>2004</v>
      </c>
      <c r="O118" s="28" t="s">
        <v>131</v>
      </c>
      <c r="P118" s="32">
        <v>3.0882091212458298</v>
      </c>
      <c r="Q118" s="32">
        <v>26.1496230379434</v>
      </c>
      <c r="R118" s="26">
        <v>0.16789024842417499</v>
      </c>
      <c r="S118" s="24">
        <f t="shared" si="10"/>
        <v>118.09765352123063</v>
      </c>
      <c r="T118" s="25">
        <f t="shared" si="11"/>
        <v>6.4203697384304288</v>
      </c>
      <c r="U118" s="28"/>
      <c r="V118" s="24">
        <f t="shared" si="12"/>
        <v>0.73310806362529501</v>
      </c>
      <c r="W118" s="28"/>
      <c r="X118" s="28">
        <v>6916</v>
      </c>
      <c r="Y118" s="28">
        <v>6926</v>
      </c>
      <c r="Z118" s="33">
        <v>40</v>
      </c>
      <c r="AA118" s="33">
        <v>1</v>
      </c>
      <c r="AB118" s="28" t="s">
        <v>52</v>
      </c>
      <c r="AC118" s="28">
        <v>4689</v>
      </c>
      <c r="AD118" s="23">
        <f t="shared" si="13"/>
        <v>-2227</v>
      </c>
      <c r="AE118" s="23">
        <f t="shared" si="14"/>
        <v>-2237</v>
      </c>
      <c r="AF118" s="23">
        <f t="shared" si="15"/>
        <v>10</v>
      </c>
      <c r="AG118" s="28"/>
      <c r="AH118" s="28">
        <v>29</v>
      </c>
      <c r="AI118" s="28" t="s">
        <v>53</v>
      </c>
      <c r="AJ118" s="28" t="s">
        <v>54</v>
      </c>
      <c r="AK118" s="29">
        <v>40.455044999999998</v>
      </c>
      <c r="AL118" s="29">
        <v>-104.581406</v>
      </c>
    </row>
    <row r="119" spans="1:38" x14ac:dyDescent="0.25">
      <c r="A119" s="31" t="s">
        <v>376</v>
      </c>
      <c r="B119" s="28" t="s">
        <v>377</v>
      </c>
      <c r="C119" s="31" t="s">
        <v>378</v>
      </c>
      <c r="D119" s="28" t="s">
        <v>35</v>
      </c>
      <c r="E119" s="28"/>
      <c r="F119" s="28">
        <v>1994</v>
      </c>
      <c r="G119" s="28" t="s">
        <v>63</v>
      </c>
      <c r="H119" s="32">
        <v>4.6655913978494601</v>
      </c>
      <c r="I119" s="32">
        <v>19.134408602150501</v>
      </c>
      <c r="J119" s="26">
        <v>1.03154121863799</v>
      </c>
      <c r="K119" s="24">
        <f t="shared" si="8"/>
        <v>243.83253722955922</v>
      </c>
      <c r="L119" s="26">
        <f t="shared" si="9"/>
        <v>53.910274421653973</v>
      </c>
      <c r="M119" s="28"/>
      <c r="N119" s="28">
        <v>1999</v>
      </c>
      <c r="O119" s="28" t="s">
        <v>63</v>
      </c>
      <c r="P119" s="32">
        <v>1.6651835372636301</v>
      </c>
      <c r="Q119" s="32">
        <v>11.0055617352614</v>
      </c>
      <c r="R119" s="26" t="s">
        <v>45</v>
      </c>
      <c r="S119" s="24">
        <f t="shared" si="10"/>
        <v>151.30382049727143</v>
      </c>
      <c r="T119" s="25" t="str">
        <f t="shared" si="11"/>
        <v>--</v>
      </c>
      <c r="U119" s="28"/>
      <c r="V119" s="24">
        <f t="shared" si="12"/>
        <v>0.57517125112633449</v>
      </c>
      <c r="W119" s="28"/>
      <c r="X119" s="28">
        <v>7446</v>
      </c>
      <c r="Y119" s="28">
        <v>7656</v>
      </c>
      <c r="Z119" s="33">
        <v>20</v>
      </c>
      <c r="AA119" s="33">
        <v>1</v>
      </c>
      <c r="AB119" s="28" t="s">
        <v>46</v>
      </c>
      <c r="AC119" s="28">
        <v>5054</v>
      </c>
      <c r="AD119" s="23">
        <f t="shared" si="13"/>
        <v>-2392</v>
      </c>
      <c r="AE119" s="23">
        <f t="shared" si="14"/>
        <v>-2602</v>
      </c>
      <c r="AF119" s="23">
        <f t="shared" si="15"/>
        <v>210</v>
      </c>
      <c r="AG119" s="28"/>
      <c r="AH119" s="28">
        <v>13</v>
      </c>
      <c r="AI119" s="28" t="s">
        <v>92</v>
      </c>
      <c r="AJ119" s="23" t="s">
        <v>39</v>
      </c>
      <c r="AK119" s="29">
        <v>40.133839999999999</v>
      </c>
      <c r="AL119" s="29">
        <v>-104.72183</v>
      </c>
    </row>
    <row r="120" spans="1:38" x14ac:dyDescent="0.25">
      <c r="A120" s="31" t="s">
        <v>379</v>
      </c>
      <c r="B120" s="28" t="s">
        <v>377</v>
      </c>
      <c r="C120" s="31" t="s">
        <v>380</v>
      </c>
      <c r="D120" s="28" t="s">
        <v>35</v>
      </c>
      <c r="E120" s="28"/>
      <c r="F120" s="28">
        <v>1993</v>
      </c>
      <c r="G120" s="28" t="s">
        <v>84</v>
      </c>
      <c r="H120" s="32">
        <v>4.8903225806451598</v>
      </c>
      <c r="I120" s="32">
        <v>46.835842293906801</v>
      </c>
      <c r="J120" s="26">
        <v>0.232616487455197</v>
      </c>
      <c r="K120" s="24">
        <f t="shared" si="8"/>
        <v>104.41410554671238</v>
      </c>
      <c r="L120" s="26">
        <f t="shared" si="9"/>
        <v>4.9666340149381636</v>
      </c>
      <c r="M120" s="28"/>
      <c r="N120" s="28">
        <v>1998</v>
      </c>
      <c r="O120" s="28" t="s">
        <v>84</v>
      </c>
      <c r="P120" s="32">
        <v>1.23164362519201</v>
      </c>
      <c r="Q120" s="32">
        <v>11.878827444956499</v>
      </c>
      <c r="R120" s="26">
        <v>0.32258064516128998</v>
      </c>
      <c r="S120" s="24">
        <f t="shared" si="10"/>
        <v>103.68393942071614</v>
      </c>
      <c r="T120" s="25">
        <f t="shared" si="11"/>
        <v>27.155933248129717</v>
      </c>
      <c r="U120" s="28"/>
      <c r="V120" s="24">
        <f t="shared" si="12"/>
        <v>0.25362685633822579</v>
      </c>
      <c r="W120" s="28"/>
      <c r="X120" s="28">
        <v>7078</v>
      </c>
      <c r="Y120" s="28">
        <v>7368</v>
      </c>
      <c r="Z120" s="33">
        <v>88</v>
      </c>
      <c r="AA120" s="33">
        <v>2</v>
      </c>
      <c r="AB120" s="28" t="s">
        <v>37</v>
      </c>
      <c r="AC120" s="28">
        <v>4895</v>
      </c>
      <c r="AD120" s="23">
        <f t="shared" si="13"/>
        <v>-2183</v>
      </c>
      <c r="AE120" s="23">
        <f t="shared" si="14"/>
        <v>-2473</v>
      </c>
      <c r="AF120" s="23">
        <f t="shared" si="15"/>
        <v>290</v>
      </c>
      <c r="AG120" s="28"/>
      <c r="AH120" s="28">
        <v>29</v>
      </c>
      <c r="AI120" s="28" t="s">
        <v>132</v>
      </c>
      <c r="AJ120" s="23" t="s">
        <v>39</v>
      </c>
      <c r="AK120" s="29">
        <v>40.197659999999999</v>
      </c>
      <c r="AL120" s="29">
        <v>-104.7987</v>
      </c>
    </row>
    <row r="121" spans="1:38" x14ac:dyDescent="0.25">
      <c r="A121" s="31" t="s">
        <v>381</v>
      </c>
      <c r="B121" s="28" t="s">
        <v>382</v>
      </c>
      <c r="C121" s="31" t="s">
        <v>74</v>
      </c>
      <c r="D121" s="28" t="s">
        <v>100</v>
      </c>
      <c r="E121" s="28"/>
      <c r="F121" s="28">
        <v>1990</v>
      </c>
      <c r="G121" s="28" t="s">
        <v>131</v>
      </c>
      <c r="H121" s="32">
        <v>1.8627501064282701</v>
      </c>
      <c r="I121" s="32">
        <v>13.5146445295871</v>
      </c>
      <c r="J121" s="26">
        <v>1.2340144742443599</v>
      </c>
      <c r="K121" s="24">
        <f t="shared" si="8"/>
        <v>137.83197200268359</v>
      </c>
      <c r="L121" s="26">
        <f t="shared" si="9"/>
        <v>91.309428934129841</v>
      </c>
      <c r="M121" s="28"/>
      <c r="N121" s="28">
        <v>1995</v>
      </c>
      <c r="O121" s="28" t="s">
        <v>131</v>
      </c>
      <c r="P121" s="32">
        <v>1.20573476702509</v>
      </c>
      <c r="Q121" s="32">
        <v>12.0487455197133</v>
      </c>
      <c r="R121" s="26">
        <v>0.65268817204301099</v>
      </c>
      <c r="S121" s="24">
        <f t="shared" si="10"/>
        <v>100.07139457401207</v>
      </c>
      <c r="T121" s="25">
        <f t="shared" si="11"/>
        <v>54.170633031889423</v>
      </c>
      <c r="U121" s="28"/>
      <c r="V121" s="24">
        <f t="shared" si="12"/>
        <v>0.89153255147299193</v>
      </c>
      <c r="W121" s="28"/>
      <c r="X121" s="28">
        <v>7830</v>
      </c>
      <c r="Y121" s="28">
        <v>7842</v>
      </c>
      <c r="Z121" s="33">
        <v>19</v>
      </c>
      <c r="AA121" s="33">
        <v>4</v>
      </c>
      <c r="AB121" s="28" t="s">
        <v>46</v>
      </c>
      <c r="AC121" s="28">
        <v>5098</v>
      </c>
      <c r="AD121" s="23">
        <f t="shared" si="13"/>
        <v>-2732</v>
      </c>
      <c r="AE121" s="23">
        <f t="shared" si="14"/>
        <v>-2744</v>
      </c>
      <c r="AF121" s="23">
        <f t="shared" si="15"/>
        <v>12</v>
      </c>
      <c r="AG121" s="28"/>
      <c r="AH121" s="28">
        <v>7</v>
      </c>
      <c r="AI121" s="28" t="s">
        <v>101</v>
      </c>
      <c r="AJ121" s="28" t="s">
        <v>59</v>
      </c>
      <c r="AK121" s="29">
        <v>40.063380000000002</v>
      </c>
      <c r="AL121" s="29">
        <v>-104.94009</v>
      </c>
    </row>
    <row r="122" spans="1:38" x14ac:dyDescent="0.25">
      <c r="A122" s="31" t="s">
        <v>383</v>
      </c>
      <c r="B122" s="28" t="s">
        <v>384</v>
      </c>
      <c r="C122" s="31" t="s">
        <v>385</v>
      </c>
      <c r="D122" s="28" t="s">
        <v>35</v>
      </c>
      <c r="E122" s="28"/>
      <c r="F122" s="28">
        <v>1996</v>
      </c>
      <c r="G122" s="28" t="s">
        <v>44</v>
      </c>
      <c r="H122" s="32">
        <v>5.6540600667408203</v>
      </c>
      <c r="I122" s="32">
        <v>34.191694475342999</v>
      </c>
      <c r="J122" s="26">
        <v>0.732295142751205</v>
      </c>
      <c r="K122" s="24">
        <f t="shared" si="8"/>
        <v>165.36355256736954</v>
      </c>
      <c r="L122" s="26">
        <f t="shared" si="9"/>
        <v>21.417339912161779</v>
      </c>
      <c r="M122" s="28"/>
      <c r="N122" s="28">
        <v>2001</v>
      </c>
      <c r="O122" s="28" t="s">
        <v>44</v>
      </c>
      <c r="P122" s="32">
        <v>2.3172043010752699</v>
      </c>
      <c r="Q122" s="32">
        <v>13.7634014730789</v>
      </c>
      <c r="R122" s="26" t="s">
        <v>45</v>
      </c>
      <c r="S122" s="24">
        <f t="shared" si="10"/>
        <v>168.35985679904073</v>
      </c>
      <c r="T122" s="25" t="str">
        <f t="shared" si="11"/>
        <v>--</v>
      </c>
      <c r="U122" s="28"/>
      <c r="V122" s="24">
        <f t="shared" si="12"/>
        <v>0.40253639617083736</v>
      </c>
      <c r="W122" s="28"/>
      <c r="X122" s="28">
        <v>6834</v>
      </c>
      <c r="Y122" s="28">
        <v>7137</v>
      </c>
      <c r="Z122" s="33">
        <v>33</v>
      </c>
      <c r="AA122" s="33">
        <v>2</v>
      </c>
      <c r="AB122" s="28" t="s">
        <v>37</v>
      </c>
      <c r="AC122" s="28">
        <v>4785</v>
      </c>
      <c r="AD122" s="23">
        <f t="shared" si="13"/>
        <v>-2049</v>
      </c>
      <c r="AE122" s="23">
        <f t="shared" si="14"/>
        <v>-2352</v>
      </c>
      <c r="AF122" s="23">
        <f t="shared" si="15"/>
        <v>303</v>
      </c>
      <c r="AG122" s="28"/>
      <c r="AH122" s="28">
        <v>11</v>
      </c>
      <c r="AI122" s="28" t="s">
        <v>132</v>
      </c>
      <c r="AJ122" s="28" t="s">
        <v>59</v>
      </c>
      <c r="AK122" s="29">
        <v>40.234369999999998</v>
      </c>
      <c r="AL122" s="29">
        <v>-104.86059</v>
      </c>
    </row>
    <row r="123" spans="1:38" x14ac:dyDescent="0.25">
      <c r="A123" s="31" t="s">
        <v>386</v>
      </c>
      <c r="B123" s="28" t="s">
        <v>387</v>
      </c>
      <c r="C123" s="31" t="s">
        <v>388</v>
      </c>
      <c r="D123" s="28" t="s">
        <v>69</v>
      </c>
      <c r="E123" s="28"/>
      <c r="F123" s="28">
        <v>1995</v>
      </c>
      <c r="G123" s="28" t="s">
        <v>84</v>
      </c>
      <c r="H123" s="32">
        <v>4.3658119658119698</v>
      </c>
      <c r="I123" s="32">
        <v>28.842735042735001</v>
      </c>
      <c r="J123" s="26" t="s">
        <v>45</v>
      </c>
      <c r="K123" s="24">
        <f t="shared" si="8"/>
        <v>151.36608783263236</v>
      </c>
      <c r="L123" s="26" t="str">
        <f t="shared" si="9"/>
        <v>--</v>
      </c>
      <c r="M123" s="28"/>
      <c r="N123" s="28">
        <v>2000</v>
      </c>
      <c r="O123" s="28" t="s">
        <v>84</v>
      </c>
      <c r="P123" s="32">
        <v>0.78456221198156695</v>
      </c>
      <c r="Q123" s="32">
        <v>9.8287762416794706</v>
      </c>
      <c r="R123" s="26" t="s">
        <v>45</v>
      </c>
      <c r="S123" s="24">
        <f t="shared" si="10"/>
        <v>79.822980266311021</v>
      </c>
      <c r="T123" s="25" t="str">
        <f t="shared" si="11"/>
        <v>--</v>
      </c>
      <c r="U123" s="28"/>
      <c r="V123" s="24">
        <f t="shared" si="12"/>
        <v>0.34077129742087942</v>
      </c>
      <c r="W123" s="28"/>
      <c r="X123" s="28">
        <v>6919</v>
      </c>
      <c r="Y123" s="28">
        <v>7117</v>
      </c>
      <c r="Z123" s="33">
        <v>56</v>
      </c>
      <c r="AA123" s="33">
        <v>2</v>
      </c>
      <c r="AB123" s="28" t="s">
        <v>46</v>
      </c>
      <c r="AC123" s="28">
        <v>4760</v>
      </c>
      <c r="AD123" s="23">
        <f t="shared" si="13"/>
        <v>-2159</v>
      </c>
      <c r="AE123" s="23">
        <f t="shared" si="14"/>
        <v>-2357</v>
      </c>
      <c r="AF123" s="23">
        <f t="shared" si="15"/>
        <v>198</v>
      </c>
      <c r="AG123" s="28"/>
      <c r="AH123" s="28">
        <v>11</v>
      </c>
      <c r="AI123" s="28" t="s">
        <v>53</v>
      </c>
      <c r="AJ123" s="28" t="s">
        <v>47</v>
      </c>
      <c r="AK123" s="29">
        <v>40.498747999999999</v>
      </c>
      <c r="AL123" s="29">
        <v>-104.622511</v>
      </c>
    </row>
    <row r="124" spans="1:38" x14ac:dyDescent="0.25">
      <c r="A124" s="31" t="s">
        <v>389</v>
      </c>
      <c r="B124" s="28" t="s">
        <v>390</v>
      </c>
      <c r="C124" s="31" t="s">
        <v>315</v>
      </c>
      <c r="D124" s="28" t="s">
        <v>69</v>
      </c>
      <c r="E124" s="28"/>
      <c r="F124" s="28">
        <v>1992</v>
      </c>
      <c r="G124" s="28" t="s">
        <v>136</v>
      </c>
      <c r="H124" s="32">
        <v>4.1622807017543897</v>
      </c>
      <c r="I124" s="32">
        <v>54.916076248313097</v>
      </c>
      <c r="J124" s="26" t="s">
        <v>45</v>
      </c>
      <c r="K124" s="24">
        <f t="shared" si="8"/>
        <v>75.793483185759229</v>
      </c>
      <c r="L124" s="26" t="str">
        <f t="shared" si="9"/>
        <v>--</v>
      </c>
      <c r="M124" s="28"/>
      <c r="N124" s="28">
        <v>1997</v>
      </c>
      <c r="O124" s="28" t="s">
        <v>136</v>
      </c>
      <c r="P124" s="32">
        <v>0.633179723502304</v>
      </c>
      <c r="Q124" s="32">
        <v>9.1906041986687192</v>
      </c>
      <c r="R124" s="26" t="s">
        <v>45</v>
      </c>
      <c r="S124" s="24">
        <f t="shared" si="10"/>
        <v>68.894243492067858</v>
      </c>
      <c r="T124" s="25" t="str">
        <f t="shared" si="11"/>
        <v>--</v>
      </c>
      <c r="U124" s="28"/>
      <c r="V124" s="24">
        <f t="shared" si="12"/>
        <v>0.16735726269137874</v>
      </c>
      <c r="W124" s="28"/>
      <c r="X124" s="28">
        <v>7100</v>
      </c>
      <c r="Y124" s="28">
        <v>7110</v>
      </c>
      <c r="Z124" s="33">
        <v>40</v>
      </c>
      <c r="AA124" s="33">
        <v>1</v>
      </c>
      <c r="AB124" s="28" t="s">
        <v>46</v>
      </c>
      <c r="AC124" s="28">
        <v>4815</v>
      </c>
      <c r="AD124" s="23">
        <f t="shared" si="13"/>
        <v>-2285</v>
      </c>
      <c r="AE124" s="23">
        <f t="shared" si="14"/>
        <v>-2295</v>
      </c>
      <c r="AF124" s="23">
        <f t="shared" si="15"/>
        <v>10</v>
      </c>
      <c r="AG124" s="28"/>
      <c r="AH124" s="28">
        <v>22</v>
      </c>
      <c r="AI124" s="28" t="s">
        <v>132</v>
      </c>
      <c r="AJ124" s="28" t="s">
        <v>47</v>
      </c>
      <c r="AK124" s="29">
        <v>40.209077999999998</v>
      </c>
      <c r="AL124" s="29">
        <v>-104.65214</v>
      </c>
    </row>
    <row r="125" spans="1:38" x14ac:dyDescent="0.25">
      <c r="A125" s="31" t="s">
        <v>391</v>
      </c>
      <c r="B125" s="28" t="s">
        <v>392</v>
      </c>
      <c r="C125" s="31" t="s">
        <v>393</v>
      </c>
      <c r="D125" s="28" t="s">
        <v>43</v>
      </c>
      <c r="E125" s="28"/>
      <c r="F125" s="28">
        <v>1988</v>
      </c>
      <c r="G125" s="28" t="s">
        <v>44</v>
      </c>
      <c r="H125" s="32">
        <v>5.0234416841758298</v>
      </c>
      <c r="I125" s="32">
        <v>57.3407077823096</v>
      </c>
      <c r="J125" s="26" t="s">
        <v>45</v>
      </c>
      <c r="K125" s="24">
        <f t="shared" si="8"/>
        <v>87.606900550425905</v>
      </c>
      <c r="L125" s="26" t="str">
        <f t="shared" si="9"/>
        <v>--</v>
      </c>
      <c r="M125" s="28"/>
      <c r="N125" s="28">
        <v>1993</v>
      </c>
      <c r="O125" s="28" t="s">
        <v>44</v>
      </c>
      <c r="P125" s="32">
        <v>1.77213199851687</v>
      </c>
      <c r="Q125" s="32">
        <v>43.698850574712601</v>
      </c>
      <c r="R125" s="26" t="s">
        <v>45</v>
      </c>
      <c r="S125" s="24">
        <f t="shared" si="10"/>
        <v>40.553286304110642</v>
      </c>
      <c r="T125" s="25" t="str">
        <f t="shared" si="11"/>
        <v>--</v>
      </c>
      <c r="U125" s="28"/>
      <c r="V125" s="24">
        <f t="shared" si="12"/>
        <v>0.76209123090375075</v>
      </c>
      <c r="W125" s="28"/>
      <c r="X125" s="28">
        <v>7004</v>
      </c>
      <c r="Y125" s="28">
        <v>7010</v>
      </c>
      <c r="Z125" s="35" t="s">
        <v>45</v>
      </c>
      <c r="AA125" s="33">
        <v>2</v>
      </c>
      <c r="AB125" s="28" t="s">
        <v>52</v>
      </c>
      <c r="AC125" s="28">
        <v>4643</v>
      </c>
      <c r="AD125" s="23">
        <f t="shared" si="13"/>
        <v>-2361</v>
      </c>
      <c r="AE125" s="23">
        <f t="shared" si="14"/>
        <v>-2367</v>
      </c>
      <c r="AF125" s="23">
        <f t="shared" si="15"/>
        <v>6</v>
      </c>
      <c r="AG125" s="28"/>
      <c r="AH125" s="28">
        <v>22</v>
      </c>
      <c r="AI125" s="23" t="s">
        <v>38</v>
      </c>
      <c r="AJ125" s="28" t="s">
        <v>47</v>
      </c>
      <c r="AK125" s="29">
        <v>40.379064999999997</v>
      </c>
      <c r="AL125" s="29">
        <v>-104.65182799999999</v>
      </c>
    </row>
    <row r="126" spans="1:38" x14ac:dyDescent="0.25">
      <c r="A126" s="31" t="s">
        <v>394</v>
      </c>
      <c r="B126" s="28" t="s">
        <v>395</v>
      </c>
      <c r="C126" s="31" t="s">
        <v>396</v>
      </c>
      <c r="D126" s="28" t="s">
        <v>69</v>
      </c>
      <c r="E126" s="28"/>
      <c r="F126" s="28">
        <v>1995</v>
      </c>
      <c r="G126" s="28" t="s">
        <v>107</v>
      </c>
      <c r="H126" s="32">
        <v>3.8125448028673801</v>
      </c>
      <c r="I126" s="32">
        <v>104.537634408602</v>
      </c>
      <c r="J126" s="26">
        <v>0.17777777777777801</v>
      </c>
      <c r="K126" s="24">
        <f t="shared" si="8"/>
        <v>36.47054789823769</v>
      </c>
      <c r="L126" s="26">
        <f t="shared" si="9"/>
        <v>1.7006102996639969</v>
      </c>
      <c r="M126" s="28"/>
      <c r="N126" s="28">
        <v>2000</v>
      </c>
      <c r="O126" s="28" t="s">
        <v>107</v>
      </c>
      <c r="P126" s="32">
        <v>1.9326164874552001</v>
      </c>
      <c r="Q126" s="32">
        <v>44.550179211469498</v>
      </c>
      <c r="R126" s="26" t="s">
        <v>45</v>
      </c>
      <c r="S126" s="24">
        <f t="shared" si="10"/>
        <v>43.380666961663884</v>
      </c>
      <c r="T126" s="25" t="str">
        <f t="shared" si="11"/>
        <v>--</v>
      </c>
      <c r="U126" s="28"/>
      <c r="V126" s="24">
        <f t="shared" si="12"/>
        <v>0.42616402660632269</v>
      </c>
      <c r="W126" s="28"/>
      <c r="X126" s="28">
        <v>7064</v>
      </c>
      <c r="Y126" s="28">
        <v>7070</v>
      </c>
      <c r="Z126" s="33">
        <v>40</v>
      </c>
      <c r="AA126" s="33">
        <v>1</v>
      </c>
      <c r="AB126" s="28" t="s">
        <v>46</v>
      </c>
      <c r="AC126" s="28">
        <v>4684</v>
      </c>
      <c r="AD126" s="23">
        <f t="shared" si="13"/>
        <v>-2380</v>
      </c>
      <c r="AE126" s="23">
        <f t="shared" si="14"/>
        <v>-2386</v>
      </c>
      <c r="AF126" s="23">
        <f t="shared" si="15"/>
        <v>6</v>
      </c>
      <c r="AG126" s="28"/>
      <c r="AH126" s="28">
        <v>4</v>
      </c>
      <c r="AI126" s="28" t="s">
        <v>65</v>
      </c>
      <c r="AJ126" s="28" t="s">
        <v>47</v>
      </c>
      <c r="AK126" s="29">
        <v>40.343653000000003</v>
      </c>
      <c r="AL126" s="29">
        <v>-104.670599</v>
      </c>
    </row>
    <row r="127" spans="1:38" x14ac:dyDescent="0.25">
      <c r="A127" s="31" t="s">
        <v>397</v>
      </c>
      <c r="B127" s="28" t="s">
        <v>398</v>
      </c>
      <c r="C127" s="31" t="s">
        <v>399</v>
      </c>
      <c r="D127" s="28" t="s">
        <v>35</v>
      </c>
      <c r="E127" s="28"/>
      <c r="F127" s="28">
        <v>1995</v>
      </c>
      <c r="G127" s="28" t="s">
        <v>201</v>
      </c>
      <c r="H127" s="32">
        <v>4.7788654060066698</v>
      </c>
      <c r="I127" s="32">
        <v>83.683178840687205</v>
      </c>
      <c r="J127" s="26" t="s">
        <v>45</v>
      </c>
      <c r="K127" s="24">
        <f t="shared" si="8"/>
        <v>57.106642842816584</v>
      </c>
      <c r="L127" s="26" t="str">
        <f t="shared" si="9"/>
        <v>--</v>
      </c>
      <c r="M127" s="28"/>
      <c r="N127" s="28">
        <v>2000</v>
      </c>
      <c r="O127" s="28" t="s">
        <v>201</v>
      </c>
      <c r="P127" s="32">
        <v>1.09988971601875</v>
      </c>
      <c r="Q127" s="32">
        <v>25.939233526330302</v>
      </c>
      <c r="R127" s="26">
        <v>0.80678246484698102</v>
      </c>
      <c r="S127" s="24">
        <f t="shared" si="10"/>
        <v>42.402552677675615</v>
      </c>
      <c r="T127" s="25">
        <f t="shared" si="11"/>
        <v>31.102787367561778</v>
      </c>
      <c r="U127" s="28"/>
      <c r="V127" s="24">
        <f t="shared" si="12"/>
        <v>0.30996950505085868</v>
      </c>
      <c r="W127" s="28"/>
      <c r="X127" s="28">
        <v>7136</v>
      </c>
      <c r="Y127" s="28">
        <v>7370</v>
      </c>
      <c r="Z127" s="33">
        <v>24</v>
      </c>
      <c r="AA127" s="33">
        <v>2</v>
      </c>
      <c r="AB127" s="28" t="s">
        <v>46</v>
      </c>
      <c r="AC127" s="28">
        <v>4978</v>
      </c>
      <c r="AD127" s="23">
        <f t="shared" si="13"/>
        <v>-2158</v>
      </c>
      <c r="AE127" s="23">
        <f t="shared" si="14"/>
        <v>-2392</v>
      </c>
      <c r="AF127" s="23">
        <f t="shared" si="15"/>
        <v>234</v>
      </c>
      <c r="AG127" s="28"/>
      <c r="AH127" s="28">
        <v>18</v>
      </c>
      <c r="AI127" s="28" t="s">
        <v>132</v>
      </c>
      <c r="AJ127" s="28" t="s">
        <v>47</v>
      </c>
      <c r="AK127" s="29">
        <v>40.228389999999997</v>
      </c>
      <c r="AL127" s="29">
        <v>-104.70201</v>
      </c>
    </row>
    <row r="128" spans="1:38" x14ac:dyDescent="0.25">
      <c r="A128" s="31" t="s">
        <v>400</v>
      </c>
      <c r="B128" s="28" t="s">
        <v>401</v>
      </c>
      <c r="C128" s="31" t="s">
        <v>402</v>
      </c>
      <c r="D128" s="28" t="s">
        <v>122</v>
      </c>
      <c r="E128" s="28"/>
      <c r="F128" s="28">
        <v>1990</v>
      </c>
      <c r="G128" s="28" t="s">
        <v>107</v>
      </c>
      <c r="H128" s="32">
        <v>3.5024386069992302</v>
      </c>
      <c r="I128" s="32">
        <v>39.108624967913102</v>
      </c>
      <c r="J128" s="26" t="s">
        <v>45</v>
      </c>
      <c r="K128" s="24">
        <f t="shared" si="8"/>
        <v>89.556679885135978</v>
      </c>
      <c r="L128" s="26" t="str">
        <f t="shared" si="9"/>
        <v>--</v>
      </c>
      <c r="M128" s="28"/>
      <c r="N128" s="28">
        <v>1995</v>
      </c>
      <c r="O128" s="28" t="s">
        <v>107</v>
      </c>
      <c r="P128" s="32">
        <v>1.5602150537634401</v>
      </c>
      <c r="Q128" s="32">
        <v>16.4802867383513</v>
      </c>
      <c r="R128" s="26">
        <v>0.43942652329749099</v>
      </c>
      <c r="S128" s="24">
        <f t="shared" si="10"/>
        <v>94.67159634623718</v>
      </c>
      <c r="T128" s="25">
        <f t="shared" si="11"/>
        <v>26.663766855154339</v>
      </c>
      <c r="U128" s="28"/>
      <c r="V128" s="24">
        <f t="shared" si="12"/>
        <v>0.42139775437956833</v>
      </c>
      <c r="W128" s="28"/>
      <c r="X128" s="28">
        <v>6978</v>
      </c>
      <c r="Y128" s="28">
        <v>7140</v>
      </c>
      <c r="Z128" s="33">
        <v>36</v>
      </c>
      <c r="AA128" s="33">
        <v>2</v>
      </c>
      <c r="AB128" s="28" t="s">
        <v>64</v>
      </c>
      <c r="AC128" s="28">
        <v>4896</v>
      </c>
      <c r="AD128" s="23">
        <f t="shared" si="13"/>
        <v>-2082</v>
      </c>
      <c r="AE128" s="23">
        <f t="shared" si="14"/>
        <v>-2244</v>
      </c>
      <c r="AF128" s="23">
        <f t="shared" si="15"/>
        <v>162</v>
      </c>
      <c r="AG128" s="28"/>
      <c r="AH128" s="28">
        <v>29</v>
      </c>
      <c r="AI128" s="28" t="s">
        <v>132</v>
      </c>
      <c r="AJ128" s="28" t="s">
        <v>47</v>
      </c>
      <c r="AK128" s="29">
        <v>40.202399999999997</v>
      </c>
      <c r="AL128" s="29">
        <v>-104.68467</v>
      </c>
    </row>
    <row r="129" spans="1:38" x14ac:dyDescent="0.25">
      <c r="A129" s="31" t="s">
        <v>403</v>
      </c>
      <c r="B129" s="28" t="s">
        <v>404</v>
      </c>
      <c r="C129" s="31" t="s">
        <v>34</v>
      </c>
      <c r="D129" s="28" t="s">
        <v>43</v>
      </c>
      <c r="E129" s="28"/>
      <c r="F129" s="28">
        <v>1988</v>
      </c>
      <c r="G129" s="28" t="s">
        <v>136</v>
      </c>
      <c r="H129" s="32">
        <v>2.2398591027067098</v>
      </c>
      <c r="I129" s="32">
        <v>34.746483747373603</v>
      </c>
      <c r="J129" s="26" t="s">
        <v>45</v>
      </c>
      <c r="K129" s="24">
        <f t="shared" si="8"/>
        <v>64.462899871875962</v>
      </c>
      <c r="L129" s="26" t="str">
        <f t="shared" si="9"/>
        <v>--</v>
      </c>
      <c r="M129" s="28"/>
      <c r="N129" s="28">
        <v>1993</v>
      </c>
      <c r="O129" s="28" t="s">
        <v>136</v>
      </c>
      <c r="P129" s="32">
        <v>0.731233998975934</v>
      </c>
      <c r="Q129" s="32">
        <v>18.406144393241199</v>
      </c>
      <c r="R129" s="26" t="s">
        <v>45</v>
      </c>
      <c r="S129" s="24">
        <f t="shared" si="10"/>
        <v>39.727711755018376</v>
      </c>
      <c r="T129" s="25" t="str">
        <f t="shared" si="11"/>
        <v>--</v>
      </c>
      <c r="U129" s="28"/>
      <c r="V129" s="24">
        <f t="shared" si="12"/>
        <v>0.52972682148398609</v>
      </c>
      <c r="W129" s="28"/>
      <c r="X129" s="28">
        <v>7276</v>
      </c>
      <c r="Y129" s="28">
        <v>7294</v>
      </c>
      <c r="Z129" s="33">
        <v>10</v>
      </c>
      <c r="AA129" s="33">
        <v>1</v>
      </c>
      <c r="AB129" s="28" t="s">
        <v>64</v>
      </c>
      <c r="AC129" s="28">
        <v>4759</v>
      </c>
      <c r="AD129" s="23">
        <f t="shared" si="13"/>
        <v>-2517</v>
      </c>
      <c r="AE129" s="23">
        <f t="shared" si="14"/>
        <v>-2535</v>
      </c>
      <c r="AF129" s="23">
        <f t="shared" si="15"/>
        <v>18</v>
      </c>
      <c r="AG129" s="28"/>
      <c r="AH129" s="28">
        <v>29</v>
      </c>
      <c r="AI129" s="28" t="s">
        <v>65</v>
      </c>
      <c r="AJ129" s="23" t="s">
        <v>39</v>
      </c>
      <c r="AK129" s="29">
        <v>40.276986000000001</v>
      </c>
      <c r="AL129" s="29">
        <v>-104.80856199999999</v>
      </c>
    </row>
    <row r="130" spans="1:38" x14ac:dyDescent="0.25">
      <c r="A130" s="31" t="s">
        <v>405</v>
      </c>
      <c r="B130" s="28" t="s">
        <v>406</v>
      </c>
      <c r="C130" s="31" t="s">
        <v>407</v>
      </c>
      <c r="D130" s="28" t="s">
        <v>35</v>
      </c>
      <c r="E130" s="28"/>
      <c r="F130" s="28">
        <v>1989</v>
      </c>
      <c r="G130" s="28" t="s">
        <v>123</v>
      </c>
      <c r="H130" s="32">
        <v>2.4307692307692301</v>
      </c>
      <c r="I130" s="32">
        <v>16.310446343779699</v>
      </c>
      <c r="J130" s="26" t="s">
        <v>45</v>
      </c>
      <c r="K130" s="24">
        <f t="shared" si="8"/>
        <v>149.03143540864843</v>
      </c>
      <c r="L130" s="26" t="str">
        <f t="shared" si="9"/>
        <v>--</v>
      </c>
      <c r="M130" s="28"/>
      <c r="N130" s="28">
        <v>1994</v>
      </c>
      <c r="O130" s="28" t="s">
        <v>123</v>
      </c>
      <c r="P130" s="32">
        <v>1.01506252368321</v>
      </c>
      <c r="Q130" s="32">
        <v>3.6141215106732298</v>
      </c>
      <c r="R130" s="26" t="s">
        <v>45</v>
      </c>
      <c r="S130" s="24">
        <f t="shared" si="10"/>
        <v>280.86009855659961</v>
      </c>
      <c r="T130" s="25" t="str">
        <f t="shared" si="11"/>
        <v>--</v>
      </c>
      <c r="U130" s="28"/>
      <c r="V130" s="24">
        <f t="shared" si="12"/>
        <v>0.22158323779113159</v>
      </c>
      <c r="W130" s="28"/>
      <c r="X130" s="28">
        <v>6664</v>
      </c>
      <c r="Y130" s="28">
        <v>6947</v>
      </c>
      <c r="Z130" s="33">
        <v>15</v>
      </c>
      <c r="AA130" s="33">
        <v>2</v>
      </c>
      <c r="AB130" s="28" t="s">
        <v>46</v>
      </c>
      <c r="AC130" s="28">
        <v>4689</v>
      </c>
      <c r="AD130" s="23">
        <f t="shared" si="13"/>
        <v>-1975</v>
      </c>
      <c r="AE130" s="23">
        <f t="shared" si="14"/>
        <v>-2258</v>
      </c>
      <c r="AF130" s="23">
        <f t="shared" si="15"/>
        <v>283</v>
      </c>
      <c r="AG130" s="28"/>
      <c r="AH130" s="28">
        <v>18</v>
      </c>
      <c r="AI130" s="28" t="s">
        <v>53</v>
      </c>
      <c r="AJ130" s="28" t="s">
        <v>54</v>
      </c>
      <c r="AK130" s="29">
        <v>40.480490000000003</v>
      </c>
      <c r="AL130" s="29">
        <v>-104.5997</v>
      </c>
    </row>
    <row r="131" spans="1:38" x14ac:dyDescent="0.25">
      <c r="A131" s="31" t="s">
        <v>408</v>
      </c>
      <c r="B131" s="28" t="s">
        <v>409</v>
      </c>
      <c r="C131" s="31" t="s">
        <v>410</v>
      </c>
      <c r="D131" s="28" t="s">
        <v>43</v>
      </c>
      <c r="E131" s="28"/>
      <c r="F131" s="28">
        <v>1994</v>
      </c>
      <c r="G131" s="28" t="s">
        <v>107</v>
      </c>
      <c r="H131" s="32">
        <v>1.50465949820789</v>
      </c>
      <c r="I131" s="32">
        <v>10.0688172043011</v>
      </c>
      <c r="J131" s="26" t="s">
        <v>45</v>
      </c>
      <c r="K131" s="24">
        <f t="shared" si="8"/>
        <v>149.4375622953155</v>
      </c>
      <c r="L131" s="26" t="str">
        <f t="shared" si="9"/>
        <v>--</v>
      </c>
      <c r="M131" s="28"/>
      <c r="N131" s="28">
        <v>1999</v>
      </c>
      <c r="O131" s="28" t="s">
        <v>107</v>
      </c>
      <c r="P131" s="32">
        <v>0.93655913978494598</v>
      </c>
      <c r="Q131" s="32">
        <v>10.120071684587799</v>
      </c>
      <c r="R131" s="26">
        <v>0.184229390681004</v>
      </c>
      <c r="S131" s="24">
        <f t="shared" si="10"/>
        <v>92.544714007437676</v>
      </c>
      <c r="T131" s="25">
        <f t="shared" si="11"/>
        <v>18.204356295378144</v>
      </c>
      <c r="U131" s="28"/>
      <c r="V131" s="24">
        <f t="shared" si="12"/>
        <v>1.0050904172006225</v>
      </c>
      <c r="W131" s="28"/>
      <c r="X131" s="28">
        <v>6647</v>
      </c>
      <c r="Y131" s="28">
        <v>6908</v>
      </c>
      <c r="Z131" s="33">
        <v>32</v>
      </c>
      <c r="AA131" s="33">
        <v>4</v>
      </c>
      <c r="AB131" s="28" t="s">
        <v>52</v>
      </c>
      <c r="AC131" s="28">
        <v>4620</v>
      </c>
      <c r="AD131" s="23">
        <f t="shared" si="13"/>
        <v>-2027</v>
      </c>
      <c r="AE131" s="23">
        <f t="shared" si="14"/>
        <v>-2288</v>
      </c>
      <c r="AF131" s="23">
        <f t="shared" si="15"/>
        <v>261</v>
      </c>
      <c r="AG131" s="28"/>
      <c r="AH131" s="28">
        <v>11</v>
      </c>
      <c r="AI131" s="23" t="s">
        <v>38</v>
      </c>
      <c r="AJ131" s="28" t="s">
        <v>47</v>
      </c>
      <c r="AK131" s="29">
        <v>40.415444999999998</v>
      </c>
      <c r="AL131" s="29">
        <v>-104.63834799999999</v>
      </c>
    </row>
    <row r="133" spans="1:38" x14ac:dyDescent="0.25">
      <c r="A133" s="1" t="s">
        <v>411</v>
      </c>
      <c r="B133" s="1"/>
      <c r="C133" s="1"/>
      <c r="E133" s="34" t="s">
        <v>412</v>
      </c>
    </row>
    <row r="134" spans="1:38" x14ac:dyDescent="0.25">
      <c r="A134" s="47" t="s">
        <v>413</v>
      </c>
      <c r="B134" s="47"/>
      <c r="C134" s="47"/>
      <c r="E134" s="42" t="s">
        <v>414</v>
      </c>
      <c r="H134" s="38">
        <f>MIN(H$4:H$131)</f>
        <v>0.67780337941628299</v>
      </c>
      <c r="I134" s="38">
        <f>MIN(I$4:I$131)</f>
        <v>6.4831541218637998</v>
      </c>
      <c r="J134" s="38">
        <f>MIN(J$4:J$131)</f>
        <v>2.1505376344085999E-2</v>
      </c>
      <c r="K134" s="38">
        <f>MIN(K$4:K$131)</f>
        <v>17.790330863472949</v>
      </c>
      <c r="L134" s="38">
        <f>MIN(L$4:L$131)</f>
        <v>0.26001160766105591</v>
      </c>
      <c r="M134" s="38"/>
      <c r="N134" s="43"/>
      <c r="O134" s="38"/>
      <c r="P134" s="38">
        <f>MIN(P$4:P$131)</f>
        <v>0.44508448540706602</v>
      </c>
      <c r="Q134" s="38">
        <f>MIN(Q$4:Q$131)</f>
        <v>3.6141215106732298</v>
      </c>
      <c r="R134" s="38">
        <f>MIN(R$4:R$131)</f>
        <v>1.0752688172042999E-2</v>
      </c>
      <c r="S134" s="38">
        <f>MIN(S$4:S$131)</f>
        <v>12.935650137780389</v>
      </c>
      <c r="T134" s="38">
        <f>MIN(T$4:T$131)</f>
        <v>0.19988863347563496</v>
      </c>
      <c r="U134" s="38"/>
      <c r="V134" s="38">
        <f>MIN(V$4:V$131)</f>
        <v>0.11092000405364513</v>
      </c>
      <c r="W134" s="38"/>
      <c r="X134" s="43">
        <f>MIN(X$4:X$131)</f>
        <v>6364</v>
      </c>
      <c r="Y134" s="43">
        <f>MIN(Y$4:Y$131)</f>
        <v>6538</v>
      </c>
      <c r="Z134" s="44">
        <f>MIN(Z$4:Z$131)</f>
        <v>10</v>
      </c>
      <c r="AA134" s="44">
        <f>MIN(AA$4:AA$131)</f>
        <v>1</v>
      </c>
      <c r="AB134" s="43"/>
      <c r="AC134" s="43">
        <f>MIN(AC$4:AC$131)</f>
        <v>4571</v>
      </c>
      <c r="AD134" s="43">
        <f>MIN(AD$4:AD$131)</f>
        <v>-2831</v>
      </c>
      <c r="AE134" s="43">
        <f>MIN(AE$4:AE$131)</f>
        <v>-2970</v>
      </c>
      <c r="AF134" s="43">
        <f>MIN(AF$4:AF$131)</f>
        <v>6</v>
      </c>
    </row>
    <row r="135" spans="1:38" x14ac:dyDescent="0.25">
      <c r="A135" s="47"/>
      <c r="B135" s="47"/>
      <c r="C135" s="47"/>
      <c r="E135" s="42" t="s">
        <v>415</v>
      </c>
      <c r="H135" s="38">
        <f>MAX(H$4:H$131)</f>
        <v>7.5</v>
      </c>
      <c r="I135" s="38">
        <f>MAX(I$4:I$131)</f>
        <v>126.878494623656</v>
      </c>
      <c r="J135" s="38">
        <f>MAX(J$4:J$131)</f>
        <v>1.2340144742443599</v>
      </c>
      <c r="K135" s="38">
        <f>MAX(K$4:K$131)</f>
        <v>759.49367088607596</v>
      </c>
      <c r="L135" s="38">
        <f>MAX(L$4:L$131)</f>
        <v>154.68819106589928</v>
      </c>
      <c r="M135" s="38"/>
      <c r="N135" s="43"/>
      <c r="O135" s="38"/>
      <c r="P135" s="38">
        <f>MAX(P$4:P$131)</f>
        <v>4.2100358422939097</v>
      </c>
      <c r="Q135" s="38">
        <f>MAX(Q$4:Q$131)</f>
        <v>62.562485065710902</v>
      </c>
      <c r="R135" s="38">
        <f>MAX(R$4:R$131)</f>
        <v>2.2220843672456598</v>
      </c>
      <c r="S135" s="38">
        <f>MAX(S$4:S$131)</f>
        <v>326.4359167293706</v>
      </c>
      <c r="T135" s="38">
        <f>MAX(T$4:T$131)</f>
        <v>305.78085610461454</v>
      </c>
      <c r="U135" s="38"/>
      <c r="V135" s="38">
        <f>MAX(V$4:V$131)</f>
        <v>1.2553714725135721</v>
      </c>
      <c r="W135" s="38"/>
      <c r="X135" s="43">
        <f>MAX(X$4:X$131)</f>
        <v>8083</v>
      </c>
      <c r="Y135" s="43">
        <f>MAX(Y$4:Y$131)</f>
        <v>8294</v>
      </c>
      <c r="Z135" s="44">
        <f>MAX(Z$4:Z$131)</f>
        <v>100</v>
      </c>
      <c r="AA135" s="44">
        <f>MAX(AA$4:AA$131)</f>
        <v>5</v>
      </c>
      <c r="AB135" s="43"/>
      <c r="AC135" s="43">
        <f>MAX(AC$4:AC$131)</f>
        <v>5347</v>
      </c>
      <c r="AD135" s="43">
        <f>MAX(AD$4:AD$131)</f>
        <v>-1728</v>
      </c>
      <c r="AE135" s="43">
        <f>MAX(AE$4:AE$131)</f>
        <v>-1935</v>
      </c>
      <c r="AF135" s="43">
        <f>MAX(AF$4:AF$131)</f>
        <v>429</v>
      </c>
    </row>
    <row r="136" spans="1:38" x14ac:dyDescent="0.25">
      <c r="A136" s="42" t="s">
        <v>416</v>
      </c>
      <c r="B136" s="1"/>
      <c r="C136" s="1"/>
      <c r="E136" s="42" t="s">
        <v>417</v>
      </c>
      <c r="H136" s="38">
        <f>MEDIAN(H$4:H$131)</f>
        <v>3.4832981565462102</v>
      </c>
      <c r="I136" s="38">
        <f>MEDIAN(I$4:I$131)</f>
        <v>40.323603522296501</v>
      </c>
      <c r="J136" s="38">
        <f>MEDIAN(J$4:J$131)</f>
        <v>0.30529953917050701</v>
      </c>
      <c r="K136" s="38">
        <f>MEDIAN(K$4:K$131)</f>
        <v>80.369532999795894</v>
      </c>
      <c r="L136" s="38">
        <f>MEDIAN(L$4:L$131)</f>
        <v>7.004410003796683</v>
      </c>
      <c r="M136" s="38"/>
      <c r="N136" s="43"/>
      <c r="O136" s="38"/>
      <c r="P136" s="38">
        <f>MEDIAN(P$4:P$131)</f>
        <v>1.3963133640553</v>
      </c>
      <c r="Q136" s="38">
        <f>MEDIAN(Q$4:Q$131)</f>
        <v>17.49462339106945</v>
      </c>
      <c r="R136" s="38">
        <f>MEDIAN(R$4:R$131)</f>
        <v>0.18548387096774199</v>
      </c>
      <c r="S136" s="38">
        <f>MEDIAN(S$4:S$131)</f>
        <v>69.863381996470352</v>
      </c>
      <c r="T136" s="38">
        <f>MEDIAN(T$4:T$131)</f>
        <v>10.252793146084187</v>
      </c>
      <c r="U136" s="38"/>
      <c r="V136" s="38">
        <f>MEDIAN(V$4:V$131)</f>
        <v>0.45506424797897943</v>
      </c>
      <c r="W136" s="38"/>
      <c r="X136" s="43">
        <f>MEDIAN(X$4:X$131)</f>
        <v>7005.5</v>
      </c>
      <c r="Y136" s="43">
        <f>MEDIAN(Y$4:Y$131)</f>
        <v>7127</v>
      </c>
      <c r="Z136" s="44">
        <f>MEDIAN(Z$4:Z$131)</f>
        <v>20</v>
      </c>
      <c r="AA136" s="44">
        <f>MEDIAN(AA$4:AA$131)</f>
        <v>2</v>
      </c>
      <c r="AB136" s="43"/>
      <c r="AC136" s="43">
        <f>MEDIAN(AC$4:AC$131)</f>
        <v>4773.5</v>
      </c>
      <c r="AD136" s="43">
        <f>MEDIAN(AD$4:AD$131)</f>
        <v>-2185.5</v>
      </c>
      <c r="AE136" s="43">
        <f>MEDIAN(AE$4:AE$131)</f>
        <v>-2361</v>
      </c>
      <c r="AF136" s="43">
        <f>MEDIAN(AF$4:AF$131)</f>
        <v>195.5</v>
      </c>
    </row>
    <row r="137" spans="1:38" x14ac:dyDescent="0.25">
      <c r="A137" s="42" t="s">
        <v>418</v>
      </c>
      <c r="B137" s="1"/>
      <c r="C137" s="1"/>
      <c r="E137" s="42" t="s">
        <v>419</v>
      </c>
      <c r="H137" s="38">
        <f>AVERAGE(H$4:H$131)</f>
        <v>3.6489552343034153</v>
      </c>
      <c r="I137" s="38">
        <f>AVERAGE(I$4:I$131)</f>
        <v>47.727059103738334</v>
      </c>
      <c r="J137" s="38">
        <f>AVERAGE(J$4:J$131)</f>
        <v>0.39095885822577098</v>
      </c>
      <c r="K137" s="38">
        <f>AVERAGE(K$4:K$131)</f>
        <v>108.99177021359046</v>
      </c>
      <c r="L137" s="38">
        <f>AVERAGE(L$4:L$131)</f>
        <v>15.913930285508103</v>
      </c>
      <c r="M137" s="38"/>
      <c r="N137" s="43"/>
      <c r="O137" s="38"/>
      <c r="P137" s="38">
        <f>AVERAGE(P$4:P$131)</f>
        <v>1.4974173761225846</v>
      </c>
      <c r="Q137" s="38">
        <f>AVERAGE(Q$4:Q$131)</f>
        <v>21.002940550191401</v>
      </c>
      <c r="R137" s="38">
        <f>AVERAGE(R$4:R$131)</f>
        <v>0.2787152688497409</v>
      </c>
      <c r="S137" s="38">
        <f>AVERAGE(S$4:S$131)</f>
        <v>96.469749910284747</v>
      </c>
      <c r="T137" s="38">
        <f>AVERAGE(T$4:T$131)</f>
        <v>19.000402966504531</v>
      </c>
      <c r="U137" s="38"/>
      <c r="V137" s="38">
        <f>AVERAGE(V$4:V$131)</f>
        <v>0.49328615882143956</v>
      </c>
      <c r="W137" s="38"/>
      <c r="X137" s="43">
        <f>AVERAGE(X$4:X$131)</f>
        <v>7008.875</v>
      </c>
      <c r="Y137" s="43">
        <f>AVERAGE(Y$4:Y$131)</f>
        <v>7173.2109375</v>
      </c>
      <c r="Z137" s="44">
        <f>AVERAGE(Z$4:Z$131)</f>
        <v>27.657657657657658</v>
      </c>
      <c r="AA137" s="44">
        <f>AVERAGE(AA$4:AA$131)</f>
        <v>1.7559055118110236</v>
      </c>
      <c r="AB137" s="43"/>
      <c r="AC137" s="43">
        <f>AVERAGE(AC$4:AC$131)</f>
        <v>4796.46875</v>
      </c>
      <c r="AD137" s="43">
        <f>AVERAGE(AD$4:AD$131)</f>
        <v>-2212.40625</v>
      </c>
      <c r="AE137" s="43">
        <f>AVERAGE(AE$4:AE$131)</f>
        <v>-2376.7421875</v>
      </c>
      <c r="AF137" s="43">
        <f>AVERAGE(AF$4:AF$131)</f>
        <v>164.3359375</v>
      </c>
    </row>
    <row r="138" spans="1:38" x14ac:dyDescent="0.25">
      <c r="E138" s="42" t="s">
        <v>420</v>
      </c>
      <c r="H138" s="38">
        <f>STDEV(H$4:H$131)</f>
        <v>1.4962059899304456</v>
      </c>
      <c r="I138" s="38">
        <f>STDEV(I$4:I$131)</f>
        <v>29.237698582824745</v>
      </c>
      <c r="J138" s="38">
        <f>STDEV(J$4:J$131)</f>
        <v>0.29018894132143663</v>
      </c>
      <c r="K138" s="38">
        <f>STDEV(K$4:K$131)</f>
        <v>93.681555985165119</v>
      </c>
      <c r="L138" s="38">
        <f>STDEV(L$4:L$131)</f>
        <v>26.43442313675494</v>
      </c>
      <c r="M138" s="38"/>
      <c r="N138" s="43"/>
      <c r="O138" s="38"/>
      <c r="P138" s="38">
        <f>STDEV(P$4:P$131)</f>
        <v>0.65619588455355848</v>
      </c>
      <c r="Q138" s="38">
        <f>STDEV(Q$4:Q$131)</f>
        <v>12.736085557747771</v>
      </c>
      <c r="R138" s="38">
        <f>STDEV(R$4:R$131)</f>
        <v>0.34546783389864333</v>
      </c>
      <c r="S138" s="38">
        <f>STDEV(S$4:S$131)</f>
        <v>67.453417085133793</v>
      </c>
      <c r="T138" s="38">
        <f>STDEV(T$4:T$131)</f>
        <v>43.628926402390761</v>
      </c>
      <c r="U138" s="38"/>
      <c r="V138" s="38">
        <f>STDEV(V$4:V$131)</f>
        <v>0.2164984245183858</v>
      </c>
      <c r="W138" s="38"/>
      <c r="X138" s="43">
        <f>STDEV(X$4:X$131)</f>
        <v>298.65019170908636</v>
      </c>
      <c r="Y138" s="43">
        <f>STDEV(Y$4:Y$131)</f>
        <v>304.3572199895118</v>
      </c>
      <c r="Z138" s="44">
        <f>STDEV(Z$4:Z$131)</f>
        <v>16.516930980330727</v>
      </c>
      <c r="AA138" s="44">
        <f>STDEV(AA$4:AA$131)</f>
        <v>0.80392425838716131</v>
      </c>
      <c r="AB138" s="43"/>
      <c r="AC138" s="43">
        <f>STDEV(AC$4:AC$131)</f>
        <v>150.21590432902178</v>
      </c>
      <c r="AD138" s="43">
        <f>STDEV(AD$4:AD$131)</f>
        <v>204.68179403900001</v>
      </c>
      <c r="AE138" s="43">
        <f>STDEV(AE$4:AE$131)</f>
        <v>188.87809033699594</v>
      </c>
      <c r="AF138" s="43">
        <f>STDEV(AF$4:AF$131)</f>
        <v>135.86713503774979</v>
      </c>
    </row>
    <row r="139" spans="1:38" x14ac:dyDescent="0.25">
      <c r="E139" s="42" t="s">
        <v>421</v>
      </c>
      <c r="H139" s="38">
        <f>COUNT(H$4:H$131)</f>
        <v>128</v>
      </c>
      <c r="I139" s="38">
        <f>COUNT(I$4:I$131)</f>
        <v>128</v>
      </c>
      <c r="J139" s="38">
        <f>COUNT(J$4:J$131)</f>
        <v>49</v>
      </c>
      <c r="K139" s="38">
        <f>COUNT(K$4:K$131)</f>
        <v>128</v>
      </c>
      <c r="L139" s="38">
        <f>COUNT(L$4:L$131)</f>
        <v>49</v>
      </c>
      <c r="M139" s="38"/>
      <c r="N139" s="43"/>
      <c r="O139" s="38"/>
      <c r="P139" s="38">
        <f>COUNT(P$4:P$131)</f>
        <v>128</v>
      </c>
      <c r="Q139" s="38">
        <f>COUNT(Q$4:Q$131)</f>
        <v>128</v>
      </c>
      <c r="R139" s="38">
        <f>COUNT(R$4:R$131)</f>
        <v>48</v>
      </c>
      <c r="S139" s="38">
        <f>COUNT(S$4:S$131)</f>
        <v>128</v>
      </c>
      <c r="T139" s="38">
        <f>COUNT(T$4:T$131)</f>
        <v>48</v>
      </c>
      <c r="U139" s="38"/>
      <c r="V139" s="38">
        <f>COUNT(V$4:V$131)</f>
        <v>128</v>
      </c>
      <c r="W139" s="38"/>
      <c r="X139" s="43">
        <f>COUNT(X$4:X$131)</f>
        <v>128</v>
      </c>
      <c r="Y139" s="43">
        <f>COUNT(Y$4:Y$131)</f>
        <v>128</v>
      </c>
      <c r="Z139" s="44">
        <f>COUNT(Z$4:Z$131)</f>
        <v>111</v>
      </c>
      <c r="AA139" s="44">
        <f>COUNT(AA$4:AA$131)</f>
        <v>127</v>
      </c>
      <c r="AB139" s="43"/>
      <c r="AC139" s="43">
        <f>COUNT(AC$4:AC$131)</f>
        <v>128</v>
      </c>
      <c r="AD139" s="43">
        <f>COUNT(AD$4:AD$131)</f>
        <v>128</v>
      </c>
      <c r="AE139" s="43">
        <f>COUNT(AE$4:AE$131)</f>
        <v>128</v>
      </c>
      <c r="AF139" s="43">
        <f>COUNT(AF$4:AF$131)</f>
        <v>128</v>
      </c>
    </row>
    <row r="140" spans="1:38" x14ac:dyDescent="0.25">
      <c r="E140" s="1"/>
      <c r="M140" s="38"/>
      <c r="N140" s="38"/>
      <c r="O140" s="38"/>
      <c r="U140" s="38"/>
      <c r="V140" s="38"/>
      <c r="W140" s="38"/>
      <c r="X140" s="43"/>
      <c r="Y140" s="43"/>
      <c r="Z140" s="44"/>
      <c r="AA140" s="44"/>
      <c r="AB140" s="43"/>
      <c r="AC140" s="43"/>
      <c r="AD140" s="43"/>
      <c r="AE140" s="43"/>
      <c r="AF140" s="43"/>
    </row>
    <row r="141" spans="1:38" x14ac:dyDescent="0.25">
      <c r="E141" s="42" t="s">
        <v>414</v>
      </c>
      <c r="I141" s="38">
        <f>QUARTILE(I$4:I$131,0)</f>
        <v>6.4831541218637998</v>
      </c>
      <c r="J141" s="38"/>
      <c r="M141" s="38"/>
      <c r="N141" s="38"/>
      <c r="O141" s="38"/>
      <c r="Q141" s="38">
        <f>QUARTILE(Q$4:Q$131,0)</f>
        <v>3.6141215106732298</v>
      </c>
    </row>
    <row r="142" spans="1:38" x14ac:dyDescent="0.25">
      <c r="E142" s="42" t="s">
        <v>422</v>
      </c>
      <c r="I142" s="38">
        <f>QUARTILE(I$4:I$131,1)</f>
        <v>23.981985193719101</v>
      </c>
      <c r="J142" s="38"/>
      <c r="M142" s="38"/>
      <c r="N142" s="38"/>
      <c r="O142" s="38"/>
      <c r="Q142" s="38">
        <f>QUARTILE(Q$4:Q$131,1)</f>
        <v>10.911651945724525</v>
      </c>
    </row>
    <row r="143" spans="1:38" x14ac:dyDescent="0.25">
      <c r="E143" s="42" t="s">
        <v>417</v>
      </c>
      <c r="I143" s="38">
        <f>QUARTILE(I$4:I$131,2)</f>
        <v>40.323603522296501</v>
      </c>
      <c r="J143" s="38"/>
      <c r="M143" s="38"/>
      <c r="N143" s="38"/>
      <c r="O143" s="38"/>
      <c r="Q143" s="38">
        <f>QUARTILE(Q$4:Q$131,2)</f>
        <v>17.49462339106945</v>
      </c>
    </row>
    <row r="144" spans="1:38" x14ac:dyDescent="0.25">
      <c r="E144" s="42" t="s">
        <v>423</v>
      </c>
      <c r="I144" s="38">
        <f>QUARTILE(I$4:I$131,3)</f>
        <v>65.969587386926108</v>
      </c>
      <c r="J144" s="38"/>
      <c r="M144" s="38"/>
      <c r="N144" s="38"/>
      <c r="O144" s="38"/>
      <c r="Q144" s="38">
        <f>QUARTILE(Q$4:Q$131,3)</f>
        <v>27.438649267399274</v>
      </c>
    </row>
    <row r="145" spans="5:17" x14ac:dyDescent="0.25">
      <c r="E145" s="42" t="s">
        <v>415</v>
      </c>
      <c r="I145" s="38">
        <f>QUARTILE(I$4:I$131,4)</f>
        <v>126.878494623656</v>
      </c>
      <c r="J145" s="38"/>
      <c r="M145" s="38"/>
      <c r="N145" s="38"/>
      <c r="O145" s="38"/>
      <c r="Q145" s="38">
        <f>QUARTILE(Q$4:Q$131,4)</f>
        <v>62.562485065710902</v>
      </c>
    </row>
  </sheetData>
  <mergeCells count="6">
    <mergeCell ref="AH2:AL2"/>
    <mergeCell ref="A134:C135"/>
    <mergeCell ref="A2:D2"/>
    <mergeCell ref="F2:L2"/>
    <mergeCell ref="N2:T2"/>
    <mergeCell ref="X2:AF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pnelson</dc:creator>
  <cp:lastModifiedBy>Kauffmann, Mari</cp:lastModifiedBy>
  <dcterms:created xsi:type="dcterms:W3CDTF">2010-10-18T15:34:29Z</dcterms:created>
  <dcterms:modified xsi:type="dcterms:W3CDTF">2011-07-29T20:49:21Z</dcterms:modified>
</cp:coreProperties>
</file>