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3040" windowHeight="10500"/>
  </bookViews>
  <sheets>
    <sheet name="Sheet1" sheetId="4" r:id="rId1"/>
    <sheet name="benchmarks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46" i="4" l="1"/>
  <c r="F46" i="4" s="1"/>
  <c r="H46" i="4"/>
  <c r="I46" i="4"/>
  <c r="I51" i="4" l="1"/>
  <c r="H51" i="4"/>
  <c r="F51" i="4"/>
  <c r="I50" i="4"/>
  <c r="H50" i="4"/>
  <c r="F50" i="4"/>
  <c r="I49" i="4"/>
  <c r="H49" i="4"/>
  <c r="F49" i="4"/>
  <c r="I48" i="4"/>
  <c r="H48" i="4"/>
  <c r="F48" i="4"/>
  <c r="I47" i="4"/>
  <c r="H47" i="4"/>
  <c r="F47" i="4"/>
  <c r="I45" i="4"/>
  <c r="H45" i="4"/>
  <c r="F45" i="4"/>
  <c r="I44" i="4"/>
  <c r="H44" i="4"/>
  <c r="F44" i="4"/>
  <c r="I43" i="4"/>
  <c r="H43" i="4"/>
  <c r="F43" i="4"/>
  <c r="I42" i="4"/>
  <c r="H42" i="4"/>
  <c r="F42" i="4"/>
  <c r="I41" i="4"/>
  <c r="H41" i="4"/>
  <c r="F41" i="4"/>
  <c r="I40" i="4"/>
  <c r="H40" i="4"/>
  <c r="F40" i="4"/>
  <c r="I39" i="4"/>
  <c r="H39" i="4"/>
  <c r="F39" i="4"/>
  <c r="I38" i="4"/>
  <c r="H38" i="4"/>
  <c r="F38" i="4"/>
  <c r="I37" i="4"/>
  <c r="H37" i="4"/>
  <c r="F37" i="4"/>
  <c r="I36" i="4"/>
  <c r="H36" i="4"/>
  <c r="F36" i="4"/>
  <c r="I35" i="4"/>
  <c r="H35" i="4"/>
  <c r="F35" i="4"/>
  <c r="I34" i="4"/>
  <c r="H34" i="4"/>
  <c r="F34" i="4"/>
  <c r="I33" i="4"/>
  <c r="H33" i="4"/>
  <c r="F33" i="4"/>
  <c r="I32" i="4"/>
  <c r="H32" i="4"/>
  <c r="F32" i="4"/>
  <c r="I31" i="4"/>
  <c r="H31" i="4"/>
  <c r="F31" i="4"/>
  <c r="I30" i="4"/>
  <c r="H30" i="4"/>
  <c r="F30" i="4"/>
  <c r="I29" i="4"/>
  <c r="H29" i="4"/>
  <c r="F29" i="4"/>
  <c r="I28" i="4"/>
  <c r="H28" i="4"/>
  <c r="F28" i="4"/>
  <c r="E28" i="4"/>
  <c r="I27" i="4"/>
  <c r="D27" i="4"/>
  <c r="H27" i="4" s="1"/>
  <c r="I26" i="4"/>
  <c r="H26" i="4"/>
  <c r="F26" i="4"/>
  <c r="I25" i="4"/>
  <c r="H25" i="4"/>
  <c r="F25" i="4"/>
  <c r="I24" i="4"/>
  <c r="D24" i="4"/>
  <c r="H24" i="4" s="1"/>
  <c r="E23" i="4"/>
  <c r="I23" i="4" s="1"/>
  <c r="D23" i="4"/>
  <c r="H23" i="4" s="1"/>
  <c r="I22" i="4"/>
  <c r="H22" i="4"/>
  <c r="F22" i="4"/>
  <c r="I21" i="4"/>
  <c r="H21" i="4"/>
  <c r="F21" i="4"/>
  <c r="I20" i="4"/>
  <c r="H20" i="4"/>
  <c r="F20" i="4"/>
  <c r="H19" i="4"/>
  <c r="E19" i="4"/>
  <c r="I19" i="4" s="1"/>
  <c r="H18" i="4"/>
  <c r="E18" i="4"/>
  <c r="I18" i="4" s="1"/>
  <c r="I17" i="4"/>
  <c r="F17" i="4"/>
  <c r="D17" i="4"/>
  <c r="H17" i="4" s="1"/>
  <c r="H16" i="4"/>
  <c r="E16" i="4"/>
  <c r="I16" i="4" s="1"/>
  <c r="I15" i="4"/>
  <c r="H15" i="4"/>
  <c r="F15" i="4"/>
  <c r="I14" i="4"/>
  <c r="D14" i="4"/>
  <c r="F14" i="4" s="1"/>
  <c r="D13" i="4"/>
  <c r="E13" i="4" s="1"/>
  <c r="I13" i="4" s="1"/>
  <c r="I12" i="4"/>
  <c r="D12" i="4"/>
  <c r="H12" i="4" s="1"/>
  <c r="E11" i="4"/>
  <c r="I11" i="4" s="1"/>
  <c r="D11" i="4"/>
  <c r="H11" i="4" s="1"/>
  <c r="E10" i="4"/>
  <c r="I10" i="4" s="1"/>
  <c r="D10" i="4"/>
  <c r="F10" i="4" s="1"/>
  <c r="I9" i="4"/>
  <c r="D9" i="4"/>
  <c r="H9" i="4" s="1"/>
  <c r="H8" i="4"/>
  <c r="E8" i="4"/>
  <c r="I8" i="4" s="1"/>
  <c r="H7" i="4"/>
  <c r="E7" i="4"/>
  <c r="I7" i="4" s="1"/>
  <c r="I6" i="4"/>
  <c r="H6" i="4"/>
  <c r="F6" i="4"/>
  <c r="D5" i="4"/>
  <c r="E5" i="4" s="1"/>
  <c r="I5" i="4" s="1"/>
  <c r="K48" i="1"/>
  <c r="K47" i="1"/>
  <c r="K46" i="1"/>
  <c r="K45" i="1"/>
  <c r="K44" i="1"/>
  <c r="J43" i="1"/>
  <c r="J42" i="1"/>
  <c r="J41" i="1"/>
  <c r="J40" i="1"/>
  <c r="J39" i="1"/>
  <c r="H48" i="1"/>
  <c r="J47" i="1"/>
  <c r="H46" i="1"/>
  <c r="J45" i="1"/>
  <c r="H44" i="1"/>
  <c r="F24" i="4" l="1"/>
  <c r="F7" i="4"/>
  <c r="F8" i="4"/>
  <c r="F9" i="4"/>
  <c r="F16" i="4"/>
  <c r="F5" i="4"/>
  <c r="H5" i="4"/>
  <c r="F12" i="4"/>
  <c r="F13" i="4"/>
  <c r="H13" i="4"/>
  <c r="F18" i="4"/>
  <c r="F19" i="4"/>
  <c r="F27" i="4"/>
  <c r="H10" i="4"/>
  <c r="F11" i="4"/>
  <c r="H14" i="4"/>
  <c r="F23" i="4"/>
  <c r="H45" i="1"/>
  <c r="H47" i="1"/>
  <c r="J44" i="1"/>
  <c r="J46" i="1"/>
  <c r="J48" i="1"/>
  <c r="K29" i="1"/>
  <c r="K12" i="1"/>
  <c r="K19" i="1"/>
  <c r="K26" i="1"/>
  <c r="K27" i="1"/>
  <c r="K28" i="1"/>
  <c r="K30" i="1"/>
  <c r="K31" i="1"/>
  <c r="K32" i="1"/>
  <c r="K33" i="1"/>
  <c r="K34" i="1"/>
  <c r="K35" i="1"/>
  <c r="K36" i="1"/>
  <c r="K37" i="1"/>
  <c r="K38" i="1"/>
  <c r="H19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K3" i="1"/>
  <c r="K21" i="1"/>
  <c r="K6" i="1"/>
  <c r="K22" i="1"/>
  <c r="K23" i="1"/>
  <c r="K17" i="1"/>
  <c r="K18" i="1"/>
  <c r="K9" i="1"/>
  <c r="K11" i="1"/>
  <c r="K24" i="1"/>
  <c r="K14" i="1"/>
  <c r="J26" i="1" l="1"/>
  <c r="J27" i="1"/>
  <c r="J28" i="1"/>
  <c r="J29" i="1"/>
  <c r="J19" i="1"/>
  <c r="J30" i="1"/>
  <c r="J31" i="1"/>
  <c r="J32" i="1"/>
  <c r="J33" i="1"/>
  <c r="J34" i="1"/>
  <c r="J35" i="1"/>
  <c r="J36" i="1"/>
  <c r="J37" i="1"/>
  <c r="J38" i="1"/>
  <c r="J23" i="1"/>
  <c r="J15" i="1" l="1"/>
  <c r="J17" i="1"/>
  <c r="J4" i="1"/>
  <c r="J5" i="1"/>
  <c r="J16" i="1"/>
  <c r="J18" i="1"/>
  <c r="J25" i="1"/>
  <c r="J12" i="1"/>
  <c r="J3" i="1"/>
  <c r="J13" i="1"/>
  <c r="G13" i="1"/>
  <c r="H23" i="1"/>
  <c r="H17" i="1"/>
  <c r="H18" i="1"/>
  <c r="H12" i="1"/>
  <c r="H3" i="1"/>
  <c r="H22" i="1"/>
  <c r="G16" i="1"/>
  <c r="K16" i="1" s="1"/>
  <c r="G15" i="1"/>
  <c r="K15" i="1" s="1"/>
  <c r="G25" i="1"/>
  <c r="K25" i="1" s="1"/>
  <c r="G4" i="1"/>
  <c r="K4" i="1" s="1"/>
  <c r="G5" i="1"/>
  <c r="H5" i="1" l="1"/>
  <c r="K5" i="1"/>
  <c r="H13" i="1"/>
  <c r="K13" i="1"/>
  <c r="H25" i="1"/>
  <c r="H16" i="1"/>
  <c r="H4" i="1"/>
  <c r="H15" i="1"/>
  <c r="F11" i="1"/>
  <c r="H11" i="1" l="1"/>
  <c r="J11" i="1"/>
  <c r="F6" i="1"/>
  <c r="J6" i="1" l="1"/>
  <c r="H6" i="1"/>
  <c r="G8" i="1"/>
  <c r="K8" i="1" s="1"/>
  <c r="F8" i="1"/>
  <c r="F21" i="1"/>
  <c r="H21" i="1" l="1"/>
  <c r="J21" i="1"/>
  <c r="H8" i="1"/>
  <c r="J8" i="1"/>
  <c r="F2" i="1"/>
  <c r="J2" i="1" s="1"/>
  <c r="G2" i="1" l="1"/>
  <c r="K2" i="1" s="1"/>
  <c r="G7" i="1"/>
  <c r="K7" i="1" s="1"/>
  <c r="F7" i="1"/>
  <c r="F24" i="1"/>
  <c r="G20" i="1"/>
  <c r="K20" i="1" s="1"/>
  <c r="H7" i="1" l="1"/>
  <c r="J7" i="1"/>
  <c r="H2" i="1"/>
  <c r="J24" i="1"/>
  <c r="H24" i="1"/>
  <c r="F10" i="1"/>
  <c r="E10" i="2"/>
  <c r="E9" i="2"/>
  <c r="E8" i="2"/>
  <c r="E7" i="2"/>
  <c r="E6" i="2"/>
  <c r="E5" i="2"/>
  <c r="E4" i="2"/>
  <c r="E3" i="2"/>
  <c r="E2" i="2"/>
  <c r="F20" i="1"/>
  <c r="J20" i="1" s="1"/>
  <c r="F14" i="1"/>
  <c r="F9" i="1"/>
  <c r="J22" i="1"/>
  <c r="J14" i="1" l="1"/>
  <c r="H14" i="1"/>
  <c r="H9" i="1"/>
  <c r="J9" i="1"/>
  <c r="H20" i="1"/>
  <c r="J10" i="1"/>
  <c r="G10" i="1"/>
  <c r="K10" i="1" s="1"/>
  <c r="H10" i="1" l="1"/>
  <c r="H41" i="1" l="1"/>
  <c r="H40" i="1"/>
  <c r="K40" i="1"/>
  <c r="H42" i="1"/>
  <c r="H39" i="1"/>
  <c r="H43" i="1"/>
  <c r="K42" i="1"/>
  <c r="K39" i="1"/>
  <c r="K43" i="1"/>
  <c r="K41" i="1"/>
</calcChain>
</file>

<file path=xl/sharedStrings.xml><?xml version="1.0" encoding="utf-8"?>
<sst xmlns="http://schemas.openxmlformats.org/spreadsheetml/2006/main" count="373" uniqueCount="86">
  <si>
    <t>rdg-ms-har-001</t>
  </si>
  <si>
    <t>hwm-ms-har-003</t>
  </si>
  <si>
    <t>sss-ms-har-001</t>
  </si>
  <si>
    <t>Andy</t>
  </si>
  <si>
    <t>BH1605</t>
  </si>
  <si>
    <t>BH1737</t>
  </si>
  <si>
    <t>Dave</t>
  </si>
  <si>
    <t>DL8830</t>
  </si>
  <si>
    <t>Andrew</t>
  </si>
  <si>
    <t>BH0370</t>
  </si>
  <si>
    <t>DL8843</t>
  </si>
  <si>
    <t>rp</t>
  </si>
  <si>
    <t>hwm</t>
  </si>
  <si>
    <t>hwm-ms-har-004</t>
  </si>
  <si>
    <t>hwm-ms-har-005</t>
  </si>
  <si>
    <t>hwm-ms-har-002</t>
  </si>
  <si>
    <t>hwm-ms-har-001</t>
  </si>
  <si>
    <t>sss-ms-har-019</t>
  </si>
  <si>
    <t>wsrp001</t>
  </si>
  <si>
    <t>sss-ms-har-003</t>
  </si>
  <si>
    <t>rp2</t>
  </si>
  <si>
    <t>Site ID</t>
  </si>
  <si>
    <t>GPS point</t>
  </si>
  <si>
    <t xml:space="preserve">Elevation </t>
  </si>
  <si>
    <t>Chris</t>
  </si>
  <si>
    <t>DL8841</t>
  </si>
  <si>
    <t>BH0847</t>
  </si>
  <si>
    <t>BH3280</t>
  </si>
  <si>
    <t>BH0919</t>
  </si>
  <si>
    <t>BH1197</t>
  </si>
  <si>
    <t>DN3570</t>
  </si>
  <si>
    <t>Crew</t>
  </si>
  <si>
    <t>Date</t>
  </si>
  <si>
    <t>Difference in Models</t>
  </si>
  <si>
    <t>Difference from NGS datasheet (GEOID09)</t>
  </si>
  <si>
    <t>Difference from NGS datasheet (GEOID12A)</t>
  </si>
  <si>
    <t>NGS datasheet elevation</t>
  </si>
  <si>
    <t>STATE</t>
  </si>
  <si>
    <t>MS</t>
  </si>
  <si>
    <t>AL</t>
  </si>
  <si>
    <t>BH0432</t>
  </si>
  <si>
    <t>John</t>
  </si>
  <si>
    <t>DL9654</t>
  </si>
  <si>
    <t>DL9655</t>
  </si>
  <si>
    <t>DL8995</t>
  </si>
  <si>
    <t>BH3273</t>
  </si>
  <si>
    <t>BH3310</t>
  </si>
  <si>
    <t>BH3315</t>
  </si>
  <si>
    <t>DL8884</t>
  </si>
  <si>
    <t>DL8892</t>
  </si>
  <si>
    <t>DL8880</t>
  </si>
  <si>
    <t>DL8873</t>
  </si>
  <si>
    <t>BH3268</t>
  </si>
  <si>
    <t>DL8899</t>
  </si>
  <si>
    <t>Trent</t>
  </si>
  <si>
    <t xml:space="preserve"> </t>
  </si>
  <si>
    <t>Harrison</t>
  </si>
  <si>
    <t>Hancock</t>
  </si>
  <si>
    <t>Jackson</t>
  </si>
  <si>
    <t>Mobile</t>
  </si>
  <si>
    <t>Pearl River</t>
  </si>
  <si>
    <t>Benchmark PID</t>
  </si>
  <si>
    <t>County/Parish</t>
  </si>
  <si>
    <t>GNSS elevation (GEOID09)</t>
  </si>
  <si>
    <t>GNSS elevation (GEOID12A)</t>
  </si>
  <si>
    <t>BBG/DCS</t>
  </si>
  <si>
    <t>DJ9378</t>
  </si>
  <si>
    <t>LA</t>
  </si>
  <si>
    <t>Plaquemines</t>
  </si>
  <si>
    <t>AU2303</t>
  </si>
  <si>
    <t>Jefferson</t>
  </si>
  <si>
    <t>ANW/WCV</t>
  </si>
  <si>
    <t>AT0332</t>
  </si>
  <si>
    <t>St. Bernard</t>
  </si>
  <si>
    <t>BJ1342</t>
  </si>
  <si>
    <t>Orleans</t>
  </si>
  <si>
    <t>AT1390</t>
  </si>
  <si>
    <t>JRF/CJW</t>
  </si>
  <si>
    <t>BH1811</t>
  </si>
  <si>
    <t>JRF</t>
  </si>
  <si>
    <t>BJ3816</t>
  </si>
  <si>
    <t>Livingston</t>
  </si>
  <si>
    <t>LBS/WCV</t>
  </si>
  <si>
    <t>NGS PID</t>
  </si>
  <si>
    <t>Table 2. Differences between GNSS surveyed elevations and  National Geodetic Survey (NGS) elevations used to check vertical accuracies in Louisiana, Mississippi, and Alabama following Hurricane Isaac, August 2012.</t>
  </si>
  <si>
    <t>[The elevations listed in table 2 were referenced to the North American Verical Datum of 1988 (NAVD 88); NGS PID, National Geodetic Survey Point Identifier]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</si>
</sst>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0" fillId="0" borderId="4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A3" sqref="A3"/>
    </sheetView>
  </sheetViews>
  <sheetFormatPr defaultRowHeight="15" x14ac:dyDescent="0.25"/>
  <cols>
    <col min="1" max="1" width="11.5703125" customWidth="1"/>
    <col min="2" max="2" width="10.28515625" customWidth="1"/>
    <col min="3" max="3" width="13.85546875" customWidth="1"/>
    <col min="4" max="4" width="10.7109375" customWidth="1"/>
    <col min="5" max="5" width="11" customWidth="1"/>
    <col min="6" max="6" width="12.42578125" customWidth="1"/>
    <col min="7" max="7" width="14" customWidth="1"/>
    <col min="8" max="8" width="13" customWidth="1"/>
    <col min="9" max="9" width="14.7109375" customWidth="1"/>
  </cols>
  <sheetData>
    <row r="1" spans="1:10" x14ac:dyDescent="0.25">
      <c r="A1" t="s">
        <v>84</v>
      </c>
    </row>
    <row r="2" spans="1:10" x14ac:dyDescent="0.25">
      <c r="A2" t="s">
        <v>85</v>
      </c>
    </row>
    <row r="4" spans="1:10" ht="60" x14ac:dyDescent="0.25">
      <c r="A4" s="2" t="s">
        <v>83</v>
      </c>
      <c r="B4" s="2" t="s">
        <v>37</v>
      </c>
      <c r="C4" s="2" t="s">
        <v>62</v>
      </c>
      <c r="D4" s="2" t="s">
        <v>63</v>
      </c>
      <c r="E4" s="2" t="s">
        <v>64</v>
      </c>
      <c r="F4" s="23" t="s">
        <v>33</v>
      </c>
      <c r="G4" s="23" t="s">
        <v>36</v>
      </c>
      <c r="H4" s="22" t="s">
        <v>34</v>
      </c>
      <c r="I4" s="17" t="s">
        <v>35</v>
      </c>
    </row>
    <row r="5" spans="1:10" x14ac:dyDescent="0.25">
      <c r="A5" s="3" t="s">
        <v>26</v>
      </c>
      <c r="B5" s="3" t="s">
        <v>38</v>
      </c>
      <c r="C5" s="3" t="s">
        <v>56</v>
      </c>
      <c r="D5" s="5">
        <f>(25.971+26.041)/2</f>
        <v>26.006</v>
      </c>
      <c r="E5" s="5">
        <f>D5-0.396</f>
        <v>25.61</v>
      </c>
      <c r="F5" s="5">
        <f t="shared" ref="F5:F51" si="0">D5-E5</f>
        <v>0.3960000000000008</v>
      </c>
      <c r="G5" s="24">
        <v>25.57</v>
      </c>
      <c r="H5" s="24">
        <f>D5-G5</f>
        <v>0.43599999999999994</v>
      </c>
      <c r="I5" s="24">
        <f>E5-G5</f>
        <v>3.9999999999999147E-2</v>
      </c>
      <c r="J5" s="1"/>
    </row>
    <row r="6" spans="1:10" x14ac:dyDescent="0.25">
      <c r="A6" s="6" t="s">
        <v>26</v>
      </c>
      <c r="B6" s="6" t="s">
        <v>38</v>
      </c>
      <c r="C6" s="6" t="s">
        <v>56</v>
      </c>
      <c r="D6" s="8">
        <v>25.96</v>
      </c>
      <c r="E6" s="8">
        <v>25.564</v>
      </c>
      <c r="F6" s="8">
        <f t="shared" si="0"/>
        <v>0.3960000000000008</v>
      </c>
      <c r="G6" s="21">
        <v>25.57</v>
      </c>
      <c r="H6" s="21">
        <f t="shared" ref="H6:H51" si="1">D6-G6</f>
        <v>0.39000000000000057</v>
      </c>
      <c r="I6" s="21">
        <f t="shared" ref="I6:I51" si="2">E6-G6</f>
        <v>-6.0000000000002274E-3</v>
      </c>
      <c r="J6" s="1"/>
    </row>
    <row r="7" spans="1:10" x14ac:dyDescent="0.25">
      <c r="A7" s="6" t="s">
        <v>29</v>
      </c>
      <c r="B7" s="6" t="s">
        <v>38</v>
      </c>
      <c r="C7" s="6" t="s">
        <v>57</v>
      </c>
      <c r="D7" s="8">
        <v>17.302</v>
      </c>
      <c r="E7" s="8">
        <f>D7-0.259</f>
        <v>17.042999999999999</v>
      </c>
      <c r="F7" s="8">
        <f t="shared" si="0"/>
        <v>0.25900000000000034</v>
      </c>
      <c r="G7" s="21">
        <v>17.03</v>
      </c>
      <c r="H7" s="21">
        <f t="shared" si="1"/>
        <v>0.27199999999999847</v>
      </c>
      <c r="I7" s="21">
        <f t="shared" si="2"/>
        <v>1.2999999999998124E-2</v>
      </c>
      <c r="J7" s="1"/>
    </row>
    <row r="8" spans="1:10" x14ac:dyDescent="0.25">
      <c r="A8" s="6" t="s">
        <v>29</v>
      </c>
      <c r="B8" s="6" t="s">
        <v>38</v>
      </c>
      <c r="C8" s="6" t="s">
        <v>57</v>
      </c>
      <c r="D8" s="8">
        <v>17.364000000000001</v>
      </c>
      <c r="E8" s="8">
        <f>D8-0.259</f>
        <v>17.105</v>
      </c>
      <c r="F8" s="8">
        <f t="shared" si="0"/>
        <v>0.25900000000000034</v>
      </c>
      <c r="G8" s="21">
        <v>17.03</v>
      </c>
      <c r="H8" s="21">
        <f t="shared" si="1"/>
        <v>0.33399999999999963</v>
      </c>
      <c r="I8" s="21">
        <f t="shared" si="2"/>
        <v>7.4999999999999289E-2</v>
      </c>
      <c r="J8" s="1"/>
    </row>
    <row r="9" spans="1:10" x14ac:dyDescent="0.25">
      <c r="A9" s="6" t="s">
        <v>29</v>
      </c>
      <c r="B9" s="6" t="s">
        <v>38</v>
      </c>
      <c r="C9" s="6" t="s">
        <v>57</v>
      </c>
      <c r="D9" s="8">
        <f>(17.28+17.299)/2</f>
        <v>17.2895</v>
      </c>
      <c r="E9" s="8">
        <v>17.030999999999999</v>
      </c>
      <c r="F9" s="8">
        <f t="shared" si="0"/>
        <v>0.25850000000000151</v>
      </c>
      <c r="G9" s="21">
        <v>17.03</v>
      </c>
      <c r="H9" s="21">
        <f t="shared" si="1"/>
        <v>0.25949999999999918</v>
      </c>
      <c r="I9" s="21">
        <f t="shared" si="2"/>
        <v>9.9999999999766942E-4</v>
      </c>
      <c r="J9" s="1"/>
    </row>
    <row r="10" spans="1:10" x14ac:dyDescent="0.25">
      <c r="A10" s="6" t="s">
        <v>7</v>
      </c>
      <c r="B10" s="6" t="s">
        <v>38</v>
      </c>
      <c r="C10" s="6" t="s">
        <v>58</v>
      </c>
      <c r="D10" s="8">
        <f>(20.368+20.335+20.358)/3</f>
        <v>20.353666666666669</v>
      </c>
      <c r="E10" s="8">
        <f>(19.98+19.99+19.956)/3</f>
        <v>19.975333333333335</v>
      </c>
      <c r="F10" s="8">
        <f t="shared" si="0"/>
        <v>0.37833333333333385</v>
      </c>
      <c r="G10" s="21">
        <v>19.98</v>
      </c>
      <c r="H10" s="21">
        <f t="shared" si="1"/>
        <v>0.37366666666666859</v>
      </c>
      <c r="I10" s="21">
        <f t="shared" si="2"/>
        <v>-4.6666666666652645E-3</v>
      </c>
      <c r="J10" s="1"/>
    </row>
    <row r="11" spans="1:10" x14ac:dyDescent="0.25">
      <c r="A11" s="6" t="s">
        <v>7</v>
      </c>
      <c r="B11" s="6" t="s">
        <v>38</v>
      </c>
      <c r="C11" s="6" t="s">
        <v>58</v>
      </c>
      <c r="D11" s="8">
        <f>(20.408+20.399)/2</f>
        <v>20.403500000000001</v>
      </c>
      <c r="E11" s="8">
        <f>(20.02+20.03)/2</f>
        <v>20.024999999999999</v>
      </c>
      <c r="F11" s="8">
        <f t="shared" si="0"/>
        <v>0.3785000000000025</v>
      </c>
      <c r="G11" s="21">
        <v>19.98</v>
      </c>
      <c r="H11" s="21">
        <f t="shared" si="1"/>
        <v>0.42350000000000065</v>
      </c>
      <c r="I11" s="21">
        <f t="shared" si="2"/>
        <v>4.4999999999998153E-2</v>
      </c>
      <c r="J11" s="1"/>
    </row>
    <row r="12" spans="1:10" x14ac:dyDescent="0.25">
      <c r="A12" s="6" t="s">
        <v>7</v>
      </c>
      <c r="B12" s="6" t="s">
        <v>38</v>
      </c>
      <c r="C12" s="6" t="s">
        <v>58</v>
      </c>
      <c r="D12" s="8">
        <f>(20.305+20.367)/2</f>
        <v>20.335999999999999</v>
      </c>
      <c r="E12" s="8">
        <v>19.957999999999998</v>
      </c>
      <c r="F12" s="8">
        <f t="shared" si="0"/>
        <v>0.37800000000000011</v>
      </c>
      <c r="G12" s="21">
        <v>19.98</v>
      </c>
      <c r="H12" s="21">
        <f t="shared" si="1"/>
        <v>0.3559999999999981</v>
      </c>
      <c r="I12" s="21">
        <f t="shared" si="2"/>
        <v>-2.2000000000002018E-2</v>
      </c>
      <c r="J12" s="1"/>
    </row>
    <row r="13" spans="1:10" x14ac:dyDescent="0.25">
      <c r="A13" s="6" t="s">
        <v>7</v>
      </c>
      <c r="B13" s="6" t="s">
        <v>38</v>
      </c>
      <c r="C13" s="6" t="s">
        <v>58</v>
      </c>
      <c r="D13" s="8">
        <f>(20.338+20.327)/2</f>
        <v>20.332500000000003</v>
      </c>
      <c r="E13" s="8">
        <f>D13-0.377</f>
        <v>19.955500000000004</v>
      </c>
      <c r="F13" s="8">
        <f t="shared" si="0"/>
        <v>0.37699999999999889</v>
      </c>
      <c r="G13" s="21">
        <v>19.98</v>
      </c>
      <c r="H13" s="21">
        <f t="shared" si="1"/>
        <v>0.3525000000000027</v>
      </c>
      <c r="I13" s="21">
        <f t="shared" si="2"/>
        <v>-2.4499999999996191E-2</v>
      </c>
      <c r="J13" s="1"/>
    </row>
    <row r="14" spans="1:10" x14ac:dyDescent="0.25">
      <c r="A14" s="6" t="s">
        <v>7</v>
      </c>
      <c r="B14" s="6" t="s">
        <v>38</v>
      </c>
      <c r="C14" s="6" t="s">
        <v>58</v>
      </c>
      <c r="D14" s="8">
        <f>(20.37+20.47)/2</f>
        <v>20.420000000000002</v>
      </c>
      <c r="E14" s="8">
        <v>20.045000000000002</v>
      </c>
      <c r="F14" s="8">
        <f t="shared" si="0"/>
        <v>0.375</v>
      </c>
      <c r="G14" s="21">
        <v>19.98</v>
      </c>
      <c r="H14" s="21">
        <f t="shared" si="1"/>
        <v>0.44000000000000128</v>
      </c>
      <c r="I14" s="21">
        <f t="shared" si="2"/>
        <v>6.5000000000001279E-2</v>
      </c>
      <c r="J14" s="1"/>
    </row>
    <row r="15" spans="1:10" x14ac:dyDescent="0.25">
      <c r="A15" s="6" t="s">
        <v>7</v>
      </c>
      <c r="B15" s="6" t="s">
        <v>38</v>
      </c>
      <c r="C15" s="6" t="s">
        <v>58</v>
      </c>
      <c r="D15" s="8">
        <v>20.288</v>
      </c>
      <c r="E15" s="8">
        <v>19.908999999999999</v>
      </c>
      <c r="F15" s="8">
        <f t="shared" si="0"/>
        <v>0.37900000000000134</v>
      </c>
      <c r="G15" s="21">
        <v>19.98</v>
      </c>
      <c r="H15" s="21">
        <f t="shared" si="1"/>
        <v>0.30799999999999983</v>
      </c>
      <c r="I15" s="21">
        <f t="shared" si="2"/>
        <v>-7.1000000000001506E-2</v>
      </c>
      <c r="J15" s="1"/>
    </row>
    <row r="16" spans="1:10" x14ac:dyDescent="0.25">
      <c r="A16" s="6" t="s">
        <v>7</v>
      </c>
      <c r="B16" s="6" t="s">
        <v>38</v>
      </c>
      <c r="C16" s="6" t="s">
        <v>58</v>
      </c>
      <c r="D16" s="8">
        <v>20.22</v>
      </c>
      <c r="E16" s="8">
        <f>D16-0.375</f>
        <v>19.844999999999999</v>
      </c>
      <c r="F16" s="8">
        <f t="shared" si="0"/>
        <v>0.375</v>
      </c>
      <c r="G16" s="21">
        <v>19.98</v>
      </c>
      <c r="H16" s="21">
        <f t="shared" si="1"/>
        <v>0.23999999999999844</v>
      </c>
      <c r="I16" s="21">
        <f t="shared" si="2"/>
        <v>-0.13500000000000156</v>
      </c>
      <c r="J16" s="1"/>
    </row>
    <row r="17" spans="1:10" x14ac:dyDescent="0.25">
      <c r="A17" s="6" t="s">
        <v>10</v>
      </c>
      <c r="B17" s="6" t="s">
        <v>38</v>
      </c>
      <c r="C17" s="6" t="s">
        <v>56</v>
      </c>
      <c r="D17" s="8">
        <f>(41.014+40.972)/2</f>
        <v>40.993000000000002</v>
      </c>
      <c r="E17" s="8">
        <v>40.606000000000002</v>
      </c>
      <c r="F17" s="8">
        <f t="shared" si="0"/>
        <v>0.38700000000000045</v>
      </c>
      <c r="G17" s="21">
        <v>40.57</v>
      </c>
      <c r="H17" s="21">
        <f t="shared" si="1"/>
        <v>0.42300000000000182</v>
      </c>
      <c r="I17" s="21">
        <f t="shared" si="2"/>
        <v>3.6000000000001364E-2</v>
      </c>
      <c r="J17" s="1"/>
    </row>
    <row r="18" spans="1:10" x14ac:dyDescent="0.25">
      <c r="A18" s="6" t="s">
        <v>10</v>
      </c>
      <c r="B18" s="6" t="s">
        <v>38</v>
      </c>
      <c r="C18" s="6" t="s">
        <v>56</v>
      </c>
      <c r="D18" s="8">
        <v>40.973999999999997</v>
      </c>
      <c r="E18" s="8">
        <f>D18-0.387</f>
        <v>40.586999999999996</v>
      </c>
      <c r="F18" s="8">
        <f t="shared" si="0"/>
        <v>0.38700000000000045</v>
      </c>
      <c r="G18" s="21">
        <v>40.57</v>
      </c>
      <c r="H18" s="21">
        <f t="shared" si="1"/>
        <v>0.40399999999999636</v>
      </c>
      <c r="I18" s="21">
        <f t="shared" si="2"/>
        <v>1.6999999999995907E-2</v>
      </c>
      <c r="J18" s="1"/>
    </row>
    <row r="19" spans="1:10" x14ac:dyDescent="0.25">
      <c r="A19" s="6" t="s">
        <v>10</v>
      </c>
      <c r="B19" s="6" t="s">
        <v>38</v>
      </c>
      <c r="C19" s="6" t="s">
        <v>56</v>
      </c>
      <c r="D19" s="8">
        <v>41.03</v>
      </c>
      <c r="E19" s="8">
        <f>D19-0.387</f>
        <v>40.643000000000001</v>
      </c>
      <c r="F19" s="8">
        <f t="shared" si="0"/>
        <v>0.38700000000000045</v>
      </c>
      <c r="G19" s="21">
        <v>40.57</v>
      </c>
      <c r="H19" s="21">
        <f t="shared" si="1"/>
        <v>0.46000000000000085</v>
      </c>
      <c r="I19" s="21">
        <f t="shared" si="2"/>
        <v>7.3000000000000398E-2</v>
      </c>
      <c r="J19" s="1"/>
    </row>
    <row r="20" spans="1:10" x14ac:dyDescent="0.25">
      <c r="A20" s="6" t="s">
        <v>27</v>
      </c>
      <c r="B20" s="6" t="s">
        <v>38</v>
      </c>
      <c r="C20" s="6" t="s">
        <v>57</v>
      </c>
      <c r="D20" s="8">
        <v>18.826000000000001</v>
      </c>
      <c r="E20" s="8">
        <v>18.422999999999998</v>
      </c>
      <c r="F20" s="8">
        <f t="shared" si="0"/>
        <v>0.40300000000000225</v>
      </c>
      <c r="G20" s="21">
        <v>18.46</v>
      </c>
      <c r="H20" s="21">
        <f t="shared" si="1"/>
        <v>0.36599999999999966</v>
      </c>
      <c r="I20" s="21">
        <f t="shared" si="2"/>
        <v>-3.7000000000002586E-2</v>
      </c>
      <c r="J20" s="1"/>
    </row>
    <row r="21" spans="1:10" x14ac:dyDescent="0.25">
      <c r="A21" s="6" t="s">
        <v>27</v>
      </c>
      <c r="B21" s="6" t="s">
        <v>38</v>
      </c>
      <c r="C21" s="6" t="s">
        <v>57</v>
      </c>
      <c r="D21" s="8">
        <v>18.835999999999999</v>
      </c>
      <c r="E21" s="8">
        <v>18.433</v>
      </c>
      <c r="F21" s="8">
        <f t="shared" si="0"/>
        <v>0.40299999999999869</v>
      </c>
      <c r="G21" s="21">
        <v>18.46</v>
      </c>
      <c r="H21" s="21">
        <f t="shared" si="1"/>
        <v>0.37599999999999767</v>
      </c>
      <c r="I21" s="21">
        <f t="shared" si="2"/>
        <v>-2.7000000000001023E-2</v>
      </c>
      <c r="J21" s="1"/>
    </row>
    <row r="22" spans="1:10" x14ac:dyDescent="0.25">
      <c r="A22" s="19" t="s">
        <v>27</v>
      </c>
      <c r="B22" s="19" t="s">
        <v>38</v>
      </c>
      <c r="C22" s="6" t="s">
        <v>57</v>
      </c>
      <c r="D22" s="21">
        <v>18.809999999999999</v>
      </c>
      <c r="E22" s="20">
        <v>18.41</v>
      </c>
      <c r="F22" s="8">
        <f t="shared" si="0"/>
        <v>0.39999999999999858</v>
      </c>
      <c r="G22" s="21">
        <v>18.46</v>
      </c>
      <c r="H22" s="21">
        <f t="shared" si="1"/>
        <v>0.34999999999999787</v>
      </c>
      <c r="I22" s="21">
        <f t="shared" si="2"/>
        <v>-5.0000000000000711E-2</v>
      </c>
      <c r="J22" s="1"/>
    </row>
    <row r="23" spans="1:10" x14ac:dyDescent="0.25">
      <c r="A23" s="6" t="s">
        <v>9</v>
      </c>
      <c r="B23" s="6" t="s">
        <v>38</v>
      </c>
      <c r="C23" s="6" t="s">
        <v>58</v>
      </c>
      <c r="D23" s="8">
        <f>(21.623+21.584)/2</f>
        <v>21.6035</v>
      </c>
      <c r="E23" s="8">
        <f>(21.246+21.208)/2</f>
        <v>21.226999999999997</v>
      </c>
      <c r="F23" s="8">
        <f t="shared" si="0"/>
        <v>0.37650000000000361</v>
      </c>
      <c r="G23" s="21">
        <v>21.24</v>
      </c>
      <c r="H23" s="21">
        <f t="shared" si="1"/>
        <v>0.36350000000000193</v>
      </c>
      <c r="I23" s="21">
        <f t="shared" si="2"/>
        <v>-1.3000000000001677E-2</v>
      </c>
      <c r="J23" s="1"/>
    </row>
    <row r="24" spans="1:10" x14ac:dyDescent="0.25">
      <c r="A24" s="6" t="s">
        <v>28</v>
      </c>
      <c r="B24" s="6" t="s">
        <v>38</v>
      </c>
      <c r="C24" s="6" t="s">
        <v>56</v>
      </c>
      <c r="D24" s="8">
        <f>(8.542+8.519)/2</f>
        <v>8.5305</v>
      </c>
      <c r="E24" s="8">
        <v>8.1289999999999996</v>
      </c>
      <c r="F24" s="8">
        <f t="shared" si="0"/>
        <v>0.40150000000000041</v>
      </c>
      <c r="G24" s="21">
        <v>8.1300000000000008</v>
      </c>
      <c r="H24" s="21">
        <f t="shared" si="1"/>
        <v>0.40049999999999919</v>
      </c>
      <c r="I24" s="21">
        <f t="shared" si="2"/>
        <v>-1.0000000000012221E-3</v>
      </c>
      <c r="J24" s="1"/>
    </row>
    <row r="25" spans="1:10" x14ac:dyDescent="0.25">
      <c r="A25" s="6" t="s">
        <v>4</v>
      </c>
      <c r="B25" s="6" t="s">
        <v>39</v>
      </c>
      <c r="C25" s="6" t="s">
        <v>59</v>
      </c>
      <c r="D25" s="8">
        <v>26.599</v>
      </c>
      <c r="E25" s="8">
        <v>26.385000000000002</v>
      </c>
      <c r="F25" s="8">
        <f t="shared" si="0"/>
        <v>0.21399999999999864</v>
      </c>
      <c r="G25" s="21">
        <v>26.25</v>
      </c>
      <c r="H25" s="21">
        <f t="shared" si="1"/>
        <v>0.3490000000000002</v>
      </c>
      <c r="I25" s="21">
        <f t="shared" si="2"/>
        <v>0.13500000000000156</v>
      </c>
      <c r="J25" s="1"/>
    </row>
    <row r="26" spans="1:10" x14ac:dyDescent="0.25">
      <c r="A26" s="6" t="s">
        <v>5</v>
      </c>
      <c r="B26" s="6" t="s">
        <v>39</v>
      </c>
      <c r="C26" s="6" t="s">
        <v>59</v>
      </c>
      <c r="D26" s="8">
        <v>16.36</v>
      </c>
      <c r="E26" s="8">
        <v>16.103000000000002</v>
      </c>
      <c r="F26" s="8">
        <f t="shared" si="0"/>
        <v>0.2569999999999979</v>
      </c>
      <c r="G26" s="21">
        <v>16</v>
      </c>
      <c r="H26" s="21">
        <f t="shared" si="1"/>
        <v>0.35999999999999943</v>
      </c>
      <c r="I26" s="21">
        <f t="shared" si="2"/>
        <v>0.10300000000000153</v>
      </c>
      <c r="J26" s="1"/>
    </row>
    <row r="27" spans="1:10" x14ac:dyDescent="0.25">
      <c r="A27" s="6" t="s">
        <v>25</v>
      </c>
      <c r="B27" s="6" t="s">
        <v>38</v>
      </c>
      <c r="C27" s="6" t="s">
        <v>56</v>
      </c>
      <c r="D27" s="8">
        <f>(10.124+10.114)/2</f>
        <v>10.119</v>
      </c>
      <c r="E27" s="8">
        <v>9.7249999999999996</v>
      </c>
      <c r="F27" s="8">
        <f t="shared" si="0"/>
        <v>0.39400000000000013</v>
      </c>
      <c r="G27" s="21">
        <v>9.73</v>
      </c>
      <c r="H27" s="21">
        <f t="shared" si="1"/>
        <v>0.38899999999999935</v>
      </c>
      <c r="I27" s="21">
        <f t="shared" si="2"/>
        <v>-5.0000000000007816E-3</v>
      </c>
      <c r="J27" s="1"/>
    </row>
    <row r="28" spans="1:10" x14ac:dyDescent="0.25">
      <c r="A28" s="6" t="s">
        <v>30</v>
      </c>
      <c r="B28" s="6" t="s">
        <v>39</v>
      </c>
      <c r="C28" s="6" t="s">
        <v>59</v>
      </c>
      <c r="D28" s="8">
        <v>13.92</v>
      </c>
      <c r="E28" s="8">
        <f>D28-0.25</f>
        <v>13.67</v>
      </c>
      <c r="F28" s="8">
        <f t="shared" si="0"/>
        <v>0.25</v>
      </c>
      <c r="G28" s="21">
        <v>13.67</v>
      </c>
      <c r="H28" s="21">
        <f t="shared" si="1"/>
        <v>0.25</v>
      </c>
      <c r="I28" s="21">
        <f t="shared" si="2"/>
        <v>0</v>
      </c>
      <c r="J28" s="1"/>
    </row>
    <row r="29" spans="1:10" x14ac:dyDescent="0.25">
      <c r="A29" s="19" t="s">
        <v>40</v>
      </c>
      <c r="B29" s="19" t="s">
        <v>38</v>
      </c>
      <c r="C29" s="6" t="s">
        <v>58</v>
      </c>
      <c r="D29" s="21">
        <v>10.28</v>
      </c>
      <c r="E29" s="21">
        <v>9.9600000000000009</v>
      </c>
      <c r="F29" s="8">
        <f t="shared" si="0"/>
        <v>0.31999999999999851</v>
      </c>
      <c r="G29" s="21">
        <v>10.06</v>
      </c>
      <c r="H29" s="21">
        <f t="shared" si="1"/>
        <v>0.21999999999999886</v>
      </c>
      <c r="I29" s="21">
        <f t="shared" si="2"/>
        <v>-9.9999999999999645E-2</v>
      </c>
      <c r="J29" s="1"/>
    </row>
    <row r="30" spans="1:10" x14ac:dyDescent="0.25">
      <c r="A30" s="19" t="s">
        <v>42</v>
      </c>
      <c r="B30" s="19" t="s">
        <v>38</v>
      </c>
      <c r="C30" s="6" t="s">
        <v>58</v>
      </c>
      <c r="D30" s="21">
        <v>14.11</v>
      </c>
      <c r="E30" s="21">
        <v>13.79</v>
      </c>
      <c r="F30" s="8">
        <f t="shared" si="0"/>
        <v>0.32000000000000028</v>
      </c>
      <c r="G30" s="21">
        <v>13.74</v>
      </c>
      <c r="H30" s="21">
        <f t="shared" si="1"/>
        <v>0.36999999999999922</v>
      </c>
      <c r="I30" s="21">
        <f t="shared" si="2"/>
        <v>4.9999999999998934E-2</v>
      </c>
      <c r="J30" s="1"/>
    </row>
    <row r="31" spans="1:10" x14ac:dyDescent="0.25">
      <c r="A31" s="19" t="s">
        <v>43</v>
      </c>
      <c r="B31" s="19" t="s">
        <v>38</v>
      </c>
      <c r="C31" s="6" t="s">
        <v>58</v>
      </c>
      <c r="D31" s="21">
        <v>12.55</v>
      </c>
      <c r="E31" s="21">
        <v>12.23</v>
      </c>
      <c r="F31" s="8">
        <f t="shared" si="0"/>
        <v>0.32000000000000028</v>
      </c>
      <c r="G31" s="21">
        <v>12.18</v>
      </c>
      <c r="H31" s="21">
        <f t="shared" si="1"/>
        <v>0.37000000000000099</v>
      </c>
      <c r="I31" s="21">
        <f t="shared" si="2"/>
        <v>5.0000000000000711E-2</v>
      </c>
      <c r="J31" s="1"/>
    </row>
    <row r="32" spans="1:10" x14ac:dyDescent="0.25">
      <c r="A32" s="19" t="s">
        <v>44</v>
      </c>
      <c r="B32" s="19" t="s">
        <v>38</v>
      </c>
      <c r="C32" s="19" t="s">
        <v>60</v>
      </c>
      <c r="D32" s="21">
        <v>173.44</v>
      </c>
      <c r="E32" s="21">
        <v>172.98</v>
      </c>
      <c r="F32" s="8">
        <f t="shared" si="0"/>
        <v>0.46000000000000796</v>
      </c>
      <c r="G32" s="21">
        <v>173.02</v>
      </c>
      <c r="H32" s="21">
        <f t="shared" si="1"/>
        <v>0.41999999999998749</v>
      </c>
      <c r="I32" s="21">
        <f>E32-G32</f>
        <v>-4.0000000000020464E-2</v>
      </c>
      <c r="J32" s="1"/>
    </row>
    <row r="33" spans="1:10" x14ac:dyDescent="0.25">
      <c r="A33" s="19" t="s">
        <v>45</v>
      </c>
      <c r="B33" s="19" t="s">
        <v>38</v>
      </c>
      <c r="C33" s="19" t="s">
        <v>57</v>
      </c>
      <c r="D33" s="21">
        <v>46.56</v>
      </c>
      <c r="E33" s="21">
        <v>46.14</v>
      </c>
      <c r="F33" s="8">
        <f t="shared" si="0"/>
        <v>0.42000000000000171</v>
      </c>
      <c r="G33" s="21">
        <v>46.05</v>
      </c>
      <c r="H33" s="21">
        <f t="shared" si="1"/>
        <v>0.51000000000000512</v>
      </c>
      <c r="I33" s="21">
        <f t="shared" si="2"/>
        <v>9.0000000000003411E-2</v>
      </c>
      <c r="J33" s="1"/>
    </row>
    <row r="34" spans="1:10" x14ac:dyDescent="0.25">
      <c r="A34" s="19" t="s">
        <v>46</v>
      </c>
      <c r="B34" s="19" t="s">
        <v>38</v>
      </c>
      <c r="C34" s="19" t="s">
        <v>56</v>
      </c>
      <c r="D34" s="21">
        <v>48.88</v>
      </c>
      <c r="E34" s="21">
        <v>48.49</v>
      </c>
      <c r="F34" s="8">
        <f t="shared" si="0"/>
        <v>0.39000000000000057</v>
      </c>
      <c r="G34" s="21">
        <v>48.63</v>
      </c>
      <c r="H34" s="21">
        <f t="shared" si="1"/>
        <v>0.25</v>
      </c>
      <c r="I34" s="21">
        <f t="shared" si="2"/>
        <v>-0.14000000000000057</v>
      </c>
      <c r="J34" s="1"/>
    </row>
    <row r="35" spans="1:10" x14ac:dyDescent="0.25">
      <c r="A35" s="19" t="s">
        <v>47</v>
      </c>
      <c r="B35" s="19" t="s">
        <v>38</v>
      </c>
      <c r="C35" s="19" t="s">
        <v>56</v>
      </c>
      <c r="D35" s="21">
        <v>115.45</v>
      </c>
      <c r="E35" s="21">
        <v>115.03</v>
      </c>
      <c r="F35" s="8">
        <f t="shared" si="0"/>
        <v>0.42000000000000171</v>
      </c>
      <c r="G35" s="21">
        <v>115.18</v>
      </c>
      <c r="H35" s="21">
        <f t="shared" si="1"/>
        <v>0.26999999999999602</v>
      </c>
      <c r="I35" s="21">
        <f t="shared" si="2"/>
        <v>-0.15000000000000568</v>
      </c>
      <c r="J35" s="1"/>
    </row>
    <row r="36" spans="1:10" x14ac:dyDescent="0.25">
      <c r="A36" s="19" t="s">
        <v>48</v>
      </c>
      <c r="B36" s="19" t="s">
        <v>38</v>
      </c>
      <c r="C36" s="19" t="s">
        <v>60</v>
      </c>
      <c r="D36" s="21">
        <v>164.87</v>
      </c>
      <c r="E36" s="21">
        <v>164.46</v>
      </c>
      <c r="F36" s="8">
        <f t="shared" si="0"/>
        <v>0.40999999999999659</v>
      </c>
      <c r="G36" s="21">
        <v>164.49</v>
      </c>
      <c r="H36" s="21">
        <f t="shared" si="1"/>
        <v>0.37999999999999545</v>
      </c>
      <c r="I36" s="21">
        <f t="shared" si="2"/>
        <v>-3.0000000000001137E-2</v>
      </c>
      <c r="J36" s="1"/>
    </row>
    <row r="37" spans="1:10" x14ac:dyDescent="0.25">
      <c r="A37" s="19" t="s">
        <v>49</v>
      </c>
      <c r="B37" s="19" t="s">
        <v>38</v>
      </c>
      <c r="C37" s="19" t="s">
        <v>60</v>
      </c>
      <c r="D37" s="21">
        <v>332</v>
      </c>
      <c r="E37" s="21">
        <v>331.56</v>
      </c>
      <c r="F37" s="8">
        <f t="shared" si="0"/>
        <v>0.43999999999999773</v>
      </c>
      <c r="G37" s="21">
        <v>331.71</v>
      </c>
      <c r="H37" s="8">
        <f t="shared" si="1"/>
        <v>0.29000000000002046</v>
      </c>
      <c r="I37" s="21">
        <f t="shared" si="2"/>
        <v>-0.14999999999997726</v>
      </c>
      <c r="J37" s="1"/>
    </row>
    <row r="38" spans="1:10" x14ac:dyDescent="0.25">
      <c r="A38" s="19" t="s">
        <v>50</v>
      </c>
      <c r="B38" s="19" t="s">
        <v>38</v>
      </c>
      <c r="C38" s="19" t="s">
        <v>60</v>
      </c>
      <c r="D38" s="21">
        <v>233.24</v>
      </c>
      <c r="E38" s="21">
        <v>232.84</v>
      </c>
      <c r="F38" s="8">
        <f t="shared" si="0"/>
        <v>0.40000000000000568</v>
      </c>
      <c r="G38" s="21">
        <v>232.95</v>
      </c>
      <c r="H38" s="8">
        <f t="shared" si="1"/>
        <v>0.29000000000002046</v>
      </c>
      <c r="I38" s="21">
        <f t="shared" si="2"/>
        <v>-0.10999999999998522</v>
      </c>
      <c r="J38" s="1"/>
    </row>
    <row r="39" spans="1:10" x14ac:dyDescent="0.25">
      <c r="A39" s="19" t="s">
        <v>51</v>
      </c>
      <c r="B39" s="19" t="s">
        <v>38</v>
      </c>
      <c r="C39" s="19" t="s">
        <v>60</v>
      </c>
      <c r="D39" s="21">
        <v>59.06</v>
      </c>
      <c r="E39" s="21">
        <v>58.66</v>
      </c>
      <c r="F39" s="8">
        <f t="shared" si="0"/>
        <v>0.40000000000000568</v>
      </c>
      <c r="G39" s="21">
        <v>58.73</v>
      </c>
      <c r="H39" s="8">
        <f t="shared" si="1"/>
        <v>0.3300000000000054</v>
      </c>
      <c r="I39" s="21">
        <f t="shared" si="2"/>
        <v>-7.0000000000000284E-2</v>
      </c>
      <c r="J39" s="1"/>
    </row>
    <row r="40" spans="1:10" x14ac:dyDescent="0.25">
      <c r="A40" s="19" t="s">
        <v>52</v>
      </c>
      <c r="B40" s="19" t="s">
        <v>38</v>
      </c>
      <c r="C40" s="19" t="s">
        <v>57</v>
      </c>
      <c r="D40" s="21">
        <v>71.680000000000007</v>
      </c>
      <c r="E40" s="21">
        <v>71.239999999999995</v>
      </c>
      <c r="F40" s="8">
        <f t="shared" si="0"/>
        <v>0.44000000000001194</v>
      </c>
      <c r="G40" s="21">
        <v>71.17</v>
      </c>
      <c r="H40" s="8">
        <f t="shared" si="1"/>
        <v>0.51000000000000512</v>
      </c>
      <c r="I40" s="21">
        <f t="shared" si="2"/>
        <v>6.9999999999993179E-2</v>
      </c>
      <c r="J40" s="1"/>
    </row>
    <row r="41" spans="1:10" x14ac:dyDescent="0.25">
      <c r="A41" s="19" t="s">
        <v>53</v>
      </c>
      <c r="B41" s="19" t="s">
        <v>38</v>
      </c>
      <c r="C41" s="19" t="s">
        <v>60</v>
      </c>
      <c r="D41" s="21">
        <v>244.48</v>
      </c>
      <c r="E41" s="21">
        <v>244.06</v>
      </c>
      <c r="F41" s="8">
        <f t="shared" si="0"/>
        <v>0.41999999999998749</v>
      </c>
      <c r="G41" s="21">
        <v>244.26</v>
      </c>
      <c r="H41" s="8">
        <f t="shared" si="1"/>
        <v>0.21999999999999886</v>
      </c>
      <c r="I41" s="21">
        <f t="shared" si="2"/>
        <v>-0.19999999999998863</v>
      </c>
      <c r="J41" s="1"/>
    </row>
    <row r="42" spans="1:10" x14ac:dyDescent="0.25">
      <c r="A42" s="6" t="s">
        <v>66</v>
      </c>
      <c r="B42" s="6" t="s">
        <v>67</v>
      </c>
      <c r="C42" s="6" t="s">
        <v>68</v>
      </c>
      <c r="D42" s="8">
        <v>3.4780000000000002</v>
      </c>
      <c r="E42" s="8">
        <v>3.2319370078749898</v>
      </c>
      <c r="F42" s="8">
        <f t="shared" si="0"/>
        <v>0.24606299212501037</v>
      </c>
      <c r="G42" s="8">
        <v>3.4775999999999998</v>
      </c>
      <c r="H42" s="8">
        <f t="shared" si="1"/>
        <v>4.0000000000040004E-4</v>
      </c>
      <c r="I42" s="21">
        <f t="shared" si="2"/>
        <v>-0.24566299212500997</v>
      </c>
      <c r="J42" s="1"/>
    </row>
    <row r="43" spans="1:10" x14ac:dyDescent="0.25">
      <c r="A43" s="6" t="s">
        <v>69</v>
      </c>
      <c r="B43" s="6" t="s">
        <v>67</v>
      </c>
      <c r="C43" s="6" t="s">
        <v>70</v>
      </c>
      <c r="D43" s="8">
        <v>1.1405000000000001</v>
      </c>
      <c r="E43" s="8">
        <v>0.98630052493500386</v>
      </c>
      <c r="F43" s="8">
        <f t="shared" si="0"/>
        <v>0.15419947506499621</v>
      </c>
      <c r="G43" s="8">
        <v>1.3451</v>
      </c>
      <c r="H43" s="8">
        <f t="shared" si="1"/>
        <v>-0.20459999999999989</v>
      </c>
      <c r="I43" s="21">
        <f t="shared" si="2"/>
        <v>-0.3587994750649961</v>
      </c>
      <c r="J43" s="1"/>
    </row>
    <row r="44" spans="1:10" x14ac:dyDescent="0.25">
      <c r="A44" s="6" t="s">
        <v>72</v>
      </c>
      <c r="B44" s="6" t="s">
        <v>67</v>
      </c>
      <c r="C44" s="6" t="s">
        <v>73</v>
      </c>
      <c r="D44" s="8">
        <v>6.524</v>
      </c>
      <c r="E44" s="8">
        <v>6.4157322834649904</v>
      </c>
      <c r="F44" s="8">
        <f t="shared" si="0"/>
        <v>0.10826771653500966</v>
      </c>
      <c r="G44" s="8">
        <v>6.7912999999999997</v>
      </c>
      <c r="H44" s="8">
        <f t="shared" si="1"/>
        <v>-0.26729999999999965</v>
      </c>
      <c r="I44" s="21">
        <f t="shared" si="2"/>
        <v>-0.37556771653500931</v>
      </c>
      <c r="J44" s="1"/>
    </row>
    <row r="45" spans="1:10" x14ac:dyDescent="0.25">
      <c r="A45" s="6" t="s">
        <v>74</v>
      </c>
      <c r="B45" s="6" t="s">
        <v>67</v>
      </c>
      <c r="C45" s="6" t="s">
        <v>75</v>
      </c>
      <c r="D45" s="8">
        <v>5.9589999999999996</v>
      </c>
      <c r="E45" s="8">
        <v>6.1033569553800078</v>
      </c>
      <c r="F45" s="8">
        <f t="shared" si="0"/>
        <v>-0.14435695538000815</v>
      </c>
      <c r="G45" s="8">
        <v>6.0366999999999997</v>
      </c>
      <c r="H45" s="8">
        <f t="shared" si="1"/>
        <v>-7.7700000000000102E-2</v>
      </c>
      <c r="I45" s="21">
        <f t="shared" si="2"/>
        <v>6.6656955380008043E-2</v>
      </c>
      <c r="J45" s="1"/>
    </row>
    <row r="46" spans="1:10" x14ac:dyDescent="0.25">
      <c r="A46" s="6" t="s">
        <v>76</v>
      </c>
      <c r="B46" s="6" t="s">
        <v>67</v>
      </c>
      <c r="C46" s="6" t="s">
        <v>68</v>
      </c>
      <c r="D46" s="8">
        <f>2.7-0.61</f>
        <v>2.0900000000000003</v>
      </c>
      <c r="E46" s="8">
        <v>2.7</v>
      </c>
      <c r="F46" s="8">
        <f t="shared" si="0"/>
        <v>-0.60999999999999988</v>
      </c>
      <c r="G46" s="8">
        <v>2.5918000000000001</v>
      </c>
      <c r="H46" s="8">
        <f t="shared" si="1"/>
        <v>-0.5017999999999998</v>
      </c>
      <c r="I46" s="21">
        <f t="shared" si="2"/>
        <v>0.10820000000000007</v>
      </c>
      <c r="J46" s="1"/>
    </row>
    <row r="47" spans="1:10" x14ac:dyDescent="0.25">
      <c r="A47" s="6" t="s">
        <v>78</v>
      </c>
      <c r="B47" s="6" t="s">
        <v>67</v>
      </c>
      <c r="C47" s="6" t="s">
        <v>75</v>
      </c>
      <c r="D47" s="8">
        <v>-1.6884251968500052</v>
      </c>
      <c r="E47" s="8">
        <v>-1.59</v>
      </c>
      <c r="F47" s="8">
        <f t="shared" si="0"/>
        <v>-9.842519685000517E-2</v>
      </c>
      <c r="G47" s="8">
        <v>-1.2</v>
      </c>
      <c r="H47" s="8">
        <f t="shared" si="1"/>
        <v>-0.48842519685000529</v>
      </c>
      <c r="I47" s="21">
        <f t="shared" si="2"/>
        <v>-0.39000000000000012</v>
      </c>
      <c r="J47" s="1"/>
    </row>
    <row r="48" spans="1:10" x14ac:dyDescent="0.25">
      <c r="A48" s="6" t="s">
        <v>74</v>
      </c>
      <c r="B48" s="6" t="s">
        <v>67</v>
      </c>
      <c r="C48" s="6" t="s">
        <v>75</v>
      </c>
      <c r="D48" s="8">
        <v>5.8526430446199953</v>
      </c>
      <c r="E48" s="8">
        <v>5.9969999999999999</v>
      </c>
      <c r="F48" s="8">
        <f t="shared" si="0"/>
        <v>-0.14435695538000459</v>
      </c>
      <c r="G48" s="8">
        <v>6.0366999999999997</v>
      </c>
      <c r="H48" s="8">
        <f t="shared" si="1"/>
        <v>-0.18405695538000444</v>
      </c>
      <c r="I48" s="21">
        <f t="shared" si="2"/>
        <v>-3.9699999999999847E-2</v>
      </c>
      <c r="J48" s="1"/>
    </row>
    <row r="49" spans="1:10" x14ac:dyDescent="0.25">
      <c r="A49" s="6" t="s">
        <v>80</v>
      </c>
      <c r="B49" s="6" t="s">
        <v>67</v>
      </c>
      <c r="C49" s="6" t="s">
        <v>81</v>
      </c>
      <c r="D49" s="8">
        <v>56.639280839895008</v>
      </c>
      <c r="E49" s="8">
        <v>56.636000000000003</v>
      </c>
      <c r="F49" s="8">
        <f t="shared" si="0"/>
        <v>3.280839895005272E-3</v>
      </c>
      <c r="G49" s="8">
        <v>56.692999999999998</v>
      </c>
      <c r="H49" s="8">
        <f t="shared" si="1"/>
        <v>-5.3719160104989783E-2</v>
      </c>
      <c r="I49" s="21">
        <f t="shared" si="2"/>
        <v>-5.6999999999995055E-2</v>
      </c>
      <c r="J49" s="1"/>
    </row>
    <row r="50" spans="1:10" x14ac:dyDescent="0.25">
      <c r="A50" s="6" t="s">
        <v>76</v>
      </c>
      <c r="B50" s="6" t="s">
        <v>67</v>
      </c>
      <c r="C50" s="6" t="s">
        <v>68</v>
      </c>
      <c r="D50" s="8">
        <v>1.9724829396350003</v>
      </c>
      <c r="E50" s="8">
        <v>2.5859999999999999</v>
      </c>
      <c r="F50" s="8">
        <f t="shared" si="0"/>
        <v>-0.61351706036499953</v>
      </c>
      <c r="G50" s="8">
        <v>2.5918000000000001</v>
      </c>
      <c r="H50" s="8">
        <f t="shared" si="1"/>
        <v>-0.61931706036499978</v>
      </c>
      <c r="I50" s="21">
        <f t="shared" si="2"/>
        <v>-5.8000000000002494E-3</v>
      </c>
      <c r="J50" s="1"/>
    </row>
    <row r="51" spans="1:10" x14ac:dyDescent="0.25">
      <c r="A51" s="9" t="s">
        <v>74</v>
      </c>
      <c r="B51" s="9" t="s">
        <v>67</v>
      </c>
      <c r="C51" s="9" t="s">
        <v>75</v>
      </c>
      <c r="D51" s="11">
        <v>5.7806430446199926</v>
      </c>
      <c r="E51" s="11">
        <v>5.9249999999999998</v>
      </c>
      <c r="F51" s="11">
        <f t="shared" si="0"/>
        <v>-0.14435695538000726</v>
      </c>
      <c r="G51" s="11">
        <v>6.0366999999999997</v>
      </c>
      <c r="H51" s="11">
        <f t="shared" si="1"/>
        <v>-0.25605695538000717</v>
      </c>
      <c r="I51" s="14">
        <f t="shared" si="2"/>
        <v>-0.11169999999999991</v>
      </c>
      <c r="J51" s="1"/>
    </row>
    <row r="52" spans="1:10" x14ac:dyDescent="0.25">
      <c r="I52" s="28"/>
    </row>
    <row r="53" spans="1:10" x14ac:dyDescent="0.25">
      <c r="I53" s="25"/>
    </row>
    <row r="54" spans="1:10" x14ac:dyDescent="0.25">
      <c r="I54" s="27"/>
    </row>
    <row r="55" spans="1:10" x14ac:dyDescent="0.25">
      <c r="I55" s="27"/>
    </row>
    <row r="56" spans="1:10" x14ac:dyDescent="0.25">
      <c r="I56" s="27"/>
    </row>
    <row r="57" spans="1:10" x14ac:dyDescent="0.25">
      <c r="I57" s="27"/>
    </row>
    <row r="58" spans="1:10" x14ac:dyDescent="0.25">
      <c r="I58" s="26"/>
    </row>
    <row r="59" spans="1:10" x14ac:dyDescent="0.25">
      <c r="I59" s="26"/>
    </row>
    <row r="60" spans="1:10" x14ac:dyDescent="0.25">
      <c r="I60" s="26"/>
    </row>
    <row r="61" spans="1:10" x14ac:dyDescent="0.25">
      <c r="I61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workbookViewId="0">
      <selection activeCell="C1" sqref="C1:K48"/>
    </sheetView>
  </sheetViews>
  <sheetFormatPr defaultRowHeight="15" x14ac:dyDescent="0.25"/>
  <cols>
    <col min="1" max="1" width="11.42578125" customWidth="1"/>
    <col min="2" max="2" width="9.7109375" bestFit="1" customWidth="1"/>
    <col min="3" max="3" width="11.28515625" bestFit="1" customWidth="1"/>
    <col min="5" max="5" width="13.42578125" customWidth="1"/>
    <col min="6" max="6" width="15.7109375" customWidth="1"/>
    <col min="7" max="7" width="14.7109375" customWidth="1"/>
    <col min="8" max="8" width="14" style="1" customWidth="1"/>
    <col min="9" max="9" width="15" style="1" bestFit="1" customWidth="1"/>
    <col min="10" max="11" width="12" customWidth="1"/>
  </cols>
  <sheetData>
    <row r="1" spans="1:17" ht="60" x14ac:dyDescent="0.25">
      <c r="A1" s="2" t="s">
        <v>31</v>
      </c>
      <c r="B1" s="2" t="s">
        <v>32</v>
      </c>
      <c r="C1" s="2" t="s">
        <v>61</v>
      </c>
      <c r="D1" s="2" t="s">
        <v>37</v>
      </c>
      <c r="E1" s="2" t="s">
        <v>62</v>
      </c>
      <c r="F1" s="2" t="s">
        <v>63</v>
      </c>
      <c r="G1" s="2" t="s">
        <v>64</v>
      </c>
      <c r="H1" s="23" t="s">
        <v>33</v>
      </c>
      <c r="I1" s="23" t="s">
        <v>36</v>
      </c>
      <c r="J1" s="22" t="s">
        <v>34</v>
      </c>
      <c r="K1" s="17" t="s">
        <v>35</v>
      </c>
    </row>
    <row r="2" spans="1:17" x14ac:dyDescent="0.25">
      <c r="A2" s="3" t="s">
        <v>6</v>
      </c>
      <c r="B2" s="4">
        <v>41153</v>
      </c>
      <c r="C2" s="3" t="s">
        <v>26</v>
      </c>
      <c r="D2" s="3" t="s">
        <v>38</v>
      </c>
      <c r="E2" s="3" t="s">
        <v>56</v>
      </c>
      <c r="F2" s="5">
        <f>(25.971+26.041)/2</f>
        <v>26.006</v>
      </c>
      <c r="G2" s="5">
        <f>F2-0.396</f>
        <v>25.61</v>
      </c>
      <c r="H2" s="5">
        <f t="shared" ref="H2:H6" si="0">F2-G2</f>
        <v>0.3960000000000008</v>
      </c>
      <c r="I2" s="5">
        <v>25.57</v>
      </c>
      <c r="J2" s="5">
        <f>F2-I2</f>
        <v>0.43599999999999994</v>
      </c>
      <c r="K2" s="15">
        <f>G2-I2</f>
        <v>3.9999999999999147E-2</v>
      </c>
    </row>
    <row r="3" spans="1:17" x14ac:dyDescent="0.25">
      <c r="A3" s="6" t="s">
        <v>3</v>
      </c>
      <c r="B3" s="7">
        <v>41153</v>
      </c>
      <c r="C3" s="6" t="s">
        <v>26</v>
      </c>
      <c r="D3" s="6" t="s">
        <v>38</v>
      </c>
      <c r="E3" s="6" t="s">
        <v>56</v>
      </c>
      <c r="F3" s="8">
        <v>25.96</v>
      </c>
      <c r="G3" s="8">
        <v>25.564</v>
      </c>
      <c r="H3" s="8">
        <f t="shared" si="0"/>
        <v>0.3960000000000008</v>
      </c>
      <c r="I3" s="8">
        <v>25.57</v>
      </c>
      <c r="J3" s="8">
        <f t="shared" ref="J3:J6" si="1">F3-I3</f>
        <v>0.39000000000000057</v>
      </c>
      <c r="K3" s="16">
        <f t="shared" ref="K3:K6" si="2">G3-I3</f>
        <v>-6.0000000000002274E-3</v>
      </c>
    </row>
    <row r="4" spans="1:17" x14ac:dyDescent="0.25">
      <c r="A4" s="6" t="s">
        <v>6</v>
      </c>
      <c r="B4" s="7">
        <v>41154</v>
      </c>
      <c r="C4" s="6" t="s">
        <v>29</v>
      </c>
      <c r="D4" s="6" t="s">
        <v>38</v>
      </c>
      <c r="E4" s="6" t="s">
        <v>57</v>
      </c>
      <c r="F4" s="8">
        <v>17.302</v>
      </c>
      <c r="G4" s="8">
        <f>F4-0.259</f>
        <v>17.042999999999999</v>
      </c>
      <c r="H4" s="8">
        <f t="shared" si="0"/>
        <v>0.25900000000000034</v>
      </c>
      <c r="I4" s="8">
        <v>17.03</v>
      </c>
      <c r="J4" s="8">
        <f t="shared" si="1"/>
        <v>0.27199999999999847</v>
      </c>
      <c r="K4" s="16">
        <f t="shared" si="2"/>
        <v>1.2999999999998124E-2</v>
      </c>
    </row>
    <row r="5" spans="1:17" x14ac:dyDescent="0.25">
      <c r="A5" s="6" t="s">
        <v>8</v>
      </c>
      <c r="B5" s="7">
        <v>41154</v>
      </c>
      <c r="C5" s="6" t="s">
        <v>29</v>
      </c>
      <c r="D5" s="6" t="s">
        <v>38</v>
      </c>
      <c r="E5" s="6" t="s">
        <v>57</v>
      </c>
      <c r="F5" s="8">
        <v>17.364000000000001</v>
      </c>
      <c r="G5" s="8">
        <f>F5-0.259</f>
        <v>17.105</v>
      </c>
      <c r="H5" s="8">
        <f t="shared" si="0"/>
        <v>0.25900000000000034</v>
      </c>
      <c r="I5" s="8">
        <v>17.03</v>
      </c>
      <c r="J5" s="8">
        <f t="shared" si="1"/>
        <v>0.33399999999999963</v>
      </c>
      <c r="K5" s="16">
        <f t="shared" si="2"/>
        <v>7.4999999999999289E-2</v>
      </c>
    </row>
    <row r="6" spans="1:17" x14ac:dyDescent="0.25">
      <c r="A6" s="6" t="s">
        <v>3</v>
      </c>
      <c r="B6" s="7">
        <v>41154</v>
      </c>
      <c r="C6" s="6" t="s">
        <v>29</v>
      </c>
      <c r="D6" s="6" t="s">
        <v>38</v>
      </c>
      <c r="E6" s="6" t="s">
        <v>57</v>
      </c>
      <c r="F6" s="8">
        <f>(17.28+17.299)/2</f>
        <v>17.2895</v>
      </c>
      <c r="G6" s="8">
        <v>17.030999999999999</v>
      </c>
      <c r="H6" s="8">
        <f t="shared" si="0"/>
        <v>0.25850000000000151</v>
      </c>
      <c r="I6" s="8">
        <v>17.03</v>
      </c>
      <c r="J6" s="8">
        <f t="shared" si="1"/>
        <v>0.25949999999999918</v>
      </c>
      <c r="K6" s="16">
        <f t="shared" si="2"/>
        <v>9.9999999999766942E-4</v>
      </c>
    </row>
    <row r="7" spans="1:17" x14ac:dyDescent="0.25">
      <c r="A7" s="6" t="s">
        <v>8</v>
      </c>
      <c r="B7" s="7">
        <v>41152</v>
      </c>
      <c r="C7" s="6" t="s">
        <v>7</v>
      </c>
      <c r="D7" s="6" t="s">
        <v>38</v>
      </c>
      <c r="E7" s="6" t="s">
        <v>58</v>
      </c>
      <c r="F7" s="8">
        <f>(20.368+20.335+20.358)/3</f>
        <v>20.353666666666669</v>
      </c>
      <c r="G7" s="8">
        <f>(19.98+19.99+19.956)/3</f>
        <v>19.975333333333335</v>
      </c>
      <c r="H7" s="8">
        <f t="shared" ref="H7:H18" si="3">F7-G7</f>
        <v>0.37833333333333385</v>
      </c>
      <c r="I7" s="8">
        <v>19.98</v>
      </c>
      <c r="J7" s="8">
        <f t="shared" ref="J7:J25" si="4">F7-I7</f>
        <v>0.37366666666666859</v>
      </c>
      <c r="K7" s="16">
        <f t="shared" ref="K7:K18" si="5">G7-I7</f>
        <v>-4.6666666666652645E-3</v>
      </c>
    </row>
    <row r="8" spans="1:17" x14ac:dyDescent="0.25">
      <c r="A8" s="6" t="s">
        <v>8</v>
      </c>
      <c r="B8" s="7">
        <v>41152</v>
      </c>
      <c r="C8" s="6" t="s">
        <v>7</v>
      </c>
      <c r="D8" s="6" t="s">
        <v>38</v>
      </c>
      <c r="E8" s="6" t="s">
        <v>58</v>
      </c>
      <c r="F8" s="8">
        <f>(20.408+20.399)/2</f>
        <v>20.403500000000001</v>
      </c>
      <c r="G8" s="8">
        <f>(20.02+20.03)/2</f>
        <v>20.024999999999999</v>
      </c>
      <c r="H8" s="8">
        <f t="shared" si="3"/>
        <v>0.3785000000000025</v>
      </c>
      <c r="I8" s="8">
        <v>19.98</v>
      </c>
      <c r="J8" s="8">
        <f t="shared" si="4"/>
        <v>0.42350000000000065</v>
      </c>
      <c r="K8" s="16">
        <f t="shared" si="5"/>
        <v>4.4999999999998153E-2</v>
      </c>
    </row>
    <row r="9" spans="1:17" x14ac:dyDescent="0.25">
      <c r="A9" s="6" t="s">
        <v>3</v>
      </c>
      <c r="B9" s="7">
        <v>41153</v>
      </c>
      <c r="C9" s="6" t="s">
        <v>7</v>
      </c>
      <c r="D9" s="6" t="s">
        <v>38</v>
      </c>
      <c r="E9" s="6" t="s">
        <v>58</v>
      </c>
      <c r="F9" s="8">
        <f>(20.305+20.367)/2</f>
        <v>20.335999999999999</v>
      </c>
      <c r="G9" s="8">
        <v>19.957999999999998</v>
      </c>
      <c r="H9" s="8">
        <f t="shared" si="3"/>
        <v>0.37800000000000011</v>
      </c>
      <c r="I9" s="8">
        <v>19.98</v>
      </c>
      <c r="J9" s="8">
        <f t="shared" si="4"/>
        <v>0.3559999999999981</v>
      </c>
      <c r="K9" s="16">
        <f t="shared" si="5"/>
        <v>-2.2000000000002018E-2</v>
      </c>
    </row>
    <row r="10" spans="1:17" x14ac:dyDescent="0.25">
      <c r="A10" s="6" t="s">
        <v>6</v>
      </c>
      <c r="B10" s="7">
        <v>41153</v>
      </c>
      <c r="C10" s="6" t="s">
        <v>7</v>
      </c>
      <c r="D10" s="6" t="s">
        <v>38</v>
      </c>
      <c r="E10" s="6" t="s">
        <v>58</v>
      </c>
      <c r="F10" s="8">
        <f>(20.338+20.327)/2</f>
        <v>20.332500000000003</v>
      </c>
      <c r="G10" s="8">
        <f>F10-0.377</f>
        <v>19.955500000000004</v>
      </c>
      <c r="H10" s="8">
        <f t="shared" si="3"/>
        <v>0.37699999999999889</v>
      </c>
      <c r="I10" s="8">
        <v>19.98</v>
      </c>
      <c r="J10" s="8">
        <f t="shared" si="4"/>
        <v>0.3525000000000027</v>
      </c>
      <c r="K10" s="16">
        <f t="shared" si="5"/>
        <v>-2.4499999999996191E-2</v>
      </c>
      <c r="Q10" t="s">
        <v>55</v>
      </c>
    </row>
    <row r="11" spans="1:17" x14ac:dyDescent="0.25">
      <c r="A11" s="6" t="s">
        <v>3</v>
      </c>
      <c r="B11" s="7">
        <v>41155</v>
      </c>
      <c r="C11" s="6" t="s">
        <v>7</v>
      </c>
      <c r="D11" s="6" t="s">
        <v>38</v>
      </c>
      <c r="E11" s="6" t="s">
        <v>58</v>
      </c>
      <c r="F11" s="8">
        <f>(20.37+20.47)/2</f>
        <v>20.420000000000002</v>
      </c>
      <c r="G11" s="8">
        <v>20.045000000000002</v>
      </c>
      <c r="H11" s="8">
        <f t="shared" si="3"/>
        <v>0.375</v>
      </c>
      <c r="I11" s="8">
        <v>19.98</v>
      </c>
      <c r="J11" s="8">
        <f t="shared" si="4"/>
        <v>0.44000000000000128</v>
      </c>
      <c r="K11" s="16">
        <f t="shared" si="5"/>
        <v>6.5000000000001279E-2</v>
      </c>
    </row>
    <row r="12" spans="1:17" x14ac:dyDescent="0.25">
      <c r="A12" s="6" t="s">
        <v>3</v>
      </c>
      <c r="B12" s="7">
        <v>41154</v>
      </c>
      <c r="C12" s="6" t="s">
        <v>7</v>
      </c>
      <c r="D12" s="6" t="s">
        <v>38</v>
      </c>
      <c r="E12" s="6" t="s">
        <v>58</v>
      </c>
      <c r="F12" s="8">
        <v>20.288</v>
      </c>
      <c r="G12" s="8">
        <v>19.908999999999999</v>
      </c>
      <c r="H12" s="8">
        <f t="shared" si="3"/>
        <v>0.37900000000000134</v>
      </c>
      <c r="I12" s="8">
        <v>19.98</v>
      </c>
      <c r="J12" s="8">
        <f t="shared" si="4"/>
        <v>0.30799999999999983</v>
      </c>
      <c r="K12" s="16">
        <f t="shared" si="5"/>
        <v>-7.1000000000001506E-2</v>
      </c>
    </row>
    <row r="13" spans="1:17" x14ac:dyDescent="0.25">
      <c r="A13" s="6" t="s">
        <v>6</v>
      </c>
      <c r="B13" s="7">
        <v>41152</v>
      </c>
      <c r="C13" s="6" t="s">
        <v>7</v>
      </c>
      <c r="D13" s="6" t="s">
        <v>38</v>
      </c>
      <c r="E13" s="6" t="s">
        <v>58</v>
      </c>
      <c r="F13" s="8">
        <v>20.22</v>
      </c>
      <c r="G13" s="8">
        <f>F13-0.375</f>
        <v>19.844999999999999</v>
      </c>
      <c r="H13" s="8">
        <f t="shared" si="3"/>
        <v>0.375</v>
      </c>
      <c r="I13" s="8">
        <v>19.98</v>
      </c>
      <c r="J13" s="8">
        <f t="shared" si="4"/>
        <v>0.23999999999999844</v>
      </c>
      <c r="K13" s="16">
        <f t="shared" si="5"/>
        <v>-0.13500000000000156</v>
      </c>
    </row>
    <row r="14" spans="1:17" x14ac:dyDescent="0.25">
      <c r="A14" s="6" t="s">
        <v>8</v>
      </c>
      <c r="B14" s="7">
        <v>41152</v>
      </c>
      <c r="C14" s="6" t="s">
        <v>10</v>
      </c>
      <c r="D14" s="6" t="s">
        <v>38</v>
      </c>
      <c r="E14" s="6" t="s">
        <v>56</v>
      </c>
      <c r="F14" s="8">
        <f>(41.014+40.972)/2</f>
        <v>40.993000000000002</v>
      </c>
      <c r="G14" s="8">
        <v>40.606000000000002</v>
      </c>
      <c r="H14" s="8">
        <f t="shared" si="3"/>
        <v>0.38700000000000045</v>
      </c>
      <c r="I14" s="8">
        <v>40.57</v>
      </c>
      <c r="J14" s="8">
        <f t="shared" si="4"/>
        <v>0.42300000000000182</v>
      </c>
      <c r="K14" s="16">
        <f t="shared" si="5"/>
        <v>3.6000000000001364E-2</v>
      </c>
      <c r="L14" s="1"/>
    </row>
    <row r="15" spans="1:17" x14ac:dyDescent="0.25">
      <c r="A15" s="6" t="s">
        <v>8</v>
      </c>
      <c r="B15" s="7">
        <v>41153</v>
      </c>
      <c r="C15" s="6" t="s">
        <v>10</v>
      </c>
      <c r="D15" s="6" t="s">
        <v>38</v>
      </c>
      <c r="E15" s="6" t="s">
        <v>56</v>
      </c>
      <c r="F15" s="8">
        <v>40.973999999999997</v>
      </c>
      <c r="G15" s="8">
        <f>F15-0.387</f>
        <v>40.586999999999996</v>
      </c>
      <c r="H15" s="8">
        <f t="shared" si="3"/>
        <v>0.38700000000000045</v>
      </c>
      <c r="I15" s="8">
        <v>40.57</v>
      </c>
      <c r="J15" s="8">
        <f t="shared" si="4"/>
        <v>0.40399999999999636</v>
      </c>
      <c r="K15" s="16">
        <f t="shared" si="5"/>
        <v>1.6999999999995907E-2</v>
      </c>
    </row>
    <row r="16" spans="1:17" x14ac:dyDescent="0.25">
      <c r="A16" s="6" t="s">
        <v>8</v>
      </c>
      <c r="B16" s="7">
        <v>41155</v>
      </c>
      <c r="C16" s="6" t="s">
        <v>10</v>
      </c>
      <c r="D16" s="6" t="s">
        <v>38</v>
      </c>
      <c r="E16" s="6" t="s">
        <v>56</v>
      </c>
      <c r="F16" s="8">
        <v>41.03</v>
      </c>
      <c r="G16" s="8">
        <f>F16-0.387</f>
        <v>40.643000000000001</v>
      </c>
      <c r="H16" s="8">
        <f t="shared" si="3"/>
        <v>0.38700000000000045</v>
      </c>
      <c r="I16" s="8">
        <v>40.57</v>
      </c>
      <c r="J16" s="8">
        <f t="shared" si="4"/>
        <v>0.46000000000000085</v>
      </c>
      <c r="K16" s="16">
        <f t="shared" si="5"/>
        <v>7.3000000000000398E-2</v>
      </c>
    </row>
    <row r="17" spans="1:15" x14ac:dyDescent="0.25">
      <c r="A17" s="6" t="s">
        <v>8</v>
      </c>
      <c r="B17" s="7">
        <v>41153</v>
      </c>
      <c r="C17" s="6" t="s">
        <v>27</v>
      </c>
      <c r="D17" s="6" t="s">
        <v>38</v>
      </c>
      <c r="E17" s="6" t="s">
        <v>57</v>
      </c>
      <c r="F17" s="8">
        <v>18.826000000000001</v>
      </c>
      <c r="G17" s="8">
        <v>18.422999999999998</v>
      </c>
      <c r="H17" s="8">
        <f t="shared" si="3"/>
        <v>0.40300000000000225</v>
      </c>
      <c r="I17" s="8">
        <v>18.46</v>
      </c>
      <c r="J17" s="8">
        <f t="shared" si="4"/>
        <v>0.36599999999999966</v>
      </c>
      <c r="K17" s="16">
        <f t="shared" si="5"/>
        <v>-3.7000000000002586E-2</v>
      </c>
    </row>
    <row r="18" spans="1:15" x14ac:dyDescent="0.25">
      <c r="A18" s="6" t="s">
        <v>8</v>
      </c>
      <c r="B18" s="7">
        <v>41155</v>
      </c>
      <c r="C18" s="6" t="s">
        <v>27</v>
      </c>
      <c r="D18" s="6" t="s">
        <v>38</v>
      </c>
      <c r="E18" s="6" t="s">
        <v>57</v>
      </c>
      <c r="F18" s="8">
        <v>18.835999999999999</v>
      </c>
      <c r="G18" s="8">
        <v>18.433</v>
      </c>
      <c r="H18" s="8">
        <f t="shared" si="3"/>
        <v>0.40299999999999869</v>
      </c>
      <c r="I18" s="8">
        <v>18.46</v>
      </c>
      <c r="J18" s="8">
        <f t="shared" si="4"/>
        <v>0.37599999999999767</v>
      </c>
      <c r="K18" s="16">
        <f t="shared" si="5"/>
        <v>-2.7000000000001023E-2</v>
      </c>
      <c r="O18" s="1"/>
    </row>
    <row r="19" spans="1:15" x14ac:dyDescent="0.25">
      <c r="A19" s="19" t="s">
        <v>54</v>
      </c>
      <c r="B19" s="18">
        <v>41165</v>
      </c>
      <c r="C19" s="19" t="s">
        <v>27</v>
      </c>
      <c r="D19" s="19" t="s">
        <v>38</v>
      </c>
      <c r="E19" s="6" t="s">
        <v>57</v>
      </c>
      <c r="F19" s="21">
        <v>18.809999999999999</v>
      </c>
      <c r="G19" s="20">
        <v>18.41</v>
      </c>
      <c r="H19" s="8">
        <f t="shared" ref="H19:H38" si="6">F19-G19</f>
        <v>0.39999999999999858</v>
      </c>
      <c r="I19" s="21">
        <v>18.46</v>
      </c>
      <c r="J19" s="8">
        <f t="shared" si="4"/>
        <v>0.34999999999999787</v>
      </c>
      <c r="K19" s="21">
        <f t="shared" ref="K19:K38" si="7">G19-I19</f>
        <v>-5.0000000000000711E-2</v>
      </c>
    </row>
    <row r="20" spans="1:15" x14ac:dyDescent="0.25">
      <c r="A20" s="6" t="s">
        <v>8</v>
      </c>
      <c r="B20" s="7">
        <v>41152</v>
      </c>
      <c r="C20" s="6" t="s">
        <v>9</v>
      </c>
      <c r="D20" s="6" t="s">
        <v>38</v>
      </c>
      <c r="E20" s="6" t="s">
        <v>58</v>
      </c>
      <c r="F20" s="8">
        <f>(21.623+21.584)/2</f>
        <v>21.6035</v>
      </c>
      <c r="G20" s="8">
        <f>(21.246+21.208)/2</f>
        <v>21.226999999999997</v>
      </c>
      <c r="H20" s="8">
        <f t="shared" ref="H20:H25" si="8">F20-G20</f>
        <v>0.37650000000000361</v>
      </c>
      <c r="I20" s="8">
        <v>21.24</v>
      </c>
      <c r="J20" s="8">
        <f t="shared" si="4"/>
        <v>0.36350000000000193</v>
      </c>
      <c r="K20" s="16">
        <f t="shared" ref="K20:K25" si="9">G20-I20</f>
        <v>-1.3000000000001677E-2</v>
      </c>
    </row>
    <row r="21" spans="1:15" s="13" customFormat="1" x14ac:dyDescent="0.25">
      <c r="A21" s="6" t="s">
        <v>6</v>
      </c>
      <c r="B21" s="7">
        <v>41153</v>
      </c>
      <c r="C21" s="6" t="s">
        <v>28</v>
      </c>
      <c r="D21" s="6" t="s">
        <v>38</v>
      </c>
      <c r="E21" s="6" t="s">
        <v>56</v>
      </c>
      <c r="F21" s="8">
        <f>(8.542+8.519)/2</f>
        <v>8.5305</v>
      </c>
      <c r="G21" s="8">
        <v>8.1289999999999996</v>
      </c>
      <c r="H21" s="8">
        <f t="shared" si="8"/>
        <v>0.40150000000000041</v>
      </c>
      <c r="I21" s="8">
        <v>8.1300000000000008</v>
      </c>
      <c r="J21" s="8">
        <f t="shared" si="4"/>
        <v>0.40049999999999919</v>
      </c>
      <c r="K21" s="16">
        <f t="shared" si="9"/>
        <v>-1.0000000000012221E-3</v>
      </c>
    </row>
    <row r="22" spans="1:15" s="13" customFormat="1" x14ac:dyDescent="0.25">
      <c r="A22" s="6" t="s">
        <v>3</v>
      </c>
      <c r="B22" s="7">
        <v>41152</v>
      </c>
      <c r="C22" s="6" t="s">
        <v>4</v>
      </c>
      <c r="D22" s="6" t="s">
        <v>39</v>
      </c>
      <c r="E22" s="6" t="s">
        <v>59</v>
      </c>
      <c r="F22" s="8">
        <v>26.599</v>
      </c>
      <c r="G22" s="8">
        <v>26.385000000000002</v>
      </c>
      <c r="H22" s="8">
        <f t="shared" si="8"/>
        <v>0.21399999999999864</v>
      </c>
      <c r="I22" s="8">
        <v>26.25</v>
      </c>
      <c r="J22" s="8">
        <f t="shared" si="4"/>
        <v>0.3490000000000002</v>
      </c>
      <c r="K22" s="16">
        <f t="shared" si="9"/>
        <v>0.13500000000000156</v>
      </c>
    </row>
    <row r="23" spans="1:15" s="13" customFormat="1" x14ac:dyDescent="0.25">
      <c r="A23" s="6" t="s">
        <v>3</v>
      </c>
      <c r="B23" s="7">
        <v>41152</v>
      </c>
      <c r="C23" s="6" t="s">
        <v>5</v>
      </c>
      <c r="D23" s="6" t="s">
        <v>39</v>
      </c>
      <c r="E23" s="6" t="s">
        <v>59</v>
      </c>
      <c r="F23" s="8">
        <v>16.36</v>
      </c>
      <c r="G23" s="8">
        <v>16.103000000000002</v>
      </c>
      <c r="H23" s="8">
        <f t="shared" si="8"/>
        <v>0.2569999999999979</v>
      </c>
      <c r="I23" s="8">
        <v>16</v>
      </c>
      <c r="J23" s="8">
        <f t="shared" si="4"/>
        <v>0.35999999999999943</v>
      </c>
      <c r="K23" s="16">
        <f t="shared" si="9"/>
        <v>0.10300000000000153</v>
      </c>
    </row>
    <row r="24" spans="1:15" s="13" customFormat="1" x14ac:dyDescent="0.25">
      <c r="A24" s="6" t="s">
        <v>24</v>
      </c>
      <c r="B24" s="7">
        <v>41153</v>
      </c>
      <c r="C24" s="6" t="s">
        <v>25</v>
      </c>
      <c r="D24" s="6" t="s">
        <v>38</v>
      </c>
      <c r="E24" s="6" t="s">
        <v>56</v>
      </c>
      <c r="F24" s="8">
        <f>(10.124+10.114)/2</f>
        <v>10.119</v>
      </c>
      <c r="G24" s="8">
        <v>9.7249999999999996</v>
      </c>
      <c r="H24" s="8">
        <f t="shared" si="8"/>
        <v>0.39400000000000013</v>
      </c>
      <c r="I24" s="8">
        <v>9.73</v>
      </c>
      <c r="J24" s="8">
        <f t="shared" si="4"/>
        <v>0.38899999999999935</v>
      </c>
      <c r="K24" s="16">
        <f t="shared" si="9"/>
        <v>-5.0000000000007816E-3</v>
      </c>
    </row>
    <row r="25" spans="1:15" x14ac:dyDescent="0.25">
      <c r="A25" s="6" t="s">
        <v>8</v>
      </c>
      <c r="B25" s="7">
        <v>41174</v>
      </c>
      <c r="C25" s="6" t="s">
        <v>30</v>
      </c>
      <c r="D25" s="6" t="s">
        <v>39</v>
      </c>
      <c r="E25" s="6" t="s">
        <v>59</v>
      </c>
      <c r="F25" s="8">
        <v>13.92</v>
      </c>
      <c r="G25" s="8">
        <f>F25-0.25</f>
        <v>13.67</v>
      </c>
      <c r="H25" s="8">
        <f t="shared" si="8"/>
        <v>0.25</v>
      </c>
      <c r="I25" s="16">
        <v>13.67</v>
      </c>
      <c r="J25" s="8">
        <f t="shared" si="4"/>
        <v>0.25</v>
      </c>
      <c r="K25" s="16">
        <f t="shared" si="9"/>
        <v>0</v>
      </c>
    </row>
    <row r="26" spans="1:15" x14ac:dyDescent="0.25">
      <c r="A26" s="19" t="s">
        <v>41</v>
      </c>
      <c r="B26" s="18">
        <v>41158</v>
      </c>
      <c r="C26" s="19" t="s">
        <v>40</v>
      </c>
      <c r="D26" s="19" t="s">
        <v>38</v>
      </c>
      <c r="E26" s="6" t="s">
        <v>58</v>
      </c>
      <c r="F26" s="21">
        <v>10.28</v>
      </c>
      <c r="G26" s="21">
        <v>9.9600000000000009</v>
      </c>
      <c r="H26" s="8">
        <f t="shared" si="6"/>
        <v>0.31999999999999851</v>
      </c>
      <c r="I26" s="21">
        <v>10.06</v>
      </c>
      <c r="J26" s="8">
        <f t="shared" ref="J26:J29" si="10">F26-I26</f>
        <v>0.21999999999999886</v>
      </c>
      <c r="K26" s="21">
        <f t="shared" si="7"/>
        <v>-9.9999999999999645E-2</v>
      </c>
    </row>
    <row r="27" spans="1:15" x14ac:dyDescent="0.25">
      <c r="A27" s="19" t="s">
        <v>41</v>
      </c>
      <c r="B27" s="18">
        <v>41158</v>
      </c>
      <c r="C27" s="19" t="s">
        <v>42</v>
      </c>
      <c r="D27" s="19" t="s">
        <v>38</v>
      </c>
      <c r="E27" s="6" t="s">
        <v>58</v>
      </c>
      <c r="F27" s="21">
        <v>14.11</v>
      </c>
      <c r="G27" s="21">
        <v>13.79</v>
      </c>
      <c r="H27" s="8">
        <f t="shared" si="6"/>
        <v>0.32000000000000028</v>
      </c>
      <c r="I27" s="21">
        <v>13.74</v>
      </c>
      <c r="J27" s="8">
        <f t="shared" si="10"/>
        <v>0.36999999999999922</v>
      </c>
      <c r="K27" s="21">
        <f t="shared" si="7"/>
        <v>4.9999999999998934E-2</v>
      </c>
    </row>
    <row r="28" spans="1:15" x14ac:dyDescent="0.25">
      <c r="A28" s="19" t="s">
        <v>41</v>
      </c>
      <c r="B28" s="18">
        <v>41158</v>
      </c>
      <c r="C28" s="19" t="s">
        <v>43</v>
      </c>
      <c r="D28" s="19" t="s">
        <v>38</v>
      </c>
      <c r="E28" s="6" t="s">
        <v>58</v>
      </c>
      <c r="F28" s="21">
        <v>12.55</v>
      </c>
      <c r="G28" s="21">
        <v>12.23</v>
      </c>
      <c r="H28" s="8">
        <f t="shared" si="6"/>
        <v>0.32000000000000028</v>
      </c>
      <c r="I28" s="21">
        <v>12.18</v>
      </c>
      <c r="J28" s="8">
        <f t="shared" si="10"/>
        <v>0.37000000000000099</v>
      </c>
      <c r="K28" s="21">
        <f t="shared" si="7"/>
        <v>5.0000000000000711E-2</v>
      </c>
    </row>
    <row r="29" spans="1:15" x14ac:dyDescent="0.25">
      <c r="A29" s="19" t="s">
        <v>54</v>
      </c>
      <c r="B29" s="18">
        <v>41164</v>
      </c>
      <c r="C29" s="19" t="s">
        <v>44</v>
      </c>
      <c r="D29" s="19" t="s">
        <v>38</v>
      </c>
      <c r="E29" s="19" t="s">
        <v>60</v>
      </c>
      <c r="F29" s="21">
        <v>173.44</v>
      </c>
      <c r="G29" s="21">
        <v>172.98</v>
      </c>
      <c r="H29" s="8">
        <f t="shared" si="6"/>
        <v>0.46000000000000796</v>
      </c>
      <c r="I29" s="21">
        <v>173.02</v>
      </c>
      <c r="J29" s="8">
        <f t="shared" si="10"/>
        <v>0.41999999999998749</v>
      </c>
      <c r="K29" s="21">
        <f>G29-I29</f>
        <v>-4.0000000000020464E-2</v>
      </c>
    </row>
    <row r="30" spans="1:15" x14ac:dyDescent="0.25">
      <c r="A30" s="19" t="s">
        <v>41</v>
      </c>
      <c r="B30" s="18">
        <v>41178</v>
      </c>
      <c r="C30" s="19" t="s">
        <v>45</v>
      </c>
      <c r="D30" s="19" t="s">
        <v>38</v>
      </c>
      <c r="E30" s="19" t="s">
        <v>57</v>
      </c>
      <c r="F30" s="21">
        <v>46.56</v>
      </c>
      <c r="G30" s="21">
        <v>46.14</v>
      </c>
      <c r="H30" s="8">
        <f t="shared" si="6"/>
        <v>0.42000000000000171</v>
      </c>
      <c r="I30" s="21">
        <v>46.05</v>
      </c>
      <c r="J30" s="8">
        <f t="shared" ref="J30:J38" si="11">F30-I30</f>
        <v>0.51000000000000512</v>
      </c>
      <c r="K30" s="21">
        <f t="shared" si="7"/>
        <v>9.0000000000003411E-2</v>
      </c>
    </row>
    <row r="31" spans="1:15" s="12" customFormat="1" x14ac:dyDescent="0.25">
      <c r="A31" s="19" t="s">
        <v>41</v>
      </c>
      <c r="B31" s="18">
        <v>41179</v>
      </c>
      <c r="C31" s="19" t="s">
        <v>46</v>
      </c>
      <c r="D31" s="19" t="s">
        <v>38</v>
      </c>
      <c r="E31" s="19" t="s">
        <v>56</v>
      </c>
      <c r="F31" s="21">
        <v>48.88</v>
      </c>
      <c r="G31" s="21">
        <v>48.49</v>
      </c>
      <c r="H31" s="8">
        <f t="shared" si="6"/>
        <v>0.39000000000000057</v>
      </c>
      <c r="I31" s="21">
        <v>48.63</v>
      </c>
      <c r="J31" s="8">
        <f t="shared" si="11"/>
        <v>0.25</v>
      </c>
      <c r="K31" s="21">
        <f t="shared" si="7"/>
        <v>-0.14000000000000057</v>
      </c>
    </row>
    <row r="32" spans="1:15" x14ac:dyDescent="0.25">
      <c r="A32" s="19" t="s">
        <v>54</v>
      </c>
      <c r="B32" s="18">
        <v>41179</v>
      </c>
      <c r="C32" s="19" t="s">
        <v>47</v>
      </c>
      <c r="D32" s="19" t="s">
        <v>38</v>
      </c>
      <c r="E32" s="19" t="s">
        <v>56</v>
      </c>
      <c r="F32" s="21">
        <v>115.45</v>
      </c>
      <c r="G32" s="21">
        <v>115.03</v>
      </c>
      <c r="H32" s="8">
        <f t="shared" si="6"/>
        <v>0.42000000000000171</v>
      </c>
      <c r="I32" s="21">
        <v>115.18</v>
      </c>
      <c r="J32" s="8">
        <f t="shared" si="11"/>
        <v>0.26999999999999602</v>
      </c>
      <c r="K32" s="21">
        <f t="shared" si="7"/>
        <v>-0.15000000000000568</v>
      </c>
    </row>
    <row r="33" spans="1:16" x14ac:dyDescent="0.25">
      <c r="A33" s="20" t="s">
        <v>41</v>
      </c>
      <c r="B33" s="18">
        <v>41166</v>
      </c>
      <c r="C33" s="19" t="s">
        <v>48</v>
      </c>
      <c r="D33" s="19" t="s">
        <v>38</v>
      </c>
      <c r="E33" s="19" t="s">
        <v>60</v>
      </c>
      <c r="F33" s="21">
        <v>164.87</v>
      </c>
      <c r="G33" s="21">
        <v>164.46</v>
      </c>
      <c r="H33" s="8">
        <f t="shared" si="6"/>
        <v>0.40999999999999659</v>
      </c>
      <c r="I33" s="21">
        <v>164.49</v>
      </c>
      <c r="J33" s="8">
        <f t="shared" si="11"/>
        <v>0.37999999999999545</v>
      </c>
      <c r="K33" s="21">
        <f t="shared" si="7"/>
        <v>-3.0000000000001137E-2</v>
      </c>
    </row>
    <row r="34" spans="1:16" x14ac:dyDescent="0.25">
      <c r="A34" s="20" t="s">
        <v>41</v>
      </c>
      <c r="B34" s="18">
        <v>41166</v>
      </c>
      <c r="C34" s="19" t="s">
        <v>49</v>
      </c>
      <c r="D34" s="19" t="s">
        <v>38</v>
      </c>
      <c r="E34" s="19" t="s">
        <v>60</v>
      </c>
      <c r="F34" s="21">
        <v>332</v>
      </c>
      <c r="G34" s="21">
        <v>331.56</v>
      </c>
      <c r="H34" s="8">
        <f t="shared" si="6"/>
        <v>0.43999999999999773</v>
      </c>
      <c r="I34" s="21">
        <v>331.71</v>
      </c>
      <c r="J34" s="8">
        <f t="shared" si="11"/>
        <v>0.29000000000002046</v>
      </c>
      <c r="K34" s="21">
        <f t="shared" si="7"/>
        <v>-0.14999999999997726</v>
      </c>
    </row>
    <row r="35" spans="1:16" x14ac:dyDescent="0.25">
      <c r="A35" s="20" t="s">
        <v>41</v>
      </c>
      <c r="B35" s="18">
        <v>41166</v>
      </c>
      <c r="C35" s="19" t="s">
        <v>50</v>
      </c>
      <c r="D35" s="19" t="s">
        <v>38</v>
      </c>
      <c r="E35" s="19" t="s">
        <v>60</v>
      </c>
      <c r="F35" s="21">
        <v>233.24</v>
      </c>
      <c r="G35" s="21">
        <v>232.84</v>
      </c>
      <c r="H35" s="8">
        <f t="shared" si="6"/>
        <v>0.40000000000000568</v>
      </c>
      <c r="I35" s="21">
        <v>232.95</v>
      </c>
      <c r="J35" s="8">
        <f t="shared" si="11"/>
        <v>0.29000000000002046</v>
      </c>
      <c r="K35" s="21">
        <f t="shared" si="7"/>
        <v>-0.10999999999998522</v>
      </c>
    </row>
    <row r="36" spans="1:16" x14ac:dyDescent="0.25">
      <c r="A36" s="20" t="s">
        <v>41</v>
      </c>
      <c r="B36" s="18">
        <v>41167</v>
      </c>
      <c r="C36" s="19" t="s">
        <v>51</v>
      </c>
      <c r="D36" s="19" t="s">
        <v>38</v>
      </c>
      <c r="E36" s="19" t="s">
        <v>60</v>
      </c>
      <c r="F36" s="21">
        <v>59.06</v>
      </c>
      <c r="G36" s="21">
        <v>58.66</v>
      </c>
      <c r="H36" s="8">
        <f t="shared" si="6"/>
        <v>0.40000000000000568</v>
      </c>
      <c r="I36" s="21">
        <v>58.73</v>
      </c>
      <c r="J36" s="8">
        <f t="shared" si="11"/>
        <v>0.3300000000000054</v>
      </c>
      <c r="K36" s="21">
        <f t="shared" si="7"/>
        <v>-7.0000000000000284E-2</v>
      </c>
    </row>
    <row r="37" spans="1:16" x14ac:dyDescent="0.25">
      <c r="A37" s="20" t="s">
        <v>41</v>
      </c>
      <c r="B37" s="18">
        <v>41178</v>
      </c>
      <c r="C37" s="19" t="s">
        <v>52</v>
      </c>
      <c r="D37" s="19" t="s">
        <v>38</v>
      </c>
      <c r="E37" s="19" t="s">
        <v>57</v>
      </c>
      <c r="F37" s="21">
        <v>71.680000000000007</v>
      </c>
      <c r="G37" s="21">
        <v>71.239999999999995</v>
      </c>
      <c r="H37" s="8">
        <f t="shared" si="6"/>
        <v>0.44000000000001194</v>
      </c>
      <c r="I37" s="21">
        <v>71.17</v>
      </c>
      <c r="J37" s="8">
        <f t="shared" si="11"/>
        <v>0.51000000000000512</v>
      </c>
      <c r="K37" s="21">
        <f t="shared" si="7"/>
        <v>6.9999999999993179E-2</v>
      </c>
    </row>
    <row r="38" spans="1:16" x14ac:dyDescent="0.25">
      <c r="A38" s="20" t="s">
        <v>54</v>
      </c>
      <c r="B38" s="18">
        <v>41164</v>
      </c>
      <c r="C38" s="19" t="s">
        <v>53</v>
      </c>
      <c r="D38" s="19" t="s">
        <v>38</v>
      </c>
      <c r="E38" s="19" t="s">
        <v>60</v>
      </c>
      <c r="F38" s="21">
        <v>244.48</v>
      </c>
      <c r="G38" s="21">
        <v>244.06</v>
      </c>
      <c r="H38" s="8">
        <f t="shared" si="6"/>
        <v>0.41999999999998749</v>
      </c>
      <c r="I38" s="21">
        <v>244.26</v>
      </c>
      <c r="J38" s="8">
        <f t="shared" si="11"/>
        <v>0.21999999999999886</v>
      </c>
      <c r="K38" s="21">
        <f t="shared" si="7"/>
        <v>-0.19999999999998863</v>
      </c>
    </row>
    <row r="39" spans="1:16" x14ac:dyDescent="0.25">
      <c r="A39" s="6" t="s">
        <v>65</v>
      </c>
      <c r="B39" s="7">
        <v>41163</v>
      </c>
      <c r="C39" s="6" t="s">
        <v>66</v>
      </c>
      <c r="D39" s="6" t="s">
        <v>67</v>
      </c>
      <c r="E39" s="6" t="s">
        <v>68</v>
      </c>
      <c r="F39" s="8">
        <v>3.4780000000000002</v>
      </c>
      <c r="G39" s="8">
        <v>3.2319370078749898</v>
      </c>
      <c r="H39" s="8">
        <f t="shared" ref="H39:H48" si="12">F39-G39</f>
        <v>0.24606299212501037</v>
      </c>
      <c r="I39" s="8">
        <v>3.4775999999999998</v>
      </c>
      <c r="J39" s="8">
        <f t="shared" ref="J39:J48" si="13">F39-I39</f>
        <v>4.0000000000040004E-4</v>
      </c>
      <c r="K39" s="21">
        <f t="shared" ref="K39:K48" si="14">G39-I39</f>
        <v>-0.24566299212500997</v>
      </c>
      <c r="O39" s="1"/>
    </row>
    <row r="40" spans="1:16" x14ac:dyDescent="0.25">
      <c r="A40" s="6" t="s">
        <v>65</v>
      </c>
      <c r="B40" s="7">
        <v>41164</v>
      </c>
      <c r="C40" s="6" t="s">
        <v>69</v>
      </c>
      <c r="D40" s="6" t="s">
        <v>67</v>
      </c>
      <c r="E40" s="6" t="s">
        <v>70</v>
      </c>
      <c r="F40" s="8">
        <v>1.1405000000000001</v>
      </c>
      <c r="G40" s="8">
        <v>0.98630052493500386</v>
      </c>
      <c r="H40" s="8">
        <f t="shared" si="12"/>
        <v>0.15419947506499621</v>
      </c>
      <c r="I40" s="8">
        <v>1.3451</v>
      </c>
      <c r="J40" s="8">
        <f t="shared" si="13"/>
        <v>-0.20459999999999989</v>
      </c>
      <c r="K40" s="21">
        <f t="shared" si="14"/>
        <v>-0.3587994750649961</v>
      </c>
    </row>
    <row r="41" spans="1:16" x14ac:dyDescent="0.25">
      <c r="A41" s="6" t="s">
        <v>71</v>
      </c>
      <c r="B41" s="7">
        <v>41164</v>
      </c>
      <c r="C41" s="6" t="s">
        <v>72</v>
      </c>
      <c r="D41" s="6" t="s">
        <v>67</v>
      </c>
      <c r="E41" s="6" t="s">
        <v>73</v>
      </c>
      <c r="F41" s="8">
        <v>6.524</v>
      </c>
      <c r="G41" s="8">
        <v>6.4157322834649904</v>
      </c>
      <c r="H41" s="8">
        <f t="shared" si="12"/>
        <v>0.10826771653500966</v>
      </c>
      <c r="I41" s="8">
        <v>6.7912999999999997</v>
      </c>
      <c r="J41" s="8">
        <f t="shared" si="13"/>
        <v>-0.26729999999999965</v>
      </c>
      <c r="K41" s="21">
        <f t="shared" si="14"/>
        <v>-0.37556771653500931</v>
      </c>
    </row>
    <row r="42" spans="1:16" x14ac:dyDescent="0.25">
      <c r="A42" s="6" t="s">
        <v>71</v>
      </c>
      <c r="B42" s="7">
        <v>41164</v>
      </c>
      <c r="C42" s="6" t="s">
        <v>74</v>
      </c>
      <c r="D42" s="6" t="s">
        <v>67</v>
      </c>
      <c r="E42" s="6" t="s">
        <v>75</v>
      </c>
      <c r="F42" s="8">
        <v>5.9589999999999996</v>
      </c>
      <c r="G42" s="8">
        <v>6.1033569553800078</v>
      </c>
      <c r="H42" s="8">
        <f t="shared" si="12"/>
        <v>-0.14435695538000815</v>
      </c>
      <c r="I42" s="8">
        <v>6.0366999999999997</v>
      </c>
      <c r="J42" s="8">
        <f t="shared" si="13"/>
        <v>-7.7700000000000102E-2</v>
      </c>
      <c r="K42" s="21">
        <f t="shared" si="14"/>
        <v>6.6656955380008043E-2</v>
      </c>
    </row>
    <row r="43" spans="1:16" x14ac:dyDescent="0.25">
      <c r="A43" s="6" t="s">
        <v>71</v>
      </c>
      <c r="B43" s="7">
        <v>41164</v>
      </c>
      <c r="C43" s="6" t="s">
        <v>76</v>
      </c>
      <c r="D43" s="6" t="s">
        <v>67</v>
      </c>
      <c r="E43" s="6" t="s">
        <v>68</v>
      </c>
      <c r="F43" s="8">
        <v>2.6970000000000001</v>
      </c>
      <c r="G43" s="8">
        <v>3.3105170603650009</v>
      </c>
      <c r="H43" s="8">
        <f t="shared" si="12"/>
        <v>-0.61351706036500087</v>
      </c>
      <c r="I43" s="8">
        <v>2.5918000000000001</v>
      </c>
      <c r="J43" s="8">
        <f t="shared" si="13"/>
        <v>0.10519999999999996</v>
      </c>
      <c r="K43" s="21">
        <f t="shared" si="14"/>
        <v>0.71871706036500083</v>
      </c>
      <c r="P43" s="1"/>
    </row>
    <row r="44" spans="1:16" x14ac:dyDescent="0.25">
      <c r="A44" s="6" t="s">
        <v>77</v>
      </c>
      <c r="B44" s="7">
        <v>41155</v>
      </c>
      <c r="C44" s="6" t="s">
        <v>78</v>
      </c>
      <c r="D44" s="6" t="s">
        <v>67</v>
      </c>
      <c r="E44" s="6" t="s">
        <v>75</v>
      </c>
      <c r="F44" s="8">
        <v>-1.6884251968500052</v>
      </c>
      <c r="G44" s="8">
        <v>-1.59</v>
      </c>
      <c r="H44" s="8">
        <f t="shared" si="12"/>
        <v>-9.842519685000517E-2</v>
      </c>
      <c r="I44" s="8">
        <v>-1.2</v>
      </c>
      <c r="J44" s="8">
        <f t="shared" si="13"/>
        <v>-0.48842519685000529</v>
      </c>
      <c r="K44" s="21">
        <f t="shared" si="14"/>
        <v>-0.39000000000000012</v>
      </c>
    </row>
    <row r="45" spans="1:16" x14ac:dyDescent="0.25">
      <c r="A45" s="6" t="s">
        <v>77</v>
      </c>
      <c r="B45" s="7">
        <v>41154</v>
      </c>
      <c r="C45" s="6" t="s">
        <v>74</v>
      </c>
      <c r="D45" s="6" t="s">
        <v>67</v>
      </c>
      <c r="E45" s="6" t="s">
        <v>75</v>
      </c>
      <c r="F45" s="8">
        <v>5.8526430446199953</v>
      </c>
      <c r="G45" s="8">
        <v>5.9969999999999999</v>
      </c>
      <c r="H45" s="8">
        <f t="shared" si="12"/>
        <v>-0.14435695538000459</v>
      </c>
      <c r="I45" s="8">
        <v>6.0366999999999997</v>
      </c>
      <c r="J45" s="8">
        <f t="shared" si="13"/>
        <v>-0.18405695538000444</v>
      </c>
      <c r="K45" s="21">
        <f t="shared" si="14"/>
        <v>-3.9699999999999847E-2</v>
      </c>
    </row>
    <row r="46" spans="1:16" x14ac:dyDescent="0.25">
      <c r="A46" s="6" t="s">
        <v>79</v>
      </c>
      <c r="B46" s="7">
        <v>41156</v>
      </c>
      <c r="C46" s="6" t="s">
        <v>80</v>
      </c>
      <c r="D46" s="6" t="s">
        <v>67</v>
      </c>
      <c r="E46" s="6" t="s">
        <v>81</v>
      </c>
      <c r="F46" s="8">
        <v>56.639280839895008</v>
      </c>
      <c r="G46" s="8">
        <v>56.636000000000003</v>
      </c>
      <c r="H46" s="8">
        <f t="shared" si="12"/>
        <v>3.280839895005272E-3</v>
      </c>
      <c r="I46" s="8">
        <v>56.692999999999998</v>
      </c>
      <c r="J46" s="8">
        <f t="shared" si="13"/>
        <v>-5.3719160104989783E-2</v>
      </c>
      <c r="K46" s="21">
        <f t="shared" si="14"/>
        <v>-5.6999999999995055E-2</v>
      </c>
    </row>
    <row r="47" spans="1:16" x14ac:dyDescent="0.25">
      <c r="A47" s="6" t="s">
        <v>82</v>
      </c>
      <c r="B47" s="7">
        <v>41155</v>
      </c>
      <c r="C47" s="6" t="s">
        <v>76</v>
      </c>
      <c r="D47" s="6" t="s">
        <v>67</v>
      </c>
      <c r="E47" s="6" t="s">
        <v>68</v>
      </c>
      <c r="F47" s="8">
        <v>1.9724829396350003</v>
      </c>
      <c r="G47" s="8">
        <v>2.5859999999999999</v>
      </c>
      <c r="H47" s="8">
        <f t="shared" si="12"/>
        <v>-0.61351706036499953</v>
      </c>
      <c r="I47" s="8">
        <v>2.5918000000000001</v>
      </c>
      <c r="J47" s="8">
        <f t="shared" si="13"/>
        <v>-0.61931706036499978</v>
      </c>
      <c r="K47" s="21">
        <f t="shared" si="14"/>
        <v>-5.8000000000002494E-3</v>
      </c>
    </row>
    <row r="48" spans="1:16" x14ac:dyDescent="0.25">
      <c r="A48" s="9" t="s">
        <v>82</v>
      </c>
      <c r="B48" s="10">
        <v>41154</v>
      </c>
      <c r="C48" s="9" t="s">
        <v>74</v>
      </c>
      <c r="D48" s="9" t="s">
        <v>67</v>
      </c>
      <c r="E48" s="9" t="s">
        <v>75</v>
      </c>
      <c r="F48" s="11">
        <v>5.7806430446199926</v>
      </c>
      <c r="G48" s="11">
        <v>5.9249999999999998</v>
      </c>
      <c r="H48" s="11">
        <f t="shared" si="12"/>
        <v>-0.14435695538000726</v>
      </c>
      <c r="I48" s="11">
        <v>6.0366999999999997</v>
      </c>
      <c r="J48" s="11">
        <f t="shared" si="13"/>
        <v>-0.25605695538000717</v>
      </c>
      <c r="K48" s="14">
        <f t="shared" si="14"/>
        <v>-0.11169999999999991</v>
      </c>
    </row>
  </sheetData>
  <sortState ref="A2:J24">
    <sortCondition ref="C2:C2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sqref="A1:E10"/>
    </sheetView>
  </sheetViews>
  <sheetFormatPr defaultRowHeight="15" x14ac:dyDescent="0.25"/>
  <cols>
    <col min="1" max="1" width="18.28515625" customWidth="1"/>
    <col min="2" max="2" width="10.42578125" customWidth="1"/>
    <col min="3" max="4" width="9.140625" customWidth="1"/>
    <col min="5" max="5" width="10.28515625" style="1" customWidth="1"/>
  </cols>
  <sheetData>
    <row r="1" spans="1:5" x14ac:dyDescent="0.25">
      <c r="A1" t="s">
        <v>21</v>
      </c>
      <c r="B1" t="s">
        <v>22</v>
      </c>
      <c r="E1" s="1" t="s">
        <v>23</v>
      </c>
    </row>
    <row r="2" spans="1:5" x14ac:dyDescent="0.25">
      <c r="A2" t="s">
        <v>17</v>
      </c>
      <c r="B2" t="s">
        <v>11</v>
      </c>
      <c r="C2">
        <v>5.1040000000000001</v>
      </c>
      <c r="D2">
        <v>5.0659999999999998</v>
      </c>
      <c r="E2" s="1">
        <f t="shared" ref="E2:E10" si="0">(C2+D2)/2</f>
        <v>5.085</v>
      </c>
    </row>
    <row r="3" spans="1:5" x14ac:dyDescent="0.25">
      <c r="A3" t="s">
        <v>16</v>
      </c>
      <c r="B3" t="s">
        <v>12</v>
      </c>
      <c r="C3">
        <v>7.5419999999999998</v>
      </c>
      <c r="D3">
        <v>7.5250000000000004</v>
      </c>
      <c r="E3" s="1">
        <f t="shared" si="0"/>
        <v>7.5335000000000001</v>
      </c>
    </row>
    <row r="4" spans="1:5" x14ac:dyDescent="0.25">
      <c r="A4" t="s">
        <v>15</v>
      </c>
      <c r="B4" t="s">
        <v>12</v>
      </c>
      <c r="C4">
        <v>8.5980000000000008</v>
      </c>
      <c r="D4">
        <v>8.5879999999999992</v>
      </c>
      <c r="E4" s="1">
        <f t="shared" si="0"/>
        <v>8.593</v>
      </c>
    </row>
    <row r="5" spans="1:5" x14ac:dyDescent="0.25">
      <c r="A5" t="s">
        <v>0</v>
      </c>
      <c r="B5" t="s">
        <v>18</v>
      </c>
      <c r="C5">
        <v>17.050999999999998</v>
      </c>
      <c r="D5">
        <v>17.076000000000001</v>
      </c>
      <c r="E5" s="1">
        <f t="shared" si="0"/>
        <v>17.063499999999998</v>
      </c>
    </row>
    <row r="6" spans="1:5" x14ac:dyDescent="0.25">
      <c r="A6" t="s">
        <v>1</v>
      </c>
      <c r="B6" t="s">
        <v>12</v>
      </c>
      <c r="C6">
        <v>8.61</v>
      </c>
      <c r="D6">
        <v>8.6419999999999995</v>
      </c>
      <c r="E6" s="1">
        <f t="shared" si="0"/>
        <v>8.6259999999999994</v>
      </c>
    </row>
    <row r="7" spans="1:5" x14ac:dyDescent="0.25">
      <c r="A7" t="s">
        <v>2</v>
      </c>
      <c r="B7" t="s">
        <v>11</v>
      </c>
      <c r="C7">
        <v>13.327</v>
      </c>
      <c r="D7">
        <v>13.372999999999999</v>
      </c>
      <c r="E7" s="1">
        <f t="shared" si="0"/>
        <v>13.35</v>
      </c>
    </row>
    <row r="8" spans="1:5" x14ac:dyDescent="0.25">
      <c r="A8" t="s">
        <v>13</v>
      </c>
      <c r="B8" t="s">
        <v>12</v>
      </c>
      <c r="C8">
        <v>8.0969999999999995</v>
      </c>
      <c r="D8">
        <v>8.19</v>
      </c>
      <c r="E8" s="1">
        <f t="shared" si="0"/>
        <v>8.1434999999999995</v>
      </c>
    </row>
    <row r="9" spans="1:5" x14ac:dyDescent="0.25">
      <c r="A9" t="s">
        <v>19</v>
      </c>
      <c r="B9" t="s">
        <v>20</v>
      </c>
      <c r="C9">
        <v>23.353000000000002</v>
      </c>
      <c r="D9">
        <v>23.422000000000001</v>
      </c>
      <c r="E9" s="1">
        <f t="shared" si="0"/>
        <v>23.387500000000003</v>
      </c>
    </row>
    <row r="10" spans="1:5" x14ac:dyDescent="0.25">
      <c r="A10" t="s">
        <v>14</v>
      </c>
      <c r="B10" t="s">
        <v>12</v>
      </c>
      <c r="C10">
        <v>19.702999999999999</v>
      </c>
      <c r="D10">
        <v>19.672999999999998</v>
      </c>
      <c r="E10" s="1">
        <f t="shared" si="0"/>
        <v>19.687999999999999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7" workbookViewId="0">
      <selection activeCell="A16" sqref="A16"/>
    </sheetView>
  </sheetViews>
  <sheetFormatPr defaultRowHeight="15" x14ac:dyDescent="0.25"/>
  <sheetData>
    <row r="1" spans="1:1" x14ac:dyDescent="0.25">
      <c r="A1">
        <v>0.05</v>
      </c>
    </row>
    <row r="2" spans="1:1" x14ac:dyDescent="0.25">
      <c r="A2">
        <v>0.12</v>
      </c>
    </row>
    <row r="3" spans="1:1" x14ac:dyDescent="0.25">
      <c r="A3">
        <v>47</v>
      </c>
    </row>
    <row r="4" spans="1:1" x14ac:dyDescent="0.25">
      <c r="A4">
        <v>0.04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benchmarks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Gotvald, Anthony J.</dc:creator>
  <cp:lastModifiedBy>Brian E. McCallum</cp:lastModifiedBy>
  <dcterms:created xsi:type="dcterms:W3CDTF">2012-09-01T11:39:38Z</dcterms:created>
  <dcterms:modified xsi:type="dcterms:W3CDTF">2012-12-13T13:54:47Z</dcterms:modified>
</cp:coreProperties>
</file>