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45" windowWidth="18060" windowHeight="12405" activeTab="0"/>
  </bookViews>
  <sheets>
    <sheet name="SummaryTable" sheetId="1" r:id="rId1"/>
    <sheet name="SummaryGraph" sheetId="2" r:id="rId2"/>
    <sheet name="Ag-AA61" sheetId="3" r:id="rId3"/>
    <sheet name="Ag-AA63" sheetId="4" r:id="rId4"/>
    <sheet name="As-AA61" sheetId="5" r:id="rId5"/>
    <sheet name="As-AA63" sheetId="6" r:id="rId6"/>
    <sheet name="Au-AA23" sheetId="7" r:id="rId7"/>
    <sheet name="Au-ICP21" sheetId="8" r:id="rId8"/>
    <sheet name="Au-ICP23" sheetId="9" r:id="rId9"/>
    <sheet name="Pt-ICP23" sheetId="10" r:id="rId10"/>
    <sheet name="Pd-ICP23" sheetId="11" r:id="rId11"/>
    <sheet name="Cu-AA62" sheetId="12" r:id="rId1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<sst xmlns="http://schemas.openxmlformats.org/spreadsheetml/2006/main" count="1745" uniqueCount="548">
  <si>
    <t>Analysis Job ID</t>
  </si>
  <si>
    <t>Sample ID</t>
  </si>
  <si>
    <t>VA03008102</t>
  </si>
  <si>
    <t>201602009</t>
  </si>
  <si>
    <t>211501027</t>
  </si>
  <si>
    <t>211502136</t>
  </si>
  <si>
    <t>211502185</t>
  </si>
  <si>
    <t>211502214</t>
  </si>
  <si>
    <t>211502218</t>
  </si>
  <si>
    <t>211502225</t>
  </si>
  <si>
    <t>211602014</t>
  </si>
  <si>
    <t>VA03008103</t>
  </si>
  <si>
    <t>201500138</t>
  </si>
  <si>
    <t>201500149</t>
  </si>
  <si>
    <t>201500233</t>
  </si>
  <si>
    <t>201500252</t>
  </si>
  <si>
    <t>201501025</t>
  </si>
  <si>
    <t>201501068</t>
  </si>
  <si>
    <t>201502022</t>
  </si>
  <si>
    <t>201502052</t>
  </si>
  <si>
    <t>201502059</t>
  </si>
  <si>
    <t>201502096</t>
  </si>
  <si>
    <t>VA03008104</t>
  </si>
  <si>
    <t>201402030</t>
  </si>
  <si>
    <t>201500150</t>
  </si>
  <si>
    <t>201501111</t>
  </si>
  <si>
    <t>201501134</t>
  </si>
  <si>
    <t>201501154</t>
  </si>
  <si>
    <t>201501181</t>
  </si>
  <si>
    <t>201503030</t>
  </si>
  <si>
    <t>201503033</t>
  </si>
  <si>
    <t>201503047</t>
  </si>
  <si>
    <t>211501097</t>
  </si>
  <si>
    <t>VA03008109</t>
  </si>
  <si>
    <t>181300101</t>
  </si>
  <si>
    <t>191300287</t>
  </si>
  <si>
    <t>191300313</t>
  </si>
  <si>
    <t>191300343</t>
  </si>
  <si>
    <t>191300378</t>
  </si>
  <si>
    <t>191300464</t>
  </si>
  <si>
    <t>191402327</t>
  </si>
  <si>
    <t>191402544</t>
  </si>
  <si>
    <t>191402574</t>
  </si>
  <si>
    <t>VA03008336</t>
  </si>
  <si>
    <t>191402018</t>
  </si>
  <si>
    <t>191402101</t>
  </si>
  <si>
    <t>191402159</t>
  </si>
  <si>
    <t>191402186</t>
  </si>
  <si>
    <t>191402205</t>
  </si>
  <si>
    <t>191402288</t>
  </si>
  <si>
    <t>191402304</t>
  </si>
  <si>
    <t>191402401</t>
  </si>
  <si>
    <t>191402432</t>
  </si>
  <si>
    <t>191402441</t>
  </si>
  <si>
    <t>191402447</t>
  </si>
  <si>
    <t>VA03008338</t>
  </si>
  <si>
    <t>181300138</t>
  </si>
  <si>
    <t>181300314</t>
  </si>
  <si>
    <t>181300364</t>
  </si>
  <si>
    <t>191402077</t>
  </si>
  <si>
    <t>191402210</t>
  </si>
  <si>
    <t>191402323</t>
  </si>
  <si>
    <t>191402542</t>
  </si>
  <si>
    <t>191402593</t>
  </si>
  <si>
    <t>VA03018047</t>
  </si>
  <si>
    <t>161300106</t>
  </si>
  <si>
    <t>161300133</t>
  </si>
  <si>
    <t>181300416</t>
  </si>
  <si>
    <t>191300120</t>
  </si>
  <si>
    <t>191300194</t>
  </si>
  <si>
    <t>191306016</t>
  </si>
  <si>
    <t>191306021</t>
  </si>
  <si>
    <t>191306081</t>
  </si>
  <si>
    <t>191306095</t>
  </si>
  <si>
    <t>244000086</t>
  </si>
  <si>
    <t>VA03018048</t>
  </si>
  <si>
    <t>161300228</t>
  </si>
  <si>
    <t>171306001</t>
  </si>
  <si>
    <t>171306027</t>
  </si>
  <si>
    <t>201302026</t>
  </si>
  <si>
    <t>201302089</t>
  </si>
  <si>
    <t>201302126</t>
  </si>
  <si>
    <t>201302139</t>
  </si>
  <si>
    <t>201302185</t>
  </si>
  <si>
    <t>211302024</t>
  </si>
  <si>
    <t>211302071</t>
  </si>
  <si>
    <t>211302131</t>
  </si>
  <si>
    <t>VA03018049</t>
  </si>
  <si>
    <t>201302131</t>
  </si>
  <si>
    <t>211302055</t>
  </si>
  <si>
    <t>211302083</t>
  </si>
  <si>
    <t>211302094</t>
  </si>
  <si>
    <t>211402007</t>
  </si>
  <si>
    <t>211402035</t>
  </si>
  <si>
    <t>211402053</t>
  </si>
  <si>
    <t>211402077</t>
  </si>
  <si>
    <t>211402080</t>
  </si>
  <si>
    <t>211402196</t>
  </si>
  <si>
    <t>211402199</t>
  </si>
  <si>
    <t>VA03018150</t>
  </si>
  <si>
    <t>171200939</t>
  </si>
  <si>
    <t>171300951</t>
  </si>
  <si>
    <t>171301249</t>
  </si>
  <si>
    <t>181400036</t>
  </si>
  <si>
    <t>181400040</t>
  </si>
  <si>
    <t>181500001</t>
  </si>
  <si>
    <t>VA03018151</t>
  </si>
  <si>
    <t>171301252</t>
  </si>
  <si>
    <t>181200026</t>
  </si>
  <si>
    <t>201500004</t>
  </si>
  <si>
    <t>201500066</t>
  </si>
  <si>
    <t>201500100</t>
  </si>
  <si>
    <t>201500130</t>
  </si>
  <si>
    <t>201500226</t>
  </si>
  <si>
    <t>201500259</t>
  </si>
  <si>
    <t>201501096</t>
  </si>
  <si>
    <t>211302008</t>
  </si>
  <si>
    <t>211402103</t>
  </si>
  <si>
    <t>211602052</t>
  </si>
  <si>
    <t>VA03018152</t>
  </si>
  <si>
    <t>171200726</t>
  </si>
  <si>
    <t>171200790</t>
  </si>
  <si>
    <t>171200803</t>
  </si>
  <si>
    <t>171200843</t>
  </si>
  <si>
    <t>171200901</t>
  </si>
  <si>
    <t>171205011</t>
  </si>
  <si>
    <t>181203015</t>
  </si>
  <si>
    <t>181203053</t>
  </si>
  <si>
    <t>191403013</t>
  </si>
  <si>
    <t>VA03018153</t>
  </si>
  <si>
    <t>171200903</t>
  </si>
  <si>
    <t>181102013</t>
  </si>
  <si>
    <t>181102053</t>
  </si>
  <si>
    <t>VA03027047</t>
  </si>
  <si>
    <t>171300786</t>
  </si>
  <si>
    <t>171300814</t>
  </si>
  <si>
    <t>171300823</t>
  </si>
  <si>
    <t>171300863</t>
  </si>
  <si>
    <t>171300887</t>
  </si>
  <si>
    <t>171300963</t>
  </si>
  <si>
    <t>VA03027048</t>
  </si>
  <si>
    <t>171300759</t>
  </si>
  <si>
    <t>201300022</t>
  </si>
  <si>
    <t>201300078</t>
  </si>
  <si>
    <t>201300085</t>
  </si>
  <si>
    <t>201300116</t>
  </si>
  <si>
    <t>201300119</t>
  </si>
  <si>
    <t>VA03027049</t>
  </si>
  <si>
    <t>171300346</t>
  </si>
  <si>
    <t>171300380</t>
  </si>
  <si>
    <t>171300414</t>
  </si>
  <si>
    <t>171200454</t>
  </si>
  <si>
    <t>171200487</t>
  </si>
  <si>
    <t>171300993</t>
  </si>
  <si>
    <t>171301078</t>
  </si>
  <si>
    <t>191300628</t>
  </si>
  <si>
    <t>191402735</t>
  </si>
  <si>
    <t>191402761</t>
  </si>
  <si>
    <t>191403024</t>
  </si>
  <si>
    <t>VA03027110</t>
  </si>
  <si>
    <t>141203004</t>
  </si>
  <si>
    <t>141203069</t>
  </si>
  <si>
    <t>161103219</t>
  </si>
  <si>
    <t>171200129</t>
  </si>
  <si>
    <t>171200183</t>
  </si>
  <si>
    <t>171200192</t>
  </si>
  <si>
    <t>VA03036364</t>
  </si>
  <si>
    <t>161203006</t>
  </si>
  <si>
    <t>161203015</t>
  </si>
  <si>
    <t>161203292</t>
  </si>
  <si>
    <t>161203307</t>
  </si>
  <si>
    <t>161203333</t>
  </si>
  <si>
    <t>161203347</t>
  </si>
  <si>
    <t>161203355</t>
  </si>
  <si>
    <t>161203390</t>
  </si>
  <si>
    <t>VA03036365</t>
  </si>
  <si>
    <t>151303089</t>
  </si>
  <si>
    <t>161203044</t>
  </si>
  <si>
    <t>161203071</t>
  </si>
  <si>
    <t>161203101</t>
  </si>
  <si>
    <t>161203177</t>
  </si>
  <si>
    <t>161203227</t>
  </si>
  <si>
    <t>161203272</t>
  </si>
  <si>
    <t>161203447</t>
  </si>
  <si>
    <t>161203480</t>
  </si>
  <si>
    <t>161203495</t>
  </si>
  <si>
    <t>VA03036585</t>
  </si>
  <si>
    <t>151203050</t>
  </si>
  <si>
    <t>151203114</t>
  </si>
  <si>
    <t>151203138</t>
  </si>
  <si>
    <t>151203245</t>
  </si>
  <si>
    <t>151203337</t>
  </si>
  <si>
    <t>151203351</t>
  </si>
  <si>
    <t>151203405</t>
  </si>
  <si>
    <t>151203444</t>
  </si>
  <si>
    <t>VA03036651</t>
  </si>
  <si>
    <t>151203021</t>
  </si>
  <si>
    <t>151203111</t>
  </si>
  <si>
    <t>151203182</t>
  </si>
  <si>
    <t>151203407</t>
  </si>
  <si>
    <t>161201025</t>
  </si>
  <si>
    <t>161201082</t>
  </si>
  <si>
    <t>161201635</t>
  </si>
  <si>
    <t>161201706</t>
  </si>
  <si>
    <t>VA03036652</t>
  </si>
  <si>
    <t>161201126</t>
  </si>
  <si>
    <t>161201271</t>
  </si>
  <si>
    <t>161201688</t>
  </si>
  <si>
    <t>161201761</t>
  </si>
  <si>
    <t>161202047</t>
  </si>
  <si>
    <t>161202539</t>
  </si>
  <si>
    <t>161202554</t>
  </si>
  <si>
    <t>161202573</t>
  </si>
  <si>
    <t>VA03036653</t>
  </si>
  <si>
    <t>161201100</t>
  </si>
  <si>
    <t>161201264</t>
  </si>
  <si>
    <t>161201304</t>
  </si>
  <si>
    <t>171201083</t>
  </si>
  <si>
    <t>171201084</t>
  </si>
  <si>
    <t>VA04002538</t>
  </si>
  <si>
    <t>171201122</t>
  </si>
  <si>
    <t>171301039</t>
  </si>
  <si>
    <t>VA04070773</t>
  </si>
  <si>
    <t>BB5020 AU</t>
  </si>
  <si>
    <t>BB5067 AU</t>
  </si>
  <si>
    <t>BK5015 AU</t>
  </si>
  <si>
    <t>Difference Squared</t>
  </si>
  <si>
    <t>Sum of Squares</t>
  </si>
  <si>
    <t>Original Set</t>
  </si>
  <si>
    <t>Duplicate Set</t>
  </si>
  <si>
    <t>Total Set</t>
  </si>
  <si>
    <t>Sum</t>
  </si>
  <si>
    <t>Count</t>
  </si>
  <si>
    <t>Minimum</t>
  </si>
  <si>
    <t>Maximum</t>
  </si>
  <si>
    <t>Mean</t>
  </si>
  <si>
    <t>StdDev</t>
  </si>
  <si>
    <t>%RSD</t>
  </si>
  <si>
    <t>Groups</t>
  </si>
  <si>
    <t>SUMMARY</t>
  </si>
  <si>
    <t>Results for Analyzed Duplicate Pairs</t>
  </si>
  <si>
    <t>Au-ICP21</t>
  </si>
  <si>
    <t>Au 30g FA ICP-AES Finish</t>
  </si>
  <si>
    <t>----</t>
  </si>
  <si>
    <t>Std Dev</t>
  </si>
  <si>
    <t>Std Dev for Duplicates</t>
  </si>
  <si>
    <t>171300710</t>
  </si>
  <si>
    <t>171300799</t>
  </si>
  <si>
    <t>171300849</t>
  </si>
  <si>
    <t>171300891</t>
  </si>
  <si>
    <t>201300007</t>
  </si>
  <si>
    <t>201300011</t>
  </si>
  <si>
    <t>201300069</t>
  </si>
  <si>
    <t>171200103</t>
  </si>
  <si>
    <t>171200435</t>
  </si>
  <si>
    <t>171200475</t>
  </si>
  <si>
    <t>171200477</t>
  </si>
  <si>
    <t>171301001</t>
  </si>
  <si>
    <t>191402713</t>
  </si>
  <si>
    <t>191402746</t>
  </si>
  <si>
    <t>201300057</t>
  </si>
  <si>
    <t>141203018</t>
  </si>
  <si>
    <t>161103176</t>
  </si>
  <si>
    <t>171200160</t>
  </si>
  <si>
    <t>161203026</t>
  </si>
  <si>
    <t>161203034</t>
  </si>
  <si>
    <t>161203370</t>
  </si>
  <si>
    <t>161203412</t>
  </si>
  <si>
    <t>161203513</t>
  </si>
  <si>
    <t>161203099</t>
  </si>
  <si>
    <t>161203140</t>
  </si>
  <si>
    <t>161203196</t>
  </si>
  <si>
    <t>161203250</t>
  </si>
  <si>
    <t>161203366</t>
  </si>
  <si>
    <t>161203488</t>
  </si>
  <si>
    <t>151203167</t>
  </si>
  <si>
    <t>151203242</t>
  </si>
  <si>
    <t>151203345</t>
  </si>
  <si>
    <t>151203348</t>
  </si>
  <si>
    <t>151203425</t>
  </si>
  <si>
    <t>151203106</t>
  </si>
  <si>
    <t>151203426</t>
  </si>
  <si>
    <t>151203454</t>
  </si>
  <si>
    <t>161201212</t>
  </si>
  <si>
    <t>161201665</t>
  </si>
  <si>
    <t>161201240</t>
  </si>
  <si>
    <t>161201274</t>
  </si>
  <si>
    <t>161201298</t>
  </si>
  <si>
    <t>161202023</t>
  </si>
  <si>
    <t>161202056</t>
  </si>
  <si>
    <t>161202564</t>
  </si>
  <si>
    <t>171101002</t>
  </si>
  <si>
    <t>171201080</t>
  </si>
  <si>
    <t>244000225</t>
  </si>
  <si>
    <t>161001001</t>
  </si>
  <si>
    <t>BB5004 AU</t>
  </si>
  <si>
    <t>BB5054 AU</t>
  </si>
  <si>
    <t>161201746D</t>
  </si>
  <si>
    <t>Trace Ag - four-acid digestion</t>
  </si>
  <si>
    <t>Limit of Reporting:</t>
  </si>
  <si>
    <t>ppm</t>
  </si>
  <si>
    <t xml:space="preserve">X Error </t>
  </si>
  <si>
    <t>Y Error</t>
  </si>
  <si>
    <t>X LOR</t>
  </si>
  <si>
    <t>Y LOR</t>
  </si>
  <si>
    <t>LOR</t>
  </si>
  <si>
    <t>Ag_ppm_AA61-Orig</t>
  </si>
  <si>
    <t>Ag_ppm_AA61-Dup</t>
  </si>
  <si>
    <t>Au_ppm_ICP21-Orig</t>
  </si>
  <si>
    <t>Au_ppm_ICP21-Dup</t>
  </si>
  <si>
    <t>Ag_ppm_AA63</t>
  </si>
  <si>
    <t>211501001</t>
  </si>
  <si>
    <t>211502083</t>
  </si>
  <si>
    <t>211502086</t>
  </si>
  <si>
    <t>211502203</t>
  </si>
  <si>
    <t>211502245</t>
  </si>
  <si>
    <t>201500058</t>
  </si>
  <si>
    <t>201500281</t>
  </si>
  <si>
    <t>201502020</t>
  </si>
  <si>
    <t>201502082</t>
  </si>
  <si>
    <t>201502097</t>
  </si>
  <si>
    <t>201502122</t>
  </si>
  <si>
    <t>201402046</t>
  </si>
  <si>
    <t>201500304</t>
  </si>
  <si>
    <t>201500330</t>
  </si>
  <si>
    <t>201501208</t>
  </si>
  <si>
    <t>201503007</t>
  </si>
  <si>
    <t>191300280</t>
  </si>
  <si>
    <t>191300347</t>
  </si>
  <si>
    <t>191305048</t>
  </si>
  <si>
    <t>191402274</t>
  </si>
  <si>
    <t>191402561</t>
  </si>
  <si>
    <t>191402051</t>
  </si>
  <si>
    <t>191402098</t>
  </si>
  <si>
    <t>191402367</t>
  </si>
  <si>
    <t>191402376</t>
  </si>
  <si>
    <t>191402486</t>
  </si>
  <si>
    <t>191402562</t>
  </si>
  <si>
    <t>181300149</t>
  </si>
  <si>
    <t>181300372</t>
  </si>
  <si>
    <t>181301024</t>
  </si>
  <si>
    <t>191402154</t>
  </si>
  <si>
    <t>191402359</t>
  </si>
  <si>
    <t>181300380</t>
  </si>
  <si>
    <t>191300130</t>
  </si>
  <si>
    <t>191300200</t>
  </si>
  <si>
    <t>191306041</t>
  </si>
  <si>
    <t>191306084</t>
  </si>
  <si>
    <t>171307010</t>
  </si>
  <si>
    <t>201302077</t>
  </si>
  <si>
    <t>201302082</t>
  </si>
  <si>
    <t>201302110</t>
  </si>
  <si>
    <t>201302121</t>
  </si>
  <si>
    <t>201302179</t>
  </si>
  <si>
    <t>211302173</t>
  </si>
  <si>
    <t>201302188</t>
  </si>
  <si>
    <t>211302108</t>
  </si>
  <si>
    <t>211302120</t>
  </si>
  <si>
    <t>211402002</t>
  </si>
  <si>
    <t>211402074</t>
  </si>
  <si>
    <t>211402138</t>
  </si>
  <si>
    <t>211402151</t>
  </si>
  <si>
    <t>211502178</t>
  </si>
  <si>
    <t>171300933</t>
  </si>
  <si>
    <t>171301247</t>
  </si>
  <si>
    <t>181400042</t>
  </si>
  <si>
    <t>181400068</t>
  </si>
  <si>
    <t>181201032</t>
  </si>
  <si>
    <t>201402013</t>
  </si>
  <si>
    <t>201500052</t>
  </si>
  <si>
    <t>201500104</t>
  </si>
  <si>
    <t>201500170</t>
  </si>
  <si>
    <t>201500257</t>
  </si>
  <si>
    <t>211402014</t>
  </si>
  <si>
    <t>211602062</t>
  </si>
  <si>
    <t>171200805</t>
  </si>
  <si>
    <t>171200878</t>
  </si>
  <si>
    <t>171200897</t>
  </si>
  <si>
    <t>181201020</t>
  </si>
  <si>
    <t>181203077</t>
  </si>
  <si>
    <t>201500206</t>
  </si>
  <si>
    <t>171300723</t>
  </si>
  <si>
    <t>171300765</t>
  </si>
  <si>
    <t>181102005</t>
  </si>
  <si>
    <t>Ag_ppm_AA63-Orig</t>
  </si>
  <si>
    <t>Ag Multi-acid digestion</t>
  </si>
  <si>
    <t>As_ppm_AA61-Orig</t>
  </si>
  <si>
    <t>As_ppm_AA61-Dup</t>
  </si>
  <si>
    <t>As-AA61</t>
  </si>
  <si>
    <t>Trace As - four-acid digestion</t>
  </si>
  <si>
    <t>As-AA63</t>
  </si>
  <si>
    <t>As Multi-acid digestion</t>
  </si>
  <si>
    <t>As_ppm_AA63-Orig</t>
  </si>
  <si>
    <t>As_ppm_AA63-Dup</t>
  </si>
  <si>
    <t>Au-AA23</t>
  </si>
  <si>
    <t>Au 30g FA AA Finish</t>
  </si>
  <si>
    <t>VA03008105</t>
  </si>
  <si>
    <t>201402060</t>
  </si>
  <si>
    <t>201402080</t>
  </si>
  <si>
    <t>201402100</t>
  </si>
  <si>
    <t>201500036</t>
  </si>
  <si>
    <t>201501028</t>
  </si>
  <si>
    <t>201502108</t>
  </si>
  <si>
    <t>211502045</t>
  </si>
  <si>
    <t>VA03008106</t>
  </si>
  <si>
    <t>201402169</t>
  </si>
  <si>
    <t>201402189</t>
  </si>
  <si>
    <t>201402209</t>
  </si>
  <si>
    <t>201501121</t>
  </si>
  <si>
    <t>VA03008130</t>
  </si>
  <si>
    <t>211501098</t>
  </si>
  <si>
    <t>211502007</t>
  </si>
  <si>
    <t>211502025</t>
  </si>
  <si>
    <t>211502112</t>
  </si>
  <si>
    <t>211502131</t>
  </si>
  <si>
    <t>211502163</t>
  </si>
  <si>
    <t>211502229</t>
  </si>
  <si>
    <t>211502281</t>
  </si>
  <si>
    <t>211602028</t>
  </si>
  <si>
    <t>VA03018154</t>
  </si>
  <si>
    <t>161300145</t>
  </si>
  <si>
    <t>161300165</t>
  </si>
  <si>
    <t>161300205</t>
  </si>
  <si>
    <t>181200009</t>
  </si>
  <si>
    <t>191402527</t>
  </si>
  <si>
    <t>201302024</t>
  </si>
  <si>
    <t>VA03018155</t>
  </si>
  <si>
    <t>171200941</t>
  </si>
  <si>
    <t>171509011</t>
  </si>
  <si>
    <t>181400037</t>
  </si>
  <si>
    <t>181509021</t>
  </si>
  <si>
    <t>181509044</t>
  </si>
  <si>
    <t>191300262</t>
  </si>
  <si>
    <t>191300318</t>
  </si>
  <si>
    <t>191300442</t>
  </si>
  <si>
    <t>191402017</t>
  </si>
  <si>
    <t>191402059</t>
  </si>
  <si>
    <t>191402136</t>
  </si>
  <si>
    <t>VA03018157</t>
  </si>
  <si>
    <t>171200733</t>
  </si>
  <si>
    <t>171200827</t>
  </si>
  <si>
    <t>171200931</t>
  </si>
  <si>
    <t>171300775</t>
  </si>
  <si>
    <t>171300778</t>
  </si>
  <si>
    <t>181201001</t>
  </si>
  <si>
    <t>VA03027117</t>
  </si>
  <si>
    <t>150809016</t>
  </si>
  <si>
    <t>160709520</t>
  </si>
  <si>
    <t>160709542</t>
  </si>
  <si>
    <t>160709583</t>
  </si>
  <si>
    <t>160809015</t>
  </si>
  <si>
    <t>160909511</t>
  </si>
  <si>
    <t>191200025</t>
  </si>
  <si>
    <t>191200520</t>
  </si>
  <si>
    <t>191200561</t>
  </si>
  <si>
    <t>VA03027118</t>
  </si>
  <si>
    <t>151103092</t>
  </si>
  <si>
    <t>151103121</t>
  </si>
  <si>
    <t>171200326</t>
  </si>
  <si>
    <t>171301047</t>
  </si>
  <si>
    <t>191200504</t>
  </si>
  <si>
    <t>191200573</t>
  </si>
  <si>
    <t>191402732</t>
  </si>
  <si>
    <t>191402767</t>
  </si>
  <si>
    <t>201401631</t>
  </si>
  <si>
    <t>VA03036655</t>
  </si>
  <si>
    <t>171306014</t>
  </si>
  <si>
    <t>VA03036656</t>
  </si>
  <si>
    <t>161201069D</t>
  </si>
  <si>
    <t>161201136</t>
  </si>
  <si>
    <t>161201160</t>
  </si>
  <si>
    <t>161201218</t>
  </si>
  <si>
    <t>161201646</t>
  </si>
  <si>
    <t>161202048</t>
  </si>
  <si>
    <t>161300150D</t>
  </si>
  <si>
    <t>VA04002539</t>
  </si>
  <si>
    <t>244000302</t>
  </si>
  <si>
    <t>VA03036654</t>
  </si>
  <si>
    <t>151203181</t>
  </si>
  <si>
    <t>151203302</t>
  </si>
  <si>
    <t>151203470</t>
  </si>
  <si>
    <t>161201405</t>
  </si>
  <si>
    <t>161201650</t>
  </si>
  <si>
    <t>161203330</t>
  </si>
  <si>
    <t>Au_ppm_AA23-Orig</t>
  </si>
  <si>
    <t>Au_ppm_AA23-Dup</t>
  </si>
  <si>
    <t>Au-ICP23</t>
  </si>
  <si>
    <t>PGM Au 30g FA ICP-AES Finish</t>
  </si>
  <si>
    <t>Au_ppm_PGM-ICP23</t>
  </si>
  <si>
    <t>VA03008108</t>
  </si>
  <si>
    <t>181300110</t>
  </si>
  <si>
    <t>181300177</t>
  </si>
  <si>
    <t>181300197</t>
  </si>
  <si>
    <t>181300216</t>
  </si>
  <si>
    <t>201402243</t>
  </si>
  <si>
    <t>201500114</t>
  </si>
  <si>
    <t>201501177</t>
  </si>
  <si>
    <t>VA03027119</t>
  </si>
  <si>
    <t>141203050</t>
  </si>
  <si>
    <t>150709018</t>
  </si>
  <si>
    <t>170709009</t>
  </si>
  <si>
    <t>170709029</t>
  </si>
  <si>
    <t>171200797</t>
  </si>
  <si>
    <t>171300892</t>
  </si>
  <si>
    <t>191300642</t>
  </si>
  <si>
    <t>VA03036657</t>
  </si>
  <si>
    <t>151203392</t>
  </si>
  <si>
    <t>161201142</t>
  </si>
  <si>
    <t>161201150</t>
  </si>
  <si>
    <t>161201156</t>
  </si>
  <si>
    <t>161201337</t>
  </si>
  <si>
    <t>161201361</t>
  </si>
  <si>
    <t>161202536</t>
  </si>
  <si>
    <t>161203120</t>
  </si>
  <si>
    <t>161203158</t>
  </si>
  <si>
    <t>161203262</t>
  </si>
  <si>
    <t>VA04002537</t>
  </si>
  <si>
    <t>244000320</t>
  </si>
  <si>
    <t>VA04070982</t>
  </si>
  <si>
    <t>BB5021 ULTR</t>
  </si>
  <si>
    <t>Cu-AA62</t>
  </si>
  <si>
    <t>Ore grade Cu - four acid - AAS</t>
  </si>
  <si>
    <t>%</t>
  </si>
  <si>
    <t>160909510</t>
  </si>
  <si>
    <t>VA03036582</t>
  </si>
  <si>
    <t>161201673</t>
  </si>
  <si>
    <t>BK5011 ULTR</t>
  </si>
  <si>
    <t>161202036</t>
  </si>
  <si>
    <t>161202038</t>
  </si>
  <si>
    <t>161202041</t>
  </si>
  <si>
    <t>244000311</t>
  </si>
  <si>
    <t>Cu_pct_AA62-Orig</t>
  </si>
  <si>
    <t>Cu_pct_AA62-Dup</t>
  </si>
  <si>
    <t>PGM Pt 30g FA ICP-AES Finish</t>
  </si>
  <si>
    <t>Pt-ICP23</t>
  </si>
  <si>
    <t>Pt_ppm_PGM-ICP23</t>
  </si>
  <si>
    <t>Pd-ICP23</t>
  </si>
  <si>
    <t>PGM Pd 30g FA ICP-AES Finish</t>
  </si>
  <si>
    <t>Pd_ppm_PGM-ICP23</t>
  </si>
  <si>
    <t>Pd_ppm_PGM-ICP23-Orig</t>
  </si>
  <si>
    <t>Duplicate Analyses</t>
  </si>
  <si>
    <t>Summary of Results by Element and Method</t>
  </si>
  <si>
    <t>Element/Method</t>
  </si>
  <si>
    <t>Ag-AA61</t>
  </si>
  <si>
    <t>Pairs (k)</t>
  </si>
  <si>
    <t>Per Pair (n)</t>
  </si>
  <si>
    <t>Ag-AA63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</si>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</sst>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"/>
    <numFmt numFmtId="166" formatCode="0.00000000"/>
    <numFmt numFmtId="167" formatCode="0.000"/>
    <numFmt numFmtId="168" formatCode="0.0"/>
  </numFmts>
  <fonts count="14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8"/>
      <name val="Arial"/>
      <family val="2"/>
    </font>
    <font>
      <sz val="11"/>
      <name val="Arial"/>
      <family val="0"/>
    </font>
    <font>
      <b/>
      <sz val="8.5"/>
      <name val="Arial"/>
      <family val="0"/>
    </font>
    <font>
      <sz val="11.75"/>
      <name val="Arial"/>
      <family val="0"/>
    </font>
    <font>
      <vertAlign val="superscript"/>
      <sz val="8"/>
      <name val="Arial"/>
      <family val="2"/>
    </font>
    <font>
      <b/>
      <sz val="20.5"/>
      <name val="Arial"/>
      <family val="0"/>
    </font>
    <font>
      <b/>
      <sz val="15.75"/>
      <name val="Arial"/>
      <family val="0"/>
    </font>
    <font>
      <b/>
      <sz val="17.25"/>
      <name val="Arial"/>
      <family val="0"/>
    </font>
    <font>
      <sz val="17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2" borderId="1" xfId="20" applyFont="1" applyFill="1" applyBorder="1" applyAlignment="1">
      <alignment horizontal="center"/>
      <protection/>
    </xf>
    <xf numFmtId="0" fontId="1" fillId="0" borderId="2" xfId="20" applyFont="1" applyFill="1" applyBorder="1" applyAlignment="1">
      <alignment wrapText="1"/>
      <protection/>
    </xf>
    <xf numFmtId="0" fontId="1" fillId="0" borderId="2" xfId="20" applyFont="1" applyFill="1" applyBorder="1" applyAlignment="1">
      <alignment horizontal="right" wrapText="1"/>
      <protection/>
    </xf>
    <xf numFmtId="0" fontId="1" fillId="2" borderId="3" xfId="20" applyFont="1" applyFill="1" applyBorder="1" applyAlignment="1">
      <alignment horizontal="center"/>
      <protection/>
    </xf>
    <xf numFmtId="165" fontId="0" fillId="0" borderId="4" xfId="0" applyNumberFormat="1" applyBorder="1" applyAlignment="1">
      <alignment/>
    </xf>
    <xf numFmtId="0" fontId="0" fillId="0" borderId="4" xfId="0" applyNumberFormat="1" applyBorder="1" applyAlignment="1">
      <alignment/>
    </xf>
    <xf numFmtId="0" fontId="1" fillId="0" borderId="5" xfId="20" applyFont="1" applyFill="1" applyBorder="1" applyAlignment="1">
      <alignment wrapText="1"/>
      <protection/>
    </xf>
    <xf numFmtId="0" fontId="1" fillId="0" borderId="0" xfId="20" applyFont="1" applyFill="1" applyBorder="1" applyAlignment="1">
      <alignment horizontal="right" wrapText="1"/>
      <protection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68" fontId="0" fillId="0" borderId="0" xfId="0" applyNumberFormat="1" applyAlignment="1">
      <alignment/>
    </xf>
    <xf numFmtId="164" fontId="0" fillId="0" borderId="6" xfId="0" applyNumberFormat="1" applyBorder="1" applyAlignment="1">
      <alignment/>
    </xf>
    <xf numFmtId="0" fontId="3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9" xfId="0" applyNumberFormat="1" applyBorder="1" applyAlignment="1" quotePrefix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11" xfId="0" applyNumberFormat="1" applyBorder="1" applyAlignment="1">
      <alignment/>
    </xf>
    <xf numFmtId="168" fontId="0" fillId="0" borderId="12" xfId="0" applyNumberFormat="1" applyBorder="1" applyAlignment="1">
      <alignment/>
    </xf>
    <xf numFmtId="0" fontId="0" fillId="3" borderId="13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1" fillId="2" borderId="1" xfId="21" applyFont="1" applyFill="1" applyBorder="1" applyAlignment="1">
      <alignment horizontal="center"/>
      <protection/>
    </xf>
    <xf numFmtId="0" fontId="1" fillId="0" borderId="2" xfId="21" applyFont="1" applyFill="1" applyBorder="1" applyAlignment="1">
      <alignment wrapText="1"/>
      <protection/>
    </xf>
    <xf numFmtId="0" fontId="1" fillId="0" borderId="2" xfId="21" applyFont="1" applyFill="1" applyBorder="1" applyAlignment="1">
      <alignment horizontal="right" wrapText="1"/>
      <protection/>
    </xf>
    <xf numFmtId="0" fontId="1" fillId="0" borderId="15" xfId="21" applyFont="1" applyFill="1" applyBorder="1" applyAlignment="1">
      <alignment wrapText="1"/>
      <protection/>
    </xf>
    <xf numFmtId="0" fontId="1" fillId="0" borderId="15" xfId="21" applyFont="1" applyFill="1" applyBorder="1" applyAlignment="1">
      <alignment horizontal="right" wrapText="1"/>
      <protection/>
    </xf>
    <xf numFmtId="0" fontId="1" fillId="2" borderId="3" xfId="21" applyFont="1" applyFill="1" applyBorder="1" applyAlignment="1">
      <alignment horizontal="center"/>
      <protection/>
    </xf>
    <xf numFmtId="164" fontId="0" fillId="0" borderId="0" xfId="0" applyNumberFormat="1" applyBorder="1" applyAlignment="1" quotePrefix="1">
      <alignment horizontal="center"/>
    </xf>
    <xf numFmtId="164" fontId="0" fillId="0" borderId="11" xfId="0" applyNumberFormat="1" applyBorder="1" applyAlignment="1" quotePrefix="1">
      <alignment horizontal="center"/>
    </xf>
    <xf numFmtId="164" fontId="0" fillId="0" borderId="11" xfId="0" applyNumberFormat="1" applyBorder="1" applyAlignment="1" quotePrefix="1">
      <alignment horizontal="right"/>
    </xf>
    <xf numFmtId="0" fontId="1" fillId="0" borderId="16" xfId="20" applyFont="1" applyFill="1" applyBorder="1" applyAlignment="1">
      <alignment wrapText="1"/>
      <protection/>
    </xf>
    <xf numFmtId="0" fontId="1" fillId="0" borderId="16" xfId="20" applyFont="1" applyFill="1" applyBorder="1" applyAlignment="1">
      <alignment horizontal="right" wrapText="1"/>
      <protection/>
    </xf>
    <xf numFmtId="0" fontId="1" fillId="0" borderId="0" xfId="20" applyFont="1" applyFill="1" applyBorder="1" applyAlignment="1">
      <alignment wrapText="1"/>
      <protection/>
    </xf>
    <xf numFmtId="164" fontId="0" fillId="0" borderId="3" xfId="0" applyNumberFormat="1" applyBorder="1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wrapText="1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2" borderId="1" xfId="22" applyFont="1" applyFill="1" applyBorder="1" applyAlignment="1">
      <alignment horizontal="center"/>
      <protection/>
    </xf>
    <xf numFmtId="0" fontId="1" fillId="0" borderId="2" xfId="22" applyFont="1" applyFill="1" applyBorder="1" applyAlignment="1">
      <alignment wrapText="1"/>
      <protection/>
    </xf>
    <xf numFmtId="0" fontId="1" fillId="0" borderId="2" xfId="22" applyFont="1" applyFill="1" applyBorder="1" applyAlignment="1">
      <alignment horizontal="right" wrapText="1"/>
      <protection/>
    </xf>
    <xf numFmtId="0" fontId="1" fillId="2" borderId="1" xfId="23" applyFont="1" applyFill="1" applyBorder="1" applyAlignment="1">
      <alignment horizontal="center"/>
      <protection/>
    </xf>
    <xf numFmtId="0" fontId="1" fillId="0" borderId="2" xfId="23" applyFont="1" applyFill="1" applyBorder="1" applyAlignment="1">
      <alignment wrapText="1"/>
      <protection/>
    </xf>
    <xf numFmtId="0" fontId="1" fillId="0" borderId="2" xfId="23" applyFont="1" applyFill="1" applyBorder="1" applyAlignment="1">
      <alignment horizontal="right" wrapText="1"/>
      <protection/>
    </xf>
    <xf numFmtId="2" fontId="0" fillId="0" borderId="0" xfId="0" applyNumberFormat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Normal_Ag AA63" xfId="19"/>
    <cellStyle name="Normal_Sheet1" xfId="20"/>
    <cellStyle name="Normal_Sheet2" xfId="21"/>
    <cellStyle name="Normal_Sheet3" xfId="22"/>
    <cellStyle name="Normal_Sheet4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50" b="1" i="0" u="none" baseline="0">
                <a:latin typeface="Arial"/>
                <a:ea typeface="Arial"/>
                <a:cs typeface="Arial"/>
              </a:rPr>
              <a:t>Coefficient of Variation 
(% Relative Standard Deviation)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SummaryTable!$A$8:$A$56</c:f>
              <c:strCache>
                <c:ptCount val="49"/>
                <c:pt idx="0">
                  <c:v>Ag-AA61</c:v>
                </c:pt>
                <c:pt idx="1">
                  <c:v>Ag-AA63</c:v>
                </c:pt>
                <c:pt idx="2">
                  <c:v>As-AA61</c:v>
                </c:pt>
                <c:pt idx="3">
                  <c:v>As-AA63</c:v>
                </c:pt>
                <c:pt idx="4">
                  <c:v>Au-AA23</c:v>
                </c:pt>
                <c:pt idx="5">
                  <c:v>Au-ICP21</c:v>
                </c:pt>
                <c:pt idx="6">
                  <c:v>Au-ICP23</c:v>
                </c:pt>
                <c:pt idx="7">
                  <c:v>Pt-ICP23</c:v>
                </c:pt>
                <c:pt idx="8">
                  <c:v>Pd-ICP23</c:v>
                </c:pt>
                <c:pt idx="9">
                  <c:v>Cu-AA62</c:v>
                </c:pt>
              </c:strCache>
            </c:strRef>
          </c:cat>
          <c:val>
            <c:numRef>
              <c:f>SummaryTable!$K$8:$K$56</c:f>
              <c:numCache>
                <c:ptCount val="49"/>
                <c:pt idx="0">
                  <c:v>19.85241971165891</c:v>
                </c:pt>
                <c:pt idx="1">
                  <c:v>13.986727539953685</c:v>
                </c:pt>
                <c:pt idx="2">
                  <c:v>13.090296540682402</c:v>
                </c:pt>
                <c:pt idx="3">
                  <c:v>7.2592711376565715</c:v>
                </c:pt>
                <c:pt idx="4">
                  <c:v>38.238506877331346</c:v>
                </c:pt>
                <c:pt idx="5">
                  <c:v>221.54687502022892</c:v>
                </c:pt>
                <c:pt idx="6">
                  <c:v>36.551478950974484</c:v>
                </c:pt>
                <c:pt idx="7">
                  <c:v>25.834843329714175</c:v>
                </c:pt>
                <c:pt idx="8">
                  <c:v>15.192132894112179</c:v>
                </c:pt>
                <c:pt idx="9">
                  <c:v>1.0515486125831894</c:v>
                </c:pt>
              </c:numCache>
            </c:numRef>
          </c:val>
          <c:smooth val="0"/>
        </c:ser>
        <c:marker val="1"/>
        <c:axId val="32819525"/>
        <c:axId val="26940270"/>
      </c:lineChart>
      <c:catAx>
        <c:axId val="32819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Elements by Method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6940270"/>
        <c:crosses val="autoZero"/>
        <c:auto val="1"/>
        <c:lblOffset val="100"/>
        <c:tickLblSkip val="1"/>
        <c:noMultiLvlLbl val="0"/>
      </c:catAx>
      <c:valAx>
        <c:axId val="269402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% RSD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328195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Analytical Duplicate Pairs 
Pd ppm (PGM FA-ICP23)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28"/>
          <c:w val="0.59"/>
          <c:h val="0.8"/>
        </c:manualLayout>
      </c:layout>
      <c:scatterChart>
        <c:scatterStyle val="lineMarker"/>
        <c:varyColors val="0"/>
        <c:ser>
          <c:idx val="0"/>
          <c:order val="0"/>
          <c:tx>
            <c:v>Analytical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Regression Line</c:name>
            <c:spPr>
              <a:ln w="12700">
                <a:solidFill>
                  <a:srgbClr val="3366FF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Regression Statistics
y = 0.9844x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0.9807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'Pd-ICP23'!$O$2:$O$28</c:f>
              <c:numCache/>
            </c:numRef>
          </c:xVal>
          <c:yVal>
            <c:numRef>
              <c:f>'Pd-ICP23'!$P$2:$P$28</c:f>
              <c:numCache/>
            </c:numRef>
          </c:yVal>
          <c:smooth val="0"/>
        </c:ser>
        <c:ser>
          <c:idx val="1"/>
          <c:order val="1"/>
          <c:tx>
            <c:v>1:1 Correlation Line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'Pd-ICP23'!$R$2:$R$28</c:f>
              <c:numCache/>
            </c:numRef>
          </c:xVal>
          <c:yVal>
            <c:numRef>
              <c:f>'Pd-ICP23'!$R$2:$R$28</c:f>
              <c:numCache/>
            </c:numRef>
          </c:yVal>
          <c:smooth val="0"/>
        </c:ser>
        <c:ser>
          <c:idx val="2"/>
          <c:order val="2"/>
          <c:tx>
            <c:v>± 20% Analytical Error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'Pd-ICP23'!$S$2:$S$28</c:f>
              <c:numCache/>
            </c:numRef>
          </c:xVal>
          <c:yVal>
            <c:numRef>
              <c:f>'Pd-ICP23'!$R$2:$R$28</c:f>
              <c:numCache/>
            </c:numRef>
          </c:yVal>
          <c:smooth val="0"/>
        </c:ser>
        <c:ser>
          <c:idx val="3"/>
          <c:order val="3"/>
          <c:tx>
            <c:v>Limit of Reporting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'Pd-ICP23'!$T$2:$T$28</c:f>
              <c:numCache/>
            </c:numRef>
          </c:xVal>
          <c:yVal>
            <c:numRef>
              <c:f>'Pd-ICP23'!$U$2:$U$28</c:f>
              <c:numCache/>
            </c:numRef>
          </c:yVal>
          <c:smooth val="0"/>
        </c:ser>
        <c:axId val="17492015"/>
        <c:axId val="23210408"/>
      </c:scatterChart>
      <c:valAx>
        <c:axId val="17492015"/>
        <c:scaling>
          <c:orientation val="minMax"/>
          <c:max val="0.0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Data from Original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210408"/>
        <c:crosses val="autoZero"/>
        <c:crossBetween val="midCat"/>
        <c:dispUnits/>
      </c:valAx>
      <c:valAx>
        <c:axId val="23210408"/>
        <c:scaling>
          <c:orientation val="minMax"/>
          <c:max val="0.0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Data from Duplicate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492015"/>
        <c:crosses val="autoZero"/>
        <c:crossBetween val="midCat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5"/>
          <c:y val="0.319"/>
        </c:manualLayout>
      </c:layout>
      <c:overlay val="0"/>
      <c:spPr>
        <a:solidFill>
          <a:srgbClr val="CC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Analytical Duplicate Pairs 
Cu % (AA62)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28"/>
          <c:w val="0.59"/>
          <c:h val="0.8"/>
        </c:manualLayout>
      </c:layout>
      <c:scatterChart>
        <c:scatterStyle val="lineMarker"/>
        <c:varyColors val="0"/>
        <c:ser>
          <c:idx val="0"/>
          <c:order val="0"/>
          <c:tx>
            <c:v>Analytical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Regression Line</c:name>
            <c:spPr>
              <a:ln w="12700">
                <a:solidFill>
                  <a:srgbClr val="3366FF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Regression Statistics
y = 0.9935x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0.9999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'Cu-AA62'!$O$2:$O$8</c:f>
              <c:numCache/>
            </c:numRef>
          </c:xVal>
          <c:yVal>
            <c:numRef>
              <c:f>'Cu-AA62'!$P$2:$P$8</c:f>
              <c:numCache/>
            </c:numRef>
          </c:yVal>
          <c:smooth val="0"/>
        </c:ser>
        <c:ser>
          <c:idx val="1"/>
          <c:order val="1"/>
          <c:tx>
            <c:v>1:1 Correlation Line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'Cu-AA62'!$R$2:$R$8</c:f>
              <c:numCache/>
            </c:numRef>
          </c:xVal>
          <c:yVal>
            <c:numRef>
              <c:f>'Cu-AA62'!$R$2:$R$8</c:f>
              <c:numCache/>
            </c:numRef>
          </c:yVal>
          <c:smooth val="0"/>
        </c:ser>
        <c:ser>
          <c:idx val="2"/>
          <c:order val="2"/>
          <c:tx>
            <c:v>± 20% Analytical Error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'Cu-AA62'!$S$2:$S$8</c:f>
              <c:numCache/>
            </c:numRef>
          </c:xVal>
          <c:yVal>
            <c:numRef>
              <c:f>'Cu-AA62'!$R$2:$R$8</c:f>
              <c:numCache/>
            </c:numRef>
          </c:yVal>
          <c:smooth val="0"/>
        </c:ser>
        <c:ser>
          <c:idx val="3"/>
          <c:order val="3"/>
          <c:tx>
            <c:v>Limit of Reporting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'Cu-AA62'!$T$2:$T$8</c:f>
              <c:numCache/>
            </c:numRef>
          </c:xVal>
          <c:yVal>
            <c:numRef>
              <c:f>'Cu-AA62'!$U$2:$U$8</c:f>
              <c:numCache/>
            </c:numRef>
          </c:yVal>
          <c:smooth val="0"/>
        </c:ser>
        <c:axId val="7567081"/>
        <c:axId val="994866"/>
      </c:scatterChart>
      <c:valAx>
        <c:axId val="7567081"/>
        <c:scaling>
          <c:orientation val="minMax"/>
          <c:max val="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Data from Original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94866"/>
        <c:crosses val="autoZero"/>
        <c:crossBetween val="midCat"/>
        <c:dispUnits/>
        <c:majorUnit val="3"/>
      </c:valAx>
      <c:valAx>
        <c:axId val="994866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Data from Duplicate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567081"/>
        <c:crosses val="autoZero"/>
        <c:crossBetween val="midCat"/>
        <c:dispUnits/>
        <c:majorUnit val="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5"/>
          <c:y val="0.319"/>
        </c:manualLayout>
      </c:layout>
      <c:overlay val="0"/>
      <c:spPr>
        <a:solidFill>
          <a:srgbClr val="CC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Analytical Duplicate Pairs 
Ag ppm (AA61)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28"/>
          <c:w val="0.59"/>
          <c:h val="0.8"/>
        </c:manualLayout>
      </c:layout>
      <c:scatterChart>
        <c:scatterStyle val="lineMarker"/>
        <c:varyColors val="0"/>
        <c:ser>
          <c:idx val="0"/>
          <c:order val="0"/>
          <c:tx>
            <c:v>Analytical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Regression Line</c:name>
            <c:spPr>
              <a:ln w="12700">
                <a:solidFill>
                  <a:srgbClr val="3366FF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Regression Statistics
y = 1.0312x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0.9928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'Ag-AA61'!$O$2:$O$62</c:f>
              <c:numCache/>
            </c:numRef>
          </c:xVal>
          <c:yVal>
            <c:numRef>
              <c:f>'Ag-AA61'!$P$2:$P$62</c:f>
              <c:numCache/>
            </c:numRef>
          </c:yVal>
          <c:smooth val="0"/>
        </c:ser>
        <c:ser>
          <c:idx val="1"/>
          <c:order val="1"/>
          <c:tx>
            <c:v>1:1 Correlation Line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'Ag-AA61'!$R$2:$R$62</c:f>
              <c:numCache/>
            </c:numRef>
          </c:xVal>
          <c:yVal>
            <c:numRef>
              <c:f>'Ag-AA61'!$R$2:$R$62</c:f>
              <c:numCache/>
            </c:numRef>
          </c:yVal>
          <c:smooth val="0"/>
        </c:ser>
        <c:ser>
          <c:idx val="2"/>
          <c:order val="2"/>
          <c:tx>
            <c:v>± 20% Analytical Error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'Ag-AA61'!$S$2:$S$62</c:f>
              <c:numCache/>
            </c:numRef>
          </c:xVal>
          <c:yVal>
            <c:numRef>
              <c:f>'Ag-AA61'!$R$2:$R$62</c:f>
              <c:numCache/>
            </c:numRef>
          </c:yVal>
          <c:smooth val="0"/>
        </c:ser>
        <c:ser>
          <c:idx val="3"/>
          <c:order val="3"/>
          <c:tx>
            <c:v>Limit of Reporting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'Ag-AA61'!$T$2:$T$62</c:f>
              <c:numCache/>
            </c:numRef>
          </c:xVal>
          <c:yVal>
            <c:numRef>
              <c:f>'Ag-AA61'!$U$2:$U$60</c:f>
              <c:numCache/>
            </c:numRef>
          </c:yVal>
          <c:smooth val="0"/>
        </c:ser>
        <c:axId val="41135839"/>
        <c:axId val="34678232"/>
      </c:scatterChart>
      <c:valAx>
        <c:axId val="41135839"/>
        <c:scaling>
          <c:orientation val="minMax"/>
          <c:max val="1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Data from Original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678232"/>
        <c:crosses val="autoZero"/>
        <c:crossBetween val="midCat"/>
        <c:dispUnits/>
        <c:majorUnit val="2"/>
      </c:valAx>
      <c:valAx>
        <c:axId val="34678232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Data from Duplicate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1358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5"/>
          <c:y val="0.319"/>
        </c:manualLayout>
      </c:layout>
      <c:overlay val="0"/>
      <c:spPr>
        <a:solidFill>
          <a:srgbClr val="CC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Analytical Duplicate Pairs 
Ag ppm (AA63)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28"/>
          <c:w val="0.59"/>
          <c:h val="0.8"/>
        </c:manualLayout>
      </c:layout>
      <c:scatterChart>
        <c:scatterStyle val="lineMarker"/>
        <c:varyColors val="0"/>
        <c:ser>
          <c:idx val="0"/>
          <c:order val="0"/>
          <c:tx>
            <c:v>Analytical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Regression Line</c:name>
            <c:spPr>
              <a:ln w="12700">
                <a:solidFill>
                  <a:srgbClr val="3366FF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Regression Statistics
y = 1.0093x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0.5802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'Ag-AA63'!$O$2:$O$82</c:f>
              <c:numCache/>
            </c:numRef>
          </c:xVal>
          <c:yVal>
            <c:numRef>
              <c:f>'Ag-AA63'!$P$2:$P$82</c:f>
              <c:numCache/>
            </c:numRef>
          </c:yVal>
          <c:smooth val="0"/>
        </c:ser>
        <c:ser>
          <c:idx val="1"/>
          <c:order val="1"/>
          <c:tx>
            <c:v>1:1 Correlation Line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'Ag-AA63'!$R$2:$R$82</c:f>
              <c:numCache/>
            </c:numRef>
          </c:xVal>
          <c:yVal>
            <c:numRef>
              <c:f>'Ag-AA63'!$R$2:$R$82</c:f>
              <c:numCache/>
            </c:numRef>
          </c:yVal>
          <c:smooth val="0"/>
        </c:ser>
        <c:ser>
          <c:idx val="2"/>
          <c:order val="2"/>
          <c:tx>
            <c:v>± 20% Analytical Error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'Ag-AA63'!$S$2:$S$82</c:f>
              <c:numCache/>
            </c:numRef>
          </c:xVal>
          <c:yVal>
            <c:numRef>
              <c:f>'Ag-AA63'!$R$2:$R$82</c:f>
              <c:numCache/>
            </c:numRef>
          </c:yVal>
          <c:smooth val="0"/>
        </c:ser>
        <c:ser>
          <c:idx val="3"/>
          <c:order val="3"/>
          <c:tx>
            <c:v>Limit of Reporting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'Ag-AA63'!$T$2:$T$82</c:f>
              <c:numCache/>
            </c:numRef>
          </c:xVal>
          <c:yVal>
            <c:numRef>
              <c:f>'Ag-AA63'!$U$2:$U$82</c:f>
              <c:numCache/>
            </c:numRef>
          </c:yVal>
          <c:smooth val="0"/>
        </c:ser>
        <c:axId val="43668633"/>
        <c:axId val="57473378"/>
      </c:scatterChart>
      <c:valAx>
        <c:axId val="43668633"/>
        <c:scaling>
          <c:orientation val="minMax"/>
          <c:max val="1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Data from Original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473378"/>
        <c:crosses val="autoZero"/>
        <c:crossBetween val="midCat"/>
        <c:dispUnits/>
        <c:majorUnit val="0.25"/>
      </c:valAx>
      <c:valAx>
        <c:axId val="57473378"/>
        <c:scaling>
          <c:orientation val="minMax"/>
          <c:max val="1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Data from Duplicate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668633"/>
        <c:crosses val="autoZero"/>
        <c:crossBetween val="midCat"/>
        <c:dispUnits/>
        <c:maj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5"/>
          <c:y val="0.319"/>
        </c:manualLayout>
      </c:layout>
      <c:overlay val="0"/>
      <c:spPr>
        <a:solidFill>
          <a:srgbClr val="CC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Analytical Duplicate Pairs 
As ppm (AA61)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28"/>
          <c:w val="0.59"/>
          <c:h val="0.8"/>
        </c:manualLayout>
      </c:layout>
      <c:scatterChart>
        <c:scatterStyle val="lineMarker"/>
        <c:varyColors val="0"/>
        <c:ser>
          <c:idx val="0"/>
          <c:order val="0"/>
          <c:tx>
            <c:v>Analytical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Regression Line</c:name>
            <c:spPr>
              <a:ln w="12700">
                <a:solidFill>
                  <a:srgbClr val="3366FF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Regression Statistics
y = 0.9714x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0.9962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'As-AA61'!$O$2:$O$60</c:f>
              <c:numCache/>
            </c:numRef>
          </c:xVal>
          <c:yVal>
            <c:numRef>
              <c:f>'As-AA61'!$P$2:$P$60</c:f>
              <c:numCache/>
            </c:numRef>
          </c:yVal>
          <c:smooth val="0"/>
        </c:ser>
        <c:ser>
          <c:idx val="1"/>
          <c:order val="1"/>
          <c:tx>
            <c:v>1:1 Correlation Line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'As-AA61'!$R$2:$R$60</c:f>
              <c:numCache/>
            </c:numRef>
          </c:xVal>
          <c:yVal>
            <c:numRef>
              <c:f>'As-AA61'!$R$2:$R$60</c:f>
              <c:numCache/>
            </c:numRef>
          </c:yVal>
          <c:smooth val="0"/>
        </c:ser>
        <c:ser>
          <c:idx val="2"/>
          <c:order val="2"/>
          <c:tx>
            <c:v>± 20% Analytical Error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'As-AA61'!$S$2:$S$60</c:f>
              <c:numCache/>
            </c:numRef>
          </c:xVal>
          <c:yVal>
            <c:numRef>
              <c:f>'As-AA61'!$R$2:$R$60</c:f>
              <c:numCache/>
            </c:numRef>
          </c:yVal>
          <c:smooth val="0"/>
        </c:ser>
        <c:ser>
          <c:idx val="3"/>
          <c:order val="3"/>
          <c:tx>
            <c:v>Limit of Reporting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'As-AA61'!$T$2:$T$60</c:f>
              <c:numCache/>
            </c:numRef>
          </c:xVal>
          <c:yVal>
            <c:numRef>
              <c:f>'As-AA61'!$U$2:$U$60</c:f>
              <c:numCache/>
            </c:numRef>
          </c:yVal>
          <c:smooth val="0"/>
        </c:ser>
        <c:axId val="47498355"/>
        <c:axId val="24832012"/>
      </c:scatterChart>
      <c:valAx>
        <c:axId val="47498355"/>
        <c:scaling>
          <c:orientation val="minMax"/>
          <c:max val="1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Data from Original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832012"/>
        <c:crosses val="autoZero"/>
        <c:crossBetween val="midCat"/>
        <c:dispUnits/>
        <c:majorUnit val="20"/>
      </c:valAx>
      <c:valAx>
        <c:axId val="24832012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Data from Duplicate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4983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5"/>
          <c:y val="0.319"/>
        </c:manualLayout>
      </c:layout>
      <c:overlay val="0"/>
      <c:spPr>
        <a:solidFill>
          <a:srgbClr val="CC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Analytical Duplicate Pairs 
As ppm (AA63)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28"/>
          <c:w val="0.59"/>
          <c:h val="0.8"/>
        </c:manualLayout>
      </c:layout>
      <c:scatterChart>
        <c:scatterStyle val="lineMarker"/>
        <c:varyColors val="0"/>
        <c:ser>
          <c:idx val="0"/>
          <c:order val="0"/>
          <c:tx>
            <c:v>Analytical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Regression Line</c:name>
            <c:spPr>
              <a:ln w="12700">
                <a:solidFill>
                  <a:srgbClr val="3366FF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Regression Statistics
y = 0.9536x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0.9951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'As-AA63'!$O$2:$O$82</c:f>
              <c:numCache/>
            </c:numRef>
          </c:xVal>
          <c:yVal>
            <c:numRef>
              <c:f>'As-AA63'!$P$2:$P$82</c:f>
              <c:numCache/>
            </c:numRef>
          </c:yVal>
          <c:smooth val="0"/>
        </c:ser>
        <c:ser>
          <c:idx val="1"/>
          <c:order val="1"/>
          <c:tx>
            <c:v>1:1 Correlation Line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'As-AA63'!$R$2:$R$82</c:f>
              <c:numCache/>
            </c:numRef>
          </c:xVal>
          <c:yVal>
            <c:numRef>
              <c:f>'As-AA63'!$R$2:$R$82</c:f>
              <c:numCache/>
            </c:numRef>
          </c:yVal>
          <c:smooth val="0"/>
        </c:ser>
        <c:ser>
          <c:idx val="2"/>
          <c:order val="2"/>
          <c:tx>
            <c:v>± 20% Analytical Error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'As-AA63'!$S$2:$S$82</c:f>
              <c:numCache/>
            </c:numRef>
          </c:xVal>
          <c:yVal>
            <c:numRef>
              <c:f>'As-AA63'!$R$2:$R$82</c:f>
              <c:numCache/>
            </c:numRef>
          </c:yVal>
          <c:smooth val="0"/>
        </c:ser>
        <c:ser>
          <c:idx val="3"/>
          <c:order val="3"/>
          <c:tx>
            <c:v>Limit of Reporting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'As-AA63'!$T$2:$T$82</c:f>
              <c:numCache/>
            </c:numRef>
          </c:xVal>
          <c:yVal>
            <c:numRef>
              <c:f>'As-AA63'!$U$2:$U$82</c:f>
              <c:numCache/>
            </c:numRef>
          </c:yVal>
          <c:smooth val="0"/>
        </c:ser>
        <c:axId val="22161517"/>
        <c:axId val="65235926"/>
      </c:scatterChart>
      <c:valAx>
        <c:axId val="22161517"/>
        <c:scaling>
          <c:orientation val="minMax"/>
          <c:max val="3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Data from Original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235926"/>
        <c:crosses val="autoZero"/>
        <c:crossBetween val="midCat"/>
        <c:dispUnits/>
        <c:majorUnit val="5"/>
      </c:valAx>
      <c:valAx>
        <c:axId val="65235926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Data from Duplicate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161517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5"/>
          <c:y val="0.319"/>
        </c:manualLayout>
      </c:layout>
      <c:overlay val="0"/>
      <c:spPr>
        <a:solidFill>
          <a:srgbClr val="CC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Analytical Duplicate Pairs 
Au ppm (AA23)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28"/>
          <c:w val="0.59"/>
          <c:h val="0.8"/>
        </c:manualLayout>
      </c:layout>
      <c:scatterChart>
        <c:scatterStyle val="lineMarker"/>
        <c:varyColors val="0"/>
        <c:ser>
          <c:idx val="0"/>
          <c:order val="0"/>
          <c:tx>
            <c:v>Analytical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Regression Line</c:name>
            <c:spPr>
              <a:ln w="12700">
                <a:solidFill>
                  <a:srgbClr val="3366FF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Regression Statistics
y = 1.0575x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0.9971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'Au-AA23'!$O$2:$O$77</c:f>
              <c:numCache/>
            </c:numRef>
          </c:xVal>
          <c:yVal>
            <c:numRef>
              <c:f>'Au-AA23'!$P$2:$P$77</c:f>
              <c:numCache/>
            </c:numRef>
          </c:yVal>
          <c:smooth val="0"/>
        </c:ser>
        <c:ser>
          <c:idx val="1"/>
          <c:order val="1"/>
          <c:tx>
            <c:v>1:1 Correlation Line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'Au-AA23'!$R$2:$R$77</c:f>
              <c:numCache/>
            </c:numRef>
          </c:xVal>
          <c:yVal>
            <c:numRef>
              <c:f>'Au-AA23'!$R$2:$R$77</c:f>
              <c:numCache/>
            </c:numRef>
          </c:yVal>
          <c:smooth val="0"/>
        </c:ser>
        <c:ser>
          <c:idx val="2"/>
          <c:order val="2"/>
          <c:tx>
            <c:v>± 20% Analytical Error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'Au-AA23'!$S$2:$S$77</c:f>
              <c:numCache/>
            </c:numRef>
          </c:xVal>
          <c:yVal>
            <c:numRef>
              <c:f>'Au-AA23'!$R$2:$R$77</c:f>
              <c:numCache/>
            </c:numRef>
          </c:yVal>
          <c:smooth val="0"/>
        </c:ser>
        <c:ser>
          <c:idx val="3"/>
          <c:order val="3"/>
          <c:tx>
            <c:v>Limit of Reporting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'Au-AA23'!$T$2:$T$77</c:f>
              <c:numCache/>
            </c:numRef>
          </c:xVal>
          <c:yVal>
            <c:numRef>
              <c:f>'Au-AA23'!$U$2:$U$77</c:f>
              <c:numCache/>
            </c:numRef>
          </c:yVal>
          <c:smooth val="0"/>
        </c:ser>
        <c:axId val="50252423"/>
        <c:axId val="49618624"/>
      </c:scatterChart>
      <c:valAx>
        <c:axId val="50252423"/>
        <c:scaling>
          <c:orientation val="minMax"/>
          <c:max val="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Data from Original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618624"/>
        <c:crosses val="autoZero"/>
        <c:crossBetween val="midCat"/>
        <c:dispUnits/>
        <c:majorUnit val="0.5"/>
      </c:valAx>
      <c:valAx>
        <c:axId val="49618624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Data from Duplicate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252423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5"/>
          <c:y val="0.319"/>
        </c:manualLayout>
      </c:layout>
      <c:overlay val="0"/>
      <c:spPr>
        <a:solidFill>
          <a:srgbClr val="CC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Analytical Duplicate Pairs 
Au ppm (FA-ICP21)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28"/>
          <c:w val="0.59"/>
          <c:h val="0.8"/>
        </c:manualLayout>
      </c:layout>
      <c:scatterChart>
        <c:scatterStyle val="lineMarker"/>
        <c:varyColors val="0"/>
        <c:ser>
          <c:idx val="0"/>
          <c:order val="0"/>
          <c:tx>
            <c:v>Analytical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Regression Line</c:name>
            <c:spPr>
              <a:ln w="12700">
                <a:solidFill>
                  <a:srgbClr val="3366FF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Regression Statistics
y = 0.7466x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0.9995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'Au-ICP21'!$O$2:$O$200</c:f>
              <c:numCache/>
            </c:numRef>
          </c:xVal>
          <c:yVal>
            <c:numRef>
              <c:f>'Au-ICP21'!$P$2:$P$200</c:f>
              <c:numCache/>
            </c:numRef>
          </c:yVal>
          <c:smooth val="0"/>
        </c:ser>
        <c:ser>
          <c:idx val="1"/>
          <c:order val="1"/>
          <c:tx>
            <c:v>1:1 Correlation Line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'Au-ICP21'!$R$2:$R$200</c:f>
              <c:numCache/>
            </c:numRef>
          </c:xVal>
          <c:yVal>
            <c:numRef>
              <c:f>'Au-ICP21'!$R$2:$R$200</c:f>
              <c:numCache/>
            </c:numRef>
          </c:yVal>
          <c:smooth val="0"/>
        </c:ser>
        <c:ser>
          <c:idx val="2"/>
          <c:order val="2"/>
          <c:tx>
            <c:v>± 20% Analytical Error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'Au-ICP21'!$S$2:$S$200</c:f>
              <c:numCache/>
            </c:numRef>
          </c:xVal>
          <c:yVal>
            <c:numRef>
              <c:f>'Au-ICP21'!$R$2:$R$200</c:f>
              <c:numCache/>
            </c:numRef>
          </c:yVal>
          <c:smooth val="0"/>
        </c:ser>
        <c:ser>
          <c:idx val="3"/>
          <c:order val="3"/>
          <c:tx>
            <c:v>Limit of Reporting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'Au-ICP21'!$T$2:$T$200</c:f>
              <c:numCache/>
            </c:numRef>
          </c:xVal>
          <c:yVal>
            <c:numRef>
              <c:f>'Au-ICP21'!$U$2:$U$200</c:f>
              <c:numCache/>
            </c:numRef>
          </c:yVal>
          <c:smooth val="0"/>
        </c:ser>
        <c:axId val="43914433"/>
        <c:axId val="59685578"/>
      </c:scatterChart>
      <c:valAx>
        <c:axId val="43914433"/>
        <c:scaling>
          <c:orientation val="minMax"/>
          <c:max val="1.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Data from Original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685578"/>
        <c:crosses val="autoZero"/>
        <c:crossBetween val="midCat"/>
        <c:dispUnits/>
      </c:valAx>
      <c:valAx>
        <c:axId val="59685578"/>
        <c:scaling>
          <c:orientation val="minMax"/>
          <c:max val="1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Data from Duplicate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9144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5"/>
          <c:y val="0.319"/>
        </c:manualLayout>
      </c:layout>
      <c:overlay val="0"/>
      <c:spPr>
        <a:solidFill>
          <a:srgbClr val="CC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Analytical Duplicate Pairs 
Au ppm (PGM FA-ICP23)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28"/>
          <c:w val="0.59"/>
          <c:h val="0.8"/>
        </c:manualLayout>
      </c:layout>
      <c:scatterChart>
        <c:scatterStyle val="lineMarker"/>
        <c:varyColors val="0"/>
        <c:ser>
          <c:idx val="0"/>
          <c:order val="0"/>
          <c:tx>
            <c:v>Analytical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Regression Line</c:name>
            <c:spPr>
              <a:ln w="12700">
                <a:solidFill>
                  <a:srgbClr val="3366FF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Regression Statistics
y = 0.9305x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0.8925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'Au-ICP23'!$O$2:$O$28</c:f>
              <c:numCache/>
            </c:numRef>
          </c:xVal>
          <c:yVal>
            <c:numRef>
              <c:f>'Au-ICP23'!$P$2:$P$28</c:f>
              <c:numCache/>
            </c:numRef>
          </c:yVal>
          <c:smooth val="0"/>
        </c:ser>
        <c:ser>
          <c:idx val="1"/>
          <c:order val="1"/>
          <c:tx>
            <c:v>1:1 Correlation Line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'Au-ICP23'!$R$2:$R$28</c:f>
              <c:numCache/>
            </c:numRef>
          </c:xVal>
          <c:yVal>
            <c:numRef>
              <c:f>'Au-ICP23'!$R$2:$R$28</c:f>
              <c:numCache/>
            </c:numRef>
          </c:yVal>
          <c:smooth val="0"/>
        </c:ser>
        <c:ser>
          <c:idx val="2"/>
          <c:order val="2"/>
          <c:tx>
            <c:v>± 20% Analytical Error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'Au-ICP23'!$S$2:$S$28</c:f>
              <c:numCache/>
            </c:numRef>
          </c:xVal>
          <c:yVal>
            <c:numRef>
              <c:f>'Au-ICP23'!$R$2:$R$28</c:f>
              <c:numCache/>
            </c:numRef>
          </c:yVal>
          <c:smooth val="0"/>
        </c:ser>
        <c:ser>
          <c:idx val="3"/>
          <c:order val="3"/>
          <c:tx>
            <c:v>Limit of Reporting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'Au-ICP23'!$T$2:$T$28</c:f>
              <c:numCache/>
            </c:numRef>
          </c:xVal>
          <c:yVal>
            <c:numRef>
              <c:f>'Au-ICP23'!$U$2:$U$28</c:f>
              <c:numCache/>
            </c:numRef>
          </c:yVal>
          <c:smooth val="0"/>
        </c:ser>
        <c:axId val="299291"/>
        <c:axId val="2693620"/>
      </c:scatterChart>
      <c:valAx>
        <c:axId val="299291"/>
        <c:scaling>
          <c:orientation val="minMax"/>
          <c:max val="0.0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Data from Original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93620"/>
        <c:crosses val="autoZero"/>
        <c:crossBetween val="midCat"/>
        <c:dispUnits/>
        <c:majorUnit val="0.003"/>
      </c:valAx>
      <c:valAx>
        <c:axId val="2693620"/>
        <c:scaling>
          <c:orientation val="minMax"/>
          <c:max val="0.0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Data from Duplicate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9291"/>
        <c:crosses val="autoZero"/>
        <c:crossBetween val="midCat"/>
        <c:dispUnits/>
        <c:majorUnit val="0.00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5"/>
          <c:y val="0.319"/>
        </c:manualLayout>
      </c:layout>
      <c:overlay val="0"/>
      <c:spPr>
        <a:solidFill>
          <a:srgbClr val="CC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Analytical Duplicate Pairs 
Pt ppm (PGM FA-ICP23)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28"/>
          <c:w val="0.59"/>
          <c:h val="0.8"/>
        </c:manualLayout>
      </c:layout>
      <c:scatterChart>
        <c:scatterStyle val="lineMarker"/>
        <c:varyColors val="0"/>
        <c:ser>
          <c:idx val="0"/>
          <c:order val="0"/>
          <c:tx>
            <c:v>Analytical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Regression Line</c:name>
            <c:spPr>
              <a:ln w="12700">
                <a:solidFill>
                  <a:srgbClr val="3366FF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Regression Statistics
y = 0.8765x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0.9679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'Pt-ICP23'!$O$2:$O$28</c:f>
              <c:numCache/>
            </c:numRef>
          </c:xVal>
          <c:yVal>
            <c:numRef>
              <c:f>'Pt-ICP23'!$P$2:$P$28</c:f>
              <c:numCache/>
            </c:numRef>
          </c:yVal>
          <c:smooth val="0"/>
        </c:ser>
        <c:ser>
          <c:idx val="1"/>
          <c:order val="1"/>
          <c:tx>
            <c:v>1:1 Correlation Line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'Pt-ICP23'!$R$2:$R$28</c:f>
              <c:numCache/>
            </c:numRef>
          </c:xVal>
          <c:yVal>
            <c:numRef>
              <c:f>'Pt-ICP23'!$R$2:$R$28</c:f>
              <c:numCache/>
            </c:numRef>
          </c:yVal>
          <c:smooth val="0"/>
        </c:ser>
        <c:ser>
          <c:idx val="2"/>
          <c:order val="2"/>
          <c:tx>
            <c:v>± 20% Analytical Error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'Pt-ICP23'!$S$2:$S$28</c:f>
              <c:numCache/>
            </c:numRef>
          </c:xVal>
          <c:yVal>
            <c:numRef>
              <c:f>'Pt-ICP23'!$R$2:$R$28</c:f>
              <c:numCache/>
            </c:numRef>
          </c:yVal>
          <c:smooth val="0"/>
        </c:ser>
        <c:ser>
          <c:idx val="3"/>
          <c:order val="3"/>
          <c:tx>
            <c:v>Limit of Reporting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'Pt-ICP23'!$T$2:$T$28</c:f>
              <c:numCache/>
            </c:numRef>
          </c:xVal>
          <c:yVal>
            <c:numRef>
              <c:f>'Pt-ICP23'!$U$2:$U$28</c:f>
              <c:numCache/>
            </c:numRef>
          </c:yVal>
          <c:smooth val="0"/>
        </c:ser>
        <c:axId val="24242581"/>
        <c:axId val="16856638"/>
      </c:scatterChart>
      <c:valAx>
        <c:axId val="24242581"/>
        <c:scaling>
          <c:orientation val="minMax"/>
          <c:max val="0.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Data from Original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856638"/>
        <c:crosses val="autoZero"/>
        <c:crossBetween val="midCat"/>
        <c:dispUnits/>
        <c:majorUnit val="0.02"/>
      </c:valAx>
      <c:valAx>
        <c:axId val="16856638"/>
        <c:scaling>
          <c:orientation val="minMax"/>
          <c:max val="0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Data from Duplicate 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242581"/>
        <c:crosses val="autoZero"/>
        <c:crossBetween val="midCat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5"/>
          <c:y val="0.319"/>
        </c:manualLayout>
      </c:layout>
      <c:overlay val="0"/>
      <c:spPr>
        <a:solidFill>
          <a:srgbClr val="CC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17</xdr:col>
      <xdr:colOff>19050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19050" y="333375"/>
        <a:ext cx="10363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0</xdr:rowOff>
    </xdr:from>
    <xdr:to>
      <xdr:col>8</xdr:col>
      <xdr:colOff>1019175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28575" y="1943100"/>
        <a:ext cx="64103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0</xdr:rowOff>
    </xdr:from>
    <xdr:to>
      <xdr:col>8</xdr:col>
      <xdr:colOff>1019175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28575" y="1943100"/>
        <a:ext cx="64103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0</xdr:rowOff>
    </xdr:from>
    <xdr:to>
      <xdr:col>8</xdr:col>
      <xdr:colOff>1019175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28575" y="1943100"/>
        <a:ext cx="64103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0</xdr:rowOff>
    </xdr:from>
    <xdr:to>
      <xdr:col>8</xdr:col>
      <xdr:colOff>1019175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28575" y="1943100"/>
        <a:ext cx="64103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0</xdr:rowOff>
    </xdr:from>
    <xdr:to>
      <xdr:col>8</xdr:col>
      <xdr:colOff>1019175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28575" y="1943100"/>
        <a:ext cx="64103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0</xdr:rowOff>
    </xdr:from>
    <xdr:to>
      <xdr:col>8</xdr:col>
      <xdr:colOff>1019175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28575" y="1943100"/>
        <a:ext cx="64103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0</xdr:rowOff>
    </xdr:from>
    <xdr:to>
      <xdr:col>8</xdr:col>
      <xdr:colOff>1019175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28575" y="1943100"/>
        <a:ext cx="64103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0</xdr:rowOff>
    </xdr:from>
    <xdr:to>
      <xdr:col>8</xdr:col>
      <xdr:colOff>1019175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28575" y="1943100"/>
        <a:ext cx="64103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0</xdr:rowOff>
    </xdr:from>
    <xdr:to>
      <xdr:col>8</xdr:col>
      <xdr:colOff>1019175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28575" y="1943100"/>
        <a:ext cx="64103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0</xdr:rowOff>
    </xdr:from>
    <xdr:to>
      <xdr:col>8</xdr:col>
      <xdr:colOff>1019175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28575" y="1943100"/>
        <a:ext cx="64103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140625" style="0" customWidth="1"/>
    <col min="2" max="2" width="7.140625" style="0" customWidth="1"/>
    <col min="3" max="3" width="6.00390625" style="0" bestFit="1" customWidth="1"/>
    <col min="5" max="5" width="10.421875" style="0" bestFit="1" customWidth="1"/>
    <col min="8" max="8" width="9.421875" style="0" customWidth="1"/>
    <col min="9" max="9" width="9.57421875" style="0" bestFit="1" customWidth="1"/>
    <col min="10" max="10" width="19.57421875" style="0" bestFit="1" customWidth="1"/>
  </cols>
  <sheetData>
    <row r="1" spans="1:2" ht="12.75">
      <c r="A1" s="18" t="s">
        <v>540</v>
      </c>
      <c r="B1" s="18"/>
    </row>
    <row r="2" spans="1:2" ht="12.75">
      <c r="A2" s="18" t="s">
        <v>541</v>
      </c>
      <c r="B2" s="18"/>
    </row>
    <row r="3" spans="1:2" ht="12.75">
      <c r="A3" s="18"/>
      <c r="B3" s="18"/>
    </row>
    <row r="5" spans="1:2" ht="12.75">
      <c r="A5" s="18" t="s">
        <v>240</v>
      </c>
      <c r="B5" s="18"/>
    </row>
    <row r="6" spans="1:11" ht="13.5" thickBot="1">
      <c r="A6" s="19" t="s">
        <v>239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13.5" thickBot="1">
      <c r="A7" s="28" t="s">
        <v>542</v>
      </c>
      <c r="B7" s="29" t="s">
        <v>547</v>
      </c>
      <c r="C7" s="29" t="s">
        <v>305</v>
      </c>
      <c r="D7" s="29" t="s">
        <v>544</v>
      </c>
      <c r="E7" s="29" t="s">
        <v>545</v>
      </c>
      <c r="F7" s="29" t="s">
        <v>233</v>
      </c>
      <c r="G7" s="29" t="s">
        <v>234</v>
      </c>
      <c r="H7" s="29" t="s">
        <v>231</v>
      </c>
      <c r="I7" s="29" t="s">
        <v>235</v>
      </c>
      <c r="J7" s="29" t="s">
        <v>245</v>
      </c>
      <c r="K7" s="30" t="s">
        <v>237</v>
      </c>
    </row>
    <row r="8" spans="1:11" ht="12.75">
      <c r="A8" t="str">
        <f>'Ag-AA61'!$A$1</f>
        <v>Ag-AA61</v>
      </c>
      <c r="B8" t="str">
        <f>'Ag-AA61'!$C$3</f>
        <v>ppm</v>
      </c>
      <c r="C8">
        <f>'Ag-AA61'!$D$10</f>
        <v>0.5</v>
      </c>
      <c r="D8">
        <f>'Ag-AA61'!$B$9</f>
        <v>61</v>
      </c>
      <c r="E8">
        <v>2</v>
      </c>
      <c r="F8">
        <f>'Ag-AA61'!$E$10</f>
        <v>0.25</v>
      </c>
      <c r="G8">
        <f>'Ag-AA61'!$F$10</f>
        <v>13</v>
      </c>
      <c r="H8">
        <f>'Ag-AA61'!$C$10</f>
        <v>67.8</v>
      </c>
      <c r="I8" s="15">
        <f>'Ag-AA61'!$G$10</f>
        <v>0.5557377049180328</v>
      </c>
      <c r="J8" s="15">
        <f>'Ag-AA61'!$I$10</f>
        <v>0.11032738167626838</v>
      </c>
      <c r="K8" s="53">
        <f>'Ag-AA61'!$J$10</f>
        <v>19.85241971165891</v>
      </c>
    </row>
    <row r="9" spans="1:11" ht="12.75">
      <c r="A9" t="str">
        <f>'Ag-AA63'!$A$1</f>
        <v>Ag-AA63</v>
      </c>
      <c r="B9" t="str">
        <f>'Ag-AA63'!$C$3</f>
        <v>ppm</v>
      </c>
      <c r="C9">
        <f>'Ag-AA63'!$D$10</f>
        <v>1</v>
      </c>
      <c r="D9">
        <f>'Ag-AA63'!$B$9</f>
        <v>81</v>
      </c>
      <c r="E9">
        <v>2</v>
      </c>
      <c r="F9">
        <f>'Ag-AA63'!$E$10</f>
        <v>0.5</v>
      </c>
      <c r="G9">
        <f>'Ag-AA63'!$F$10</f>
        <v>1</v>
      </c>
      <c r="H9">
        <f>'Ag-AA63'!$C$10</f>
        <v>91</v>
      </c>
      <c r="I9" s="15">
        <f>'Ag-AA63'!$G$10</f>
        <v>0.5617283950617284</v>
      </c>
      <c r="J9" s="15">
        <f>'Ag-AA63'!$I$10</f>
        <v>0.07856742013183861</v>
      </c>
      <c r="K9" s="53">
        <f>'Ag-AA63'!$J$10</f>
        <v>13.986727539953685</v>
      </c>
    </row>
    <row r="10" spans="1:11" ht="12.75">
      <c r="A10" t="str">
        <f>'As-AA61'!$A$1</f>
        <v>As-AA61</v>
      </c>
      <c r="B10" t="str">
        <f>'As-AA61'!$C$3</f>
        <v>ppm</v>
      </c>
      <c r="C10">
        <f>'As-AA61'!$D$10</f>
        <v>5</v>
      </c>
      <c r="D10">
        <f>'As-AA61'!$B$9</f>
        <v>59</v>
      </c>
      <c r="E10">
        <v>2</v>
      </c>
      <c r="F10">
        <f>'As-AA61'!$E$10</f>
        <v>2.5</v>
      </c>
      <c r="G10">
        <f>'As-AA61'!$F$10</f>
        <v>133</v>
      </c>
      <c r="H10">
        <f>'As-AA61'!$C$10</f>
        <v>984.5</v>
      </c>
      <c r="I10" s="15">
        <f>'As-AA61'!$G$10</f>
        <v>8.34322033898305</v>
      </c>
      <c r="J10" s="15">
        <f>'As-AA61'!$I$10</f>
        <v>1.092152283415409</v>
      </c>
      <c r="K10" s="53">
        <f>'As-AA61'!$J$10</f>
        <v>13.090296540682402</v>
      </c>
    </row>
    <row r="11" spans="1:11" ht="12.75">
      <c r="A11" t="str">
        <f>'As-AA63'!$A$1</f>
        <v>As-AA63</v>
      </c>
      <c r="B11" t="str">
        <f>'As-AA63'!$C$3</f>
        <v>ppm</v>
      </c>
      <c r="C11">
        <f>'As-AA63'!$D$10</f>
        <v>5</v>
      </c>
      <c r="D11">
        <f>'As-AA63'!$B$9</f>
        <v>81</v>
      </c>
      <c r="E11">
        <v>2</v>
      </c>
      <c r="F11">
        <f>'As-AA63'!$E$10</f>
        <v>2.5</v>
      </c>
      <c r="G11">
        <f>'As-AA63'!$F$10</f>
        <v>32</v>
      </c>
      <c r="H11">
        <f>'As-AA63'!$C$10</f>
        <v>526</v>
      </c>
      <c r="I11" s="15">
        <f>'As-AA63'!$G$10</f>
        <v>3.246913580246914</v>
      </c>
      <c r="J11" s="15">
        <f>'As-AA63'!$I$10</f>
        <v>0.23570226039551584</v>
      </c>
      <c r="K11" s="53">
        <f>'As-AA63'!$J$10</f>
        <v>7.2592711376565715</v>
      </c>
    </row>
    <row r="12" spans="1:11" ht="12.75">
      <c r="A12" t="str">
        <f>'Au-AA23'!$A$1</f>
        <v>Au-AA23</v>
      </c>
      <c r="B12" t="str">
        <f>'Au-AA23'!$C$3</f>
        <v>ppm</v>
      </c>
      <c r="C12">
        <f>'Au-AA23'!$D$10</f>
        <v>0.005</v>
      </c>
      <c r="D12">
        <f>'Au-AA23'!$B$9</f>
        <v>76</v>
      </c>
      <c r="E12">
        <v>2</v>
      </c>
      <c r="F12">
        <f>'Au-AA23'!$E$10</f>
        <v>0.0025</v>
      </c>
      <c r="G12">
        <f>'Au-AA23'!$F$10</f>
        <v>2.59</v>
      </c>
      <c r="H12">
        <f>'Au-AA23'!$C$10</f>
        <v>6.4319999999999995</v>
      </c>
      <c r="I12" s="15">
        <f>'Au-AA23'!$G$10</f>
        <v>0.04231578947368421</v>
      </c>
      <c r="J12" s="15">
        <f>'Au-AA23'!$I$10</f>
        <v>0.01618092606809179</v>
      </c>
      <c r="K12" s="53">
        <f>'Au-AA23'!$J$10</f>
        <v>38.238506877331346</v>
      </c>
    </row>
    <row r="13" spans="1:11" ht="12.75">
      <c r="A13" t="str">
        <f>'Au-ICP21'!$A$1</f>
        <v>Au-ICP21</v>
      </c>
      <c r="B13" t="str">
        <f>'Au-ICP21'!$C$3</f>
        <v>ppm</v>
      </c>
      <c r="C13">
        <f>'Au-ICP21'!$D$10</f>
        <v>0.001</v>
      </c>
      <c r="D13">
        <f>'Au-ICP21'!$B$9</f>
        <v>199</v>
      </c>
      <c r="E13">
        <v>2</v>
      </c>
      <c r="F13">
        <f>'Au-ICP21'!$E$10</f>
        <v>0.0005</v>
      </c>
      <c r="G13">
        <f>'Au-ICP21'!$F$10</f>
        <v>1.15</v>
      </c>
      <c r="H13">
        <f>'Au-ICP21'!$C$10</f>
        <v>2.6344999999999796</v>
      </c>
      <c r="I13" s="15">
        <f>'Au-ICP21'!$G$10</f>
        <v>0.006619346733668291</v>
      </c>
      <c r="J13" s="15">
        <f>'Au-ICP21'!$I$10</f>
        <v>0.014664955835195692</v>
      </c>
      <c r="K13" s="53">
        <f>'Au-ICP21'!$J$10</f>
        <v>221.54687502022892</v>
      </c>
    </row>
    <row r="14" spans="1:11" ht="12.75">
      <c r="A14" t="str">
        <f>'Au-ICP23'!$A$1</f>
        <v>Au-ICP23</v>
      </c>
      <c r="B14" t="str">
        <f>'Au-ICP23'!$C$3</f>
        <v>ppm</v>
      </c>
      <c r="C14">
        <f>'Au-ICP23'!$D$10</f>
        <v>0.001</v>
      </c>
      <c r="D14">
        <f>'Au-ICP23'!$B$9</f>
        <v>27</v>
      </c>
      <c r="E14">
        <v>2</v>
      </c>
      <c r="F14">
        <f>'Au-ICP23'!$E$10</f>
        <v>0.0005</v>
      </c>
      <c r="G14">
        <f>'Au-ICP23'!$F$10</f>
        <v>0.014</v>
      </c>
      <c r="H14">
        <f>'Au-ICP23'!$C$10</f>
        <v>0.08350000000000005</v>
      </c>
      <c r="I14" s="15">
        <f>'Au-ICP23'!$G$10</f>
        <v>0.0015462962962962971</v>
      </c>
      <c r="J14" s="15">
        <f>'Au-ICP23'!$I$10</f>
        <v>0.000565194165260439</v>
      </c>
      <c r="K14" s="53">
        <f>'Au-ICP23'!$J$10</f>
        <v>36.551478950974484</v>
      </c>
    </row>
    <row r="15" spans="1:11" ht="12.75">
      <c r="A15" t="str">
        <f>'Pt-ICP23'!$A$1</f>
        <v>Pt-ICP23</v>
      </c>
      <c r="B15" t="str">
        <f>'Pt-ICP23'!$C$3</f>
        <v>ppm</v>
      </c>
      <c r="C15">
        <f>'Pt-ICP23'!$D$10</f>
        <v>0.005</v>
      </c>
      <c r="D15">
        <f>'Pt-ICP23'!$B$9</f>
        <v>27</v>
      </c>
      <c r="E15">
        <v>2</v>
      </c>
      <c r="F15">
        <f>'Pt-ICP23'!$E$10</f>
        <v>0.0025</v>
      </c>
      <c r="G15">
        <f>'Pt-ICP23'!$F$10</f>
        <v>0.079</v>
      </c>
      <c r="H15">
        <f>'Pt-ICP23'!$C$10</f>
        <v>0.5395000000000001</v>
      </c>
      <c r="I15" s="15">
        <f>'Pt-ICP23'!$G$10</f>
        <v>0.009990740740740743</v>
      </c>
      <c r="J15" s="15">
        <f>'Pt-ICP23'!$I$10</f>
        <v>0.0025810922178482964</v>
      </c>
      <c r="K15" s="53">
        <f>'Pt-ICP23'!$J$10</f>
        <v>25.834843329714175</v>
      </c>
    </row>
    <row r="16" spans="1:11" ht="12.75">
      <c r="A16" t="str">
        <f>'Pd-ICP23'!$A$1</f>
        <v>Pd-ICP23</v>
      </c>
      <c r="B16" t="str">
        <f>'Pd-ICP23'!$C$3</f>
        <v>ppm</v>
      </c>
      <c r="C16">
        <f>'Pd-ICP23'!$D$10</f>
        <v>0.001</v>
      </c>
      <c r="D16">
        <f>'Pd-ICP23'!$B$9</f>
        <v>27</v>
      </c>
      <c r="E16">
        <v>2</v>
      </c>
      <c r="F16">
        <f>'Pd-ICP23'!$E$10</f>
        <v>0.0005</v>
      </c>
      <c r="G16">
        <f>'Pd-ICP23'!$F$10</f>
        <v>0.03</v>
      </c>
      <c r="H16">
        <f>'Pd-ICP23'!$C$10</f>
        <v>0.25250000000000006</v>
      </c>
      <c r="I16" s="15">
        <f>'Pd-ICP23'!$G$10</f>
        <v>0.004675925925925927</v>
      </c>
      <c r="J16" s="15">
        <f>'Pd-ICP23'!$I$10</f>
        <v>0.0007103728806969122</v>
      </c>
      <c r="K16" s="53">
        <f>'Pd-ICP23'!$J$10</f>
        <v>15.192132894112179</v>
      </c>
    </row>
    <row r="17" spans="1:11" ht="12.75">
      <c r="A17" t="str">
        <f>'Cu-AA62'!$A$1</f>
        <v>Cu-AA62</v>
      </c>
      <c r="B17" t="str">
        <f>'Cu-AA62'!$C$3</f>
        <v>%</v>
      </c>
      <c r="C17">
        <f>'Cu-AA62'!$D$10</f>
        <v>0.01</v>
      </c>
      <c r="D17">
        <f>'Cu-AA62'!$B$9</f>
        <v>7</v>
      </c>
      <c r="E17">
        <v>2</v>
      </c>
      <c r="F17">
        <f>'Cu-AA62'!$E$10</f>
        <v>1.02</v>
      </c>
      <c r="G17">
        <f>'Cu-AA62'!$F$10</f>
        <v>14.05</v>
      </c>
      <c r="H17">
        <f>'Cu-AA62'!$C$10</f>
        <v>60.49</v>
      </c>
      <c r="I17" s="15">
        <f>'Cu-AA62'!$G$10</f>
        <v>4.320714285714286</v>
      </c>
      <c r="J17" s="15">
        <f>'Cu-AA62'!$I$10</f>
        <v>0.045434411125112234</v>
      </c>
      <c r="K17" s="53">
        <f>'Cu-AA62'!$J$10</f>
        <v>1.0515486125831894</v>
      </c>
    </row>
  </sheetData>
  <printOptions/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52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4" width="8.421875" style="0" customWidth="1"/>
    <col min="8" max="8" width="11.00390625" style="0" customWidth="1"/>
    <col min="9" max="9" width="19.57421875" style="0" bestFit="1" customWidth="1"/>
    <col min="11" max="11" width="13.140625" style="0" customWidth="1"/>
    <col min="12" max="12" width="11.140625" style="0" customWidth="1"/>
    <col min="13" max="13" width="16.7109375" style="0" customWidth="1"/>
    <col min="14" max="14" width="10.7109375" style="0" bestFit="1" customWidth="1"/>
    <col min="15" max="15" width="19.00390625" style="0" bestFit="1" customWidth="1"/>
    <col min="16" max="16" width="18.00390625" style="0" bestFit="1" customWidth="1"/>
    <col min="17" max="17" width="16.7109375" style="0" bestFit="1" customWidth="1"/>
  </cols>
  <sheetData>
    <row r="1" spans="1:21" ht="12.75" customHeight="1">
      <c r="A1" s="18" t="s">
        <v>534</v>
      </c>
      <c r="M1" s="47" t="s">
        <v>0</v>
      </c>
      <c r="N1" s="47" t="s">
        <v>1</v>
      </c>
      <c r="O1" s="47" t="s">
        <v>535</v>
      </c>
      <c r="P1" s="47" t="s">
        <v>535</v>
      </c>
      <c r="Q1" s="4" t="s">
        <v>226</v>
      </c>
      <c r="R1" s="4" t="s">
        <v>301</v>
      </c>
      <c r="S1" s="4" t="s">
        <v>302</v>
      </c>
      <c r="T1" s="4" t="s">
        <v>303</v>
      </c>
      <c r="U1" s="4" t="s">
        <v>304</v>
      </c>
    </row>
    <row r="2" spans="1:21" ht="12.75" customHeight="1">
      <c r="A2" s="18" t="s">
        <v>533</v>
      </c>
      <c r="M2" s="48" t="s">
        <v>489</v>
      </c>
      <c r="N2" s="48" t="s">
        <v>490</v>
      </c>
      <c r="O2" s="49">
        <v>0.079</v>
      </c>
      <c r="P2" s="49">
        <v>0.07</v>
      </c>
      <c r="Q2" s="6">
        <f aca="true" t="shared" si="0" ref="Q2:Q28">(O2-P2)^2</f>
        <v>8.09999999999999E-05</v>
      </c>
      <c r="R2">
        <v>0.1</v>
      </c>
      <c r="S2">
        <f>0.8*R2</f>
        <v>0.08000000000000002</v>
      </c>
      <c r="T2">
        <v>0</v>
      </c>
      <c r="U2">
        <f>$B$3</f>
        <v>0.005</v>
      </c>
    </row>
    <row r="3" spans="1:21" ht="12.75" customHeight="1">
      <c r="A3" s="18" t="s">
        <v>299</v>
      </c>
      <c r="B3">
        <v>0.005</v>
      </c>
      <c r="C3" t="s">
        <v>300</v>
      </c>
      <c r="M3" s="48" t="s">
        <v>489</v>
      </c>
      <c r="N3" s="48" t="s">
        <v>491</v>
      </c>
      <c r="O3" s="49">
        <v>0.0025</v>
      </c>
      <c r="P3" s="49">
        <v>0.0025</v>
      </c>
      <c r="Q3" s="6">
        <f t="shared" si="0"/>
        <v>0</v>
      </c>
      <c r="R3">
        <v>0</v>
      </c>
      <c r="S3">
        <v>0</v>
      </c>
      <c r="T3">
        <f>R2</f>
        <v>0.1</v>
      </c>
      <c r="U3">
        <f>$B$3</f>
        <v>0.005</v>
      </c>
    </row>
    <row r="4" spans="13:19" ht="12.75" customHeight="1">
      <c r="M4" s="48" t="s">
        <v>489</v>
      </c>
      <c r="N4" s="48" t="s">
        <v>492</v>
      </c>
      <c r="O4" s="49">
        <v>0.0025</v>
      </c>
      <c r="P4" s="49">
        <v>0.0025</v>
      </c>
      <c r="Q4" s="6">
        <f t="shared" si="0"/>
        <v>0</v>
      </c>
      <c r="R4">
        <f>S2</f>
        <v>0.08000000000000002</v>
      </c>
      <c r="S4">
        <f>R2</f>
        <v>0.1</v>
      </c>
    </row>
    <row r="5" spans="1:21" ht="12.75" customHeight="1">
      <c r="A5" s="18" t="s">
        <v>240</v>
      </c>
      <c r="M5" s="48" t="s">
        <v>489</v>
      </c>
      <c r="N5" s="48" t="s">
        <v>493</v>
      </c>
      <c r="O5" s="49">
        <v>0.0025</v>
      </c>
      <c r="P5" s="49">
        <v>0.0025</v>
      </c>
      <c r="Q5" s="6">
        <f t="shared" si="0"/>
        <v>0</v>
      </c>
      <c r="T5">
        <f>$B$3</f>
        <v>0.005</v>
      </c>
      <c r="U5">
        <f>+T2</f>
        <v>0</v>
      </c>
    </row>
    <row r="6" spans="1:21" ht="12.75" customHeight="1" thickBot="1">
      <c r="A6" s="19" t="s">
        <v>239</v>
      </c>
      <c r="B6" s="19"/>
      <c r="C6" s="19"/>
      <c r="D6" s="19"/>
      <c r="E6" s="19"/>
      <c r="F6" s="19"/>
      <c r="G6" s="19"/>
      <c r="H6" s="19"/>
      <c r="I6" s="19"/>
      <c r="J6" s="19"/>
      <c r="M6" s="48" t="s">
        <v>489</v>
      </c>
      <c r="N6" s="48" t="s">
        <v>494</v>
      </c>
      <c r="O6" s="49">
        <v>0.0025</v>
      </c>
      <c r="P6" s="49">
        <v>0.0025</v>
      </c>
      <c r="Q6" s="6">
        <f t="shared" si="0"/>
        <v>0</v>
      </c>
      <c r="T6">
        <f>$B$3</f>
        <v>0.005</v>
      </c>
      <c r="U6">
        <f>+T3</f>
        <v>0.1</v>
      </c>
    </row>
    <row r="7" spans="1:17" ht="12.75" customHeight="1" thickBot="1">
      <c r="A7" s="28" t="s">
        <v>238</v>
      </c>
      <c r="B7" s="29" t="s">
        <v>232</v>
      </c>
      <c r="C7" s="29" t="s">
        <v>231</v>
      </c>
      <c r="D7" s="29" t="s">
        <v>305</v>
      </c>
      <c r="E7" s="29" t="s">
        <v>233</v>
      </c>
      <c r="F7" s="29" t="s">
        <v>234</v>
      </c>
      <c r="G7" s="29" t="s">
        <v>235</v>
      </c>
      <c r="H7" s="29" t="s">
        <v>244</v>
      </c>
      <c r="I7" s="29" t="s">
        <v>245</v>
      </c>
      <c r="J7" s="30" t="s">
        <v>237</v>
      </c>
      <c r="M7" s="48" t="s">
        <v>489</v>
      </c>
      <c r="N7" s="48" t="s">
        <v>495</v>
      </c>
      <c r="O7" s="49">
        <v>0.0025</v>
      </c>
      <c r="P7" s="49">
        <v>0.0025</v>
      </c>
      <c r="Q7" s="6">
        <f t="shared" si="0"/>
        <v>0</v>
      </c>
    </row>
    <row r="8" spans="1:17" ht="12.75" customHeight="1">
      <c r="A8" s="20" t="s">
        <v>228</v>
      </c>
      <c r="B8" s="21">
        <f>+O47</f>
        <v>27</v>
      </c>
      <c r="C8" s="21">
        <f>+O46</f>
        <v>0.2845000000000001</v>
      </c>
      <c r="D8">
        <f>$B$3</f>
        <v>0.005</v>
      </c>
      <c r="E8" s="21">
        <f>+O48</f>
        <v>0.0025</v>
      </c>
      <c r="F8" s="21">
        <f>+O49</f>
        <v>0.079</v>
      </c>
      <c r="G8" s="10">
        <f>+O50</f>
        <v>0.010537037037037041</v>
      </c>
      <c r="H8" s="37">
        <f>O51</f>
        <v>0.01731769100233693</v>
      </c>
      <c r="I8" s="37" t="s">
        <v>243</v>
      </c>
      <c r="J8" s="22" t="s">
        <v>243</v>
      </c>
      <c r="M8" s="48" t="s">
        <v>489</v>
      </c>
      <c r="N8" s="48" t="s">
        <v>496</v>
      </c>
      <c r="O8" s="49">
        <v>0.0025</v>
      </c>
      <c r="P8" s="49">
        <v>0.0025</v>
      </c>
      <c r="Q8" s="6">
        <f t="shared" si="0"/>
        <v>0</v>
      </c>
    </row>
    <row r="9" spans="1:17" ht="12.75" customHeight="1">
      <c r="A9" s="20" t="s">
        <v>229</v>
      </c>
      <c r="B9" s="21">
        <f>+P47</f>
        <v>27</v>
      </c>
      <c r="C9" s="21">
        <f>+P46</f>
        <v>0.25500000000000006</v>
      </c>
      <c r="D9">
        <f>$B$3</f>
        <v>0.005</v>
      </c>
      <c r="E9" s="21">
        <f>+P48</f>
        <v>0.0025</v>
      </c>
      <c r="F9" s="21">
        <f>+P49</f>
        <v>0.07</v>
      </c>
      <c r="G9" s="10">
        <f>P50</f>
        <v>0.009444444444444446</v>
      </c>
      <c r="H9" s="37">
        <f>P51</f>
        <v>0.015293496187629088</v>
      </c>
      <c r="I9" s="37" t="s">
        <v>243</v>
      </c>
      <c r="J9" s="22" t="s">
        <v>243</v>
      </c>
      <c r="M9" s="48" t="s">
        <v>497</v>
      </c>
      <c r="N9" s="48" t="s">
        <v>498</v>
      </c>
      <c r="O9" s="49">
        <v>0.0025</v>
      </c>
      <c r="P9" s="49">
        <v>0.0025</v>
      </c>
      <c r="Q9" s="6">
        <f t="shared" si="0"/>
        <v>0</v>
      </c>
    </row>
    <row r="10" spans="1:17" ht="12.75" customHeight="1">
      <c r="A10" s="23" t="s">
        <v>230</v>
      </c>
      <c r="B10" s="24">
        <f>+Q47</f>
        <v>54</v>
      </c>
      <c r="C10" s="26">
        <f>+Q46</f>
        <v>0.5395000000000001</v>
      </c>
      <c r="D10" s="24">
        <f>$B$3</f>
        <v>0.005</v>
      </c>
      <c r="E10" s="24">
        <f>+Q48</f>
        <v>0.0025</v>
      </c>
      <c r="F10" s="26">
        <f>+Q49</f>
        <v>0.079</v>
      </c>
      <c r="G10" s="39">
        <f>Q50</f>
        <v>0.009990740740740743</v>
      </c>
      <c r="H10" s="38" t="s">
        <v>243</v>
      </c>
      <c r="I10" s="25">
        <f>Q51</f>
        <v>0.0025810922178482964</v>
      </c>
      <c r="J10" s="27">
        <f>Q52</f>
        <v>25.834843329714175</v>
      </c>
      <c r="M10" s="48" t="s">
        <v>497</v>
      </c>
      <c r="N10" s="48" t="s">
        <v>499</v>
      </c>
      <c r="O10" s="49">
        <v>0.056</v>
      </c>
      <c r="P10" s="49">
        <v>0.048</v>
      </c>
      <c r="Q10" s="6">
        <f t="shared" si="0"/>
        <v>6.4E-05</v>
      </c>
    </row>
    <row r="11" spans="13:17" ht="12.75" customHeight="1">
      <c r="M11" s="48" t="s">
        <v>497</v>
      </c>
      <c r="N11" s="48" t="s">
        <v>500</v>
      </c>
      <c r="O11" s="49">
        <v>0.01</v>
      </c>
      <c r="P11" s="49">
        <v>0.005</v>
      </c>
      <c r="Q11" s="6">
        <f t="shared" si="0"/>
        <v>2.5E-05</v>
      </c>
    </row>
    <row r="12" spans="13:17" ht="12.75" customHeight="1">
      <c r="M12" s="48" t="s">
        <v>497</v>
      </c>
      <c r="N12" s="48" t="s">
        <v>501</v>
      </c>
      <c r="O12" s="49">
        <v>0.012</v>
      </c>
      <c r="P12" s="49">
        <v>0.014</v>
      </c>
      <c r="Q12" s="6">
        <f t="shared" si="0"/>
        <v>4E-06</v>
      </c>
    </row>
    <row r="13" spans="13:17" ht="12.75" customHeight="1">
      <c r="M13" s="48" t="s">
        <v>497</v>
      </c>
      <c r="N13" s="48" t="s">
        <v>502</v>
      </c>
      <c r="O13" s="49">
        <v>0.0025</v>
      </c>
      <c r="P13" s="49">
        <v>0.005</v>
      </c>
      <c r="Q13" s="6">
        <f t="shared" si="0"/>
        <v>6.25E-06</v>
      </c>
    </row>
    <row r="14" spans="13:17" ht="12.75" customHeight="1">
      <c r="M14" s="48" t="s">
        <v>497</v>
      </c>
      <c r="N14" s="48" t="s">
        <v>503</v>
      </c>
      <c r="O14" s="49">
        <v>0.019</v>
      </c>
      <c r="P14" s="49">
        <v>0.019</v>
      </c>
      <c r="Q14" s="6">
        <f t="shared" si="0"/>
        <v>0</v>
      </c>
    </row>
    <row r="15" spans="13:17" ht="12.75" customHeight="1">
      <c r="M15" s="48" t="s">
        <v>497</v>
      </c>
      <c r="N15" s="48" t="s">
        <v>504</v>
      </c>
      <c r="O15" s="49">
        <v>0.015</v>
      </c>
      <c r="P15" s="49">
        <v>0.009</v>
      </c>
      <c r="Q15" s="6">
        <f t="shared" si="0"/>
        <v>3.6E-05</v>
      </c>
    </row>
    <row r="16" spans="13:17" ht="12.75" customHeight="1">
      <c r="M16" s="48" t="s">
        <v>505</v>
      </c>
      <c r="N16" s="48" t="s">
        <v>506</v>
      </c>
      <c r="O16" s="49">
        <v>0.009</v>
      </c>
      <c r="P16" s="49">
        <v>0.0025</v>
      </c>
      <c r="Q16" s="6">
        <f t="shared" si="0"/>
        <v>4.2249999999999983E-05</v>
      </c>
    </row>
    <row r="17" spans="13:17" ht="12.75" customHeight="1">
      <c r="M17" s="48" t="s">
        <v>505</v>
      </c>
      <c r="N17" s="48" t="s">
        <v>507</v>
      </c>
      <c r="O17" s="49">
        <v>0.0025</v>
      </c>
      <c r="P17" s="49">
        <v>0.0025</v>
      </c>
      <c r="Q17" s="6">
        <f t="shared" si="0"/>
        <v>0</v>
      </c>
    </row>
    <row r="18" spans="13:17" ht="12.75" customHeight="1">
      <c r="M18" s="48" t="s">
        <v>505</v>
      </c>
      <c r="N18" s="48" t="s">
        <v>508</v>
      </c>
      <c r="O18" s="49">
        <v>0.006</v>
      </c>
      <c r="P18" s="49">
        <v>0.006</v>
      </c>
      <c r="Q18" s="6">
        <f t="shared" si="0"/>
        <v>0</v>
      </c>
    </row>
    <row r="19" spans="13:17" ht="12.75" customHeight="1">
      <c r="M19" s="48" t="s">
        <v>505</v>
      </c>
      <c r="N19" s="48" t="s">
        <v>509</v>
      </c>
      <c r="O19" s="49">
        <v>0.005</v>
      </c>
      <c r="P19" s="49">
        <v>0.006</v>
      </c>
      <c r="Q19" s="6">
        <f t="shared" si="0"/>
        <v>1E-06</v>
      </c>
    </row>
    <row r="20" spans="13:17" ht="12.75" customHeight="1">
      <c r="M20" s="48" t="s">
        <v>505</v>
      </c>
      <c r="N20" s="48" t="s">
        <v>510</v>
      </c>
      <c r="O20" s="49">
        <v>0.007</v>
      </c>
      <c r="P20" s="49">
        <v>0.0025</v>
      </c>
      <c r="Q20" s="6">
        <f t="shared" si="0"/>
        <v>2.0250000000000004E-05</v>
      </c>
    </row>
    <row r="21" spans="13:17" ht="12.75" customHeight="1">
      <c r="M21" s="48" t="s">
        <v>505</v>
      </c>
      <c r="N21" s="48" t="s">
        <v>511</v>
      </c>
      <c r="O21" s="49">
        <v>0.0025</v>
      </c>
      <c r="P21" s="49">
        <v>0.0025</v>
      </c>
      <c r="Q21" s="6">
        <f t="shared" si="0"/>
        <v>0</v>
      </c>
    </row>
    <row r="22" spans="13:17" ht="12.75" customHeight="1">
      <c r="M22" s="48" t="s">
        <v>505</v>
      </c>
      <c r="N22" s="48" t="s">
        <v>512</v>
      </c>
      <c r="O22" s="49">
        <v>0.0025</v>
      </c>
      <c r="P22" s="49">
        <v>0.005</v>
      </c>
      <c r="Q22" s="6">
        <f t="shared" si="0"/>
        <v>6.25E-06</v>
      </c>
    </row>
    <row r="23" spans="13:17" ht="12.75" customHeight="1">
      <c r="M23" s="48" t="s">
        <v>505</v>
      </c>
      <c r="N23" s="48" t="s">
        <v>513</v>
      </c>
      <c r="O23" s="49">
        <v>0.01</v>
      </c>
      <c r="P23" s="49">
        <v>0.016</v>
      </c>
      <c r="Q23" s="6">
        <f t="shared" si="0"/>
        <v>3.6E-05</v>
      </c>
    </row>
    <row r="24" spans="13:17" ht="12.75" customHeight="1">
      <c r="M24" s="48" t="s">
        <v>505</v>
      </c>
      <c r="N24" s="48" t="s">
        <v>514</v>
      </c>
      <c r="O24" s="49">
        <v>0.006</v>
      </c>
      <c r="P24" s="49">
        <v>0.0025</v>
      </c>
      <c r="Q24" s="6">
        <f t="shared" si="0"/>
        <v>1.2250000000000001E-05</v>
      </c>
    </row>
    <row r="25" spans="13:17" ht="12.75" customHeight="1">
      <c r="M25" s="48" t="s">
        <v>505</v>
      </c>
      <c r="N25" s="48" t="s">
        <v>515</v>
      </c>
      <c r="O25" s="49">
        <v>0.012</v>
      </c>
      <c r="P25" s="49">
        <v>0.011</v>
      </c>
      <c r="Q25" s="6">
        <f t="shared" si="0"/>
        <v>1.0000000000000019E-06</v>
      </c>
    </row>
    <row r="26" spans="13:17" ht="12.75" customHeight="1">
      <c r="M26" s="48" t="s">
        <v>505</v>
      </c>
      <c r="N26" s="48" t="s">
        <v>515</v>
      </c>
      <c r="O26" s="49">
        <v>0.006</v>
      </c>
      <c r="P26" s="49">
        <v>0.0025</v>
      </c>
      <c r="Q26" s="6">
        <f t="shared" si="0"/>
        <v>1.2250000000000001E-05</v>
      </c>
    </row>
    <row r="27" spans="13:17" ht="12.75" customHeight="1">
      <c r="M27" s="48" t="s">
        <v>516</v>
      </c>
      <c r="N27" s="48" t="s">
        <v>517</v>
      </c>
      <c r="O27" s="49">
        <v>0.0025</v>
      </c>
      <c r="P27" s="49">
        <v>0.0025</v>
      </c>
      <c r="Q27" s="6">
        <f t="shared" si="0"/>
        <v>0</v>
      </c>
    </row>
    <row r="28" spans="13:17" ht="12.75" customHeight="1">
      <c r="M28" s="48" t="s">
        <v>518</v>
      </c>
      <c r="N28" s="48" t="s">
        <v>519</v>
      </c>
      <c r="O28" s="49">
        <v>0.0025</v>
      </c>
      <c r="P28" s="49">
        <v>0.006</v>
      </c>
      <c r="Q28" s="6">
        <f t="shared" si="0"/>
        <v>1.2250000000000001E-05</v>
      </c>
    </row>
    <row r="29" spans="13:17" ht="12.75" customHeight="1">
      <c r="M29" s="2"/>
      <c r="N29" s="2"/>
      <c r="O29" s="3"/>
      <c r="P29" s="3"/>
      <c r="Q29" s="6"/>
    </row>
    <row r="30" spans="13:17" ht="12.75" customHeight="1">
      <c r="M30" s="2"/>
      <c r="N30" s="2"/>
      <c r="O30" s="3"/>
      <c r="P30" s="3"/>
      <c r="Q30" s="6"/>
    </row>
    <row r="31" spans="13:17" ht="12.75" customHeight="1">
      <c r="M31" s="2"/>
      <c r="N31" s="2"/>
      <c r="O31" s="3"/>
      <c r="P31" s="3"/>
      <c r="Q31" s="6"/>
    </row>
    <row r="32" spans="13:17" ht="12.75" customHeight="1">
      <c r="M32" s="2"/>
      <c r="N32" s="2"/>
      <c r="O32" s="3"/>
      <c r="P32" s="3"/>
      <c r="Q32" s="6"/>
    </row>
    <row r="33" spans="13:17" ht="12.75" customHeight="1">
      <c r="M33" s="2"/>
      <c r="N33" s="2"/>
      <c r="O33" s="3"/>
      <c r="P33" s="3"/>
      <c r="Q33" s="6"/>
    </row>
    <row r="34" spans="13:17" ht="12.75" customHeight="1">
      <c r="M34" s="2"/>
      <c r="N34" s="2"/>
      <c r="O34" s="3"/>
      <c r="P34" s="3"/>
      <c r="Q34" s="6"/>
    </row>
    <row r="35" spans="13:17" ht="12.75" customHeight="1">
      <c r="M35" s="2"/>
      <c r="N35" s="2"/>
      <c r="O35" s="3"/>
      <c r="P35" s="3"/>
      <c r="Q35" s="6"/>
    </row>
    <row r="36" spans="13:17" ht="12.75" customHeight="1">
      <c r="M36" s="2"/>
      <c r="N36" s="2"/>
      <c r="O36" s="3"/>
      <c r="P36" s="3"/>
      <c r="Q36" s="6"/>
    </row>
    <row r="37" spans="13:17" ht="12.75" customHeight="1">
      <c r="M37" s="2"/>
      <c r="N37" s="2"/>
      <c r="O37" s="3"/>
      <c r="P37" s="3"/>
      <c r="Q37" s="6"/>
    </row>
    <row r="38" spans="13:17" ht="12.75" customHeight="1">
      <c r="M38" s="2"/>
      <c r="N38" s="2"/>
      <c r="O38" s="3"/>
      <c r="P38" s="3"/>
      <c r="Q38" s="6"/>
    </row>
    <row r="39" spans="13:17" ht="12.75" customHeight="1">
      <c r="M39" s="2"/>
      <c r="N39" s="2"/>
      <c r="O39" s="3"/>
      <c r="P39" s="3"/>
      <c r="Q39" s="6"/>
    </row>
    <row r="40" spans="13:17" ht="12.75" customHeight="1">
      <c r="M40" s="2"/>
      <c r="N40" s="2"/>
      <c r="O40" s="3"/>
      <c r="P40" s="3"/>
      <c r="Q40" s="6"/>
    </row>
    <row r="41" spans="13:17" ht="12.75" customHeight="1">
      <c r="M41" s="2"/>
      <c r="N41" s="2"/>
      <c r="O41" s="3"/>
      <c r="P41" s="3"/>
      <c r="Q41" s="6"/>
    </row>
    <row r="42" spans="13:17" ht="12.75" customHeight="1">
      <c r="M42" s="2"/>
      <c r="N42" s="2"/>
      <c r="O42" s="3"/>
      <c r="P42" s="3"/>
      <c r="Q42" s="6"/>
    </row>
    <row r="43" spans="16:17" ht="12.75" customHeight="1">
      <c r="P43" s="7" t="s">
        <v>227</v>
      </c>
      <c r="Q43" s="43">
        <f>SUM(Q2:Q42)</f>
        <v>0.00035975</v>
      </c>
    </row>
    <row r="44" ht="12.75" customHeight="1"/>
    <row r="45" spans="14:17" ht="12.75" customHeight="1">
      <c r="N45" s="7"/>
      <c r="O45" s="8" t="s">
        <v>228</v>
      </c>
      <c r="P45" s="8" t="s">
        <v>229</v>
      </c>
      <c r="Q45" s="9" t="s">
        <v>230</v>
      </c>
    </row>
    <row r="46" spans="14:17" ht="12.75" customHeight="1">
      <c r="N46" s="7" t="s">
        <v>231</v>
      </c>
      <c r="O46">
        <f>SUM(O2:O42)</f>
        <v>0.2845000000000001</v>
      </c>
      <c r="P46">
        <f>SUM(P2:P42)</f>
        <v>0.25500000000000006</v>
      </c>
      <c r="Q46" s="10">
        <f>+O46+P46</f>
        <v>0.5395000000000001</v>
      </c>
    </row>
    <row r="47" spans="14:17" ht="12.75" customHeight="1">
      <c r="N47" s="7" t="s">
        <v>232</v>
      </c>
      <c r="O47">
        <f>COUNT(O2:O42)</f>
        <v>27</v>
      </c>
      <c r="P47">
        <f>COUNT(P2:P42)</f>
        <v>27</v>
      </c>
      <c r="Q47" s="11">
        <f>+P47+O47</f>
        <v>54</v>
      </c>
    </row>
    <row r="48" spans="14:17" ht="12.75" customHeight="1">
      <c r="N48" s="7" t="s">
        <v>233</v>
      </c>
      <c r="O48">
        <f>MIN(O2:O42)</f>
        <v>0.0025</v>
      </c>
      <c r="P48">
        <f>MIN(P2:P42)</f>
        <v>0.0025</v>
      </c>
      <c r="Q48" s="11">
        <f>MIN(O48:P48)</f>
        <v>0.0025</v>
      </c>
    </row>
    <row r="49" spans="14:17" ht="12.75" customHeight="1">
      <c r="N49" s="7" t="s">
        <v>234</v>
      </c>
      <c r="O49">
        <f>MAX(O2:O42)</f>
        <v>0.079</v>
      </c>
      <c r="P49">
        <f>MAX(P2:P42)</f>
        <v>0.07</v>
      </c>
      <c r="Q49" s="12">
        <f>MAX(O49:P49)</f>
        <v>0.079</v>
      </c>
    </row>
    <row r="50" spans="14:17" ht="12.75" customHeight="1">
      <c r="N50" s="7" t="s">
        <v>235</v>
      </c>
      <c r="O50" s="13">
        <f>O46/O47</f>
        <v>0.010537037037037041</v>
      </c>
      <c r="P50" s="13">
        <f>P46/P47</f>
        <v>0.009444444444444446</v>
      </c>
      <c r="Q50" s="14">
        <f>(O46+P46)/Q47</f>
        <v>0.009990740740740743</v>
      </c>
    </row>
    <row r="51" spans="14:17" ht="12.75" customHeight="1">
      <c r="N51" s="7" t="s">
        <v>236</v>
      </c>
      <c r="O51" s="15">
        <f>STDEV(O2:O42)</f>
        <v>0.01731769100233693</v>
      </c>
      <c r="P51" s="15">
        <f>STDEV(P2:P42)</f>
        <v>0.015293496187629088</v>
      </c>
      <c r="Q51" s="15">
        <f>SQRT(Q43/Q47)</f>
        <v>0.0025810922178482964</v>
      </c>
    </row>
    <row r="52" spans="14:17" ht="12.75" customHeight="1">
      <c r="N52" s="7" t="s">
        <v>237</v>
      </c>
      <c r="Q52" s="16">
        <f>(Q51/Q50)*100</f>
        <v>25.834843329714175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52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4" width="8.421875" style="0" customWidth="1"/>
    <col min="8" max="8" width="11.00390625" style="0" customWidth="1"/>
    <col min="9" max="9" width="19.57421875" style="0" bestFit="1" customWidth="1"/>
    <col min="11" max="11" width="13.140625" style="0" customWidth="1"/>
    <col min="12" max="12" width="11.140625" style="0" customWidth="1"/>
    <col min="13" max="13" width="16.7109375" style="0" customWidth="1"/>
    <col min="14" max="14" width="10.7109375" style="0" bestFit="1" customWidth="1"/>
    <col min="15" max="15" width="23.140625" style="0" bestFit="1" customWidth="1"/>
    <col min="16" max="16" width="18.00390625" style="0" bestFit="1" customWidth="1"/>
    <col min="17" max="17" width="16.7109375" style="0" bestFit="1" customWidth="1"/>
  </cols>
  <sheetData>
    <row r="1" spans="1:21" ht="12.75" customHeight="1">
      <c r="A1" s="18" t="s">
        <v>536</v>
      </c>
      <c r="M1" s="50" t="s">
        <v>0</v>
      </c>
      <c r="N1" s="50" t="s">
        <v>1</v>
      </c>
      <c r="O1" s="50" t="s">
        <v>539</v>
      </c>
      <c r="P1" s="50" t="s">
        <v>538</v>
      </c>
      <c r="Q1" s="4" t="s">
        <v>226</v>
      </c>
      <c r="R1" s="4" t="s">
        <v>301</v>
      </c>
      <c r="S1" s="4" t="s">
        <v>302</v>
      </c>
      <c r="T1" s="4" t="s">
        <v>303</v>
      </c>
      <c r="U1" s="4" t="s">
        <v>304</v>
      </c>
    </row>
    <row r="2" spans="1:21" ht="12.75" customHeight="1">
      <c r="A2" s="18" t="s">
        <v>537</v>
      </c>
      <c r="M2" s="51" t="s">
        <v>489</v>
      </c>
      <c r="N2" s="51" t="s">
        <v>490</v>
      </c>
      <c r="O2" s="52">
        <v>0.026</v>
      </c>
      <c r="P2" s="52">
        <v>0.027</v>
      </c>
      <c r="Q2" s="6">
        <f aca="true" t="shared" si="0" ref="Q2:Q28">(O2-P2)^2</f>
        <v>1.0000000000000019E-06</v>
      </c>
      <c r="R2">
        <v>0.04</v>
      </c>
      <c r="S2">
        <f>0.8*R2</f>
        <v>0.032</v>
      </c>
      <c r="T2">
        <v>0</v>
      </c>
      <c r="U2">
        <f>$B$3</f>
        <v>0.001</v>
      </c>
    </row>
    <row r="3" spans="1:21" ht="12.75" customHeight="1">
      <c r="A3" s="18" t="s">
        <v>299</v>
      </c>
      <c r="B3">
        <v>0.001</v>
      </c>
      <c r="C3" t="s">
        <v>300</v>
      </c>
      <c r="M3" s="51" t="s">
        <v>489</v>
      </c>
      <c r="N3" s="51" t="s">
        <v>491</v>
      </c>
      <c r="O3" s="52">
        <v>0.0005</v>
      </c>
      <c r="P3" s="52">
        <v>0.0005</v>
      </c>
      <c r="Q3" s="6">
        <f t="shared" si="0"/>
        <v>0</v>
      </c>
      <c r="R3">
        <v>0</v>
      </c>
      <c r="S3">
        <v>0</v>
      </c>
      <c r="T3">
        <f>R2</f>
        <v>0.04</v>
      </c>
      <c r="U3">
        <f>$B$3</f>
        <v>0.001</v>
      </c>
    </row>
    <row r="4" spans="13:19" ht="12.75" customHeight="1">
      <c r="M4" s="51" t="s">
        <v>489</v>
      </c>
      <c r="N4" s="51" t="s">
        <v>492</v>
      </c>
      <c r="O4" s="52">
        <v>0.0005</v>
      </c>
      <c r="P4" s="52">
        <v>0.001</v>
      </c>
      <c r="Q4" s="6">
        <f t="shared" si="0"/>
        <v>2.5E-07</v>
      </c>
      <c r="R4">
        <f>S2</f>
        <v>0.032</v>
      </c>
      <c r="S4">
        <f>R2</f>
        <v>0.04</v>
      </c>
    </row>
    <row r="5" spans="1:21" ht="12.75" customHeight="1">
      <c r="A5" s="18" t="s">
        <v>240</v>
      </c>
      <c r="M5" s="51" t="s">
        <v>489</v>
      </c>
      <c r="N5" s="51" t="s">
        <v>493</v>
      </c>
      <c r="O5" s="52">
        <v>0.001</v>
      </c>
      <c r="P5" s="52">
        <v>0.001</v>
      </c>
      <c r="Q5" s="6">
        <f t="shared" si="0"/>
        <v>0</v>
      </c>
      <c r="T5">
        <f>$B$3</f>
        <v>0.001</v>
      </c>
      <c r="U5">
        <f>+T2</f>
        <v>0</v>
      </c>
    </row>
    <row r="6" spans="1:21" ht="12.75" customHeight="1" thickBot="1">
      <c r="A6" s="19" t="s">
        <v>239</v>
      </c>
      <c r="B6" s="19"/>
      <c r="C6" s="19"/>
      <c r="D6" s="19"/>
      <c r="E6" s="19"/>
      <c r="F6" s="19"/>
      <c r="G6" s="19"/>
      <c r="H6" s="19"/>
      <c r="I6" s="19"/>
      <c r="J6" s="19"/>
      <c r="M6" s="51" t="s">
        <v>489</v>
      </c>
      <c r="N6" s="51" t="s">
        <v>494</v>
      </c>
      <c r="O6" s="52">
        <v>0.002</v>
      </c>
      <c r="P6" s="52">
        <v>0.002</v>
      </c>
      <c r="Q6" s="6">
        <f t="shared" si="0"/>
        <v>0</v>
      </c>
      <c r="T6">
        <f>$B$3</f>
        <v>0.001</v>
      </c>
      <c r="U6">
        <f>+T3</f>
        <v>0.04</v>
      </c>
    </row>
    <row r="7" spans="1:17" ht="12.75" customHeight="1" thickBot="1">
      <c r="A7" s="28" t="s">
        <v>238</v>
      </c>
      <c r="B7" s="29" t="s">
        <v>232</v>
      </c>
      <c r="C7" s="29" t="s">
        <v>231</v>
      </c>
      <c r="D7" s="29" t="s">
        <v>305</v>
      </c>
      <c r="E7" s="29" t="s">
        <v>233</v>
      </c>
      <c r="F7" s="29" t="s">
        <v>234</v>
      </c>
      <c r="G7" s="29" t="s">
        <v>235</v>
      </c>
      <c r="H7" s="29" t="s">
        <v>244</v>
      </c>
      <c r="I7" s="29" t="s">
        <v>245</v>
      </c>
      <c r="J7" s="30" t="s">
        <v>237</v>
      </c>
      <c r="M7" s="51" t="s">
        <v>489</v>
      </c>
      <c r="N7" s="51" t="s">
        <v>495</v>
      </c>
      <c r="O7" s="52">
        <v>0.009</v>
      </c>
      <c r="P7" s="52">
        <v>0.01</v>
      </c>
      <c r="Q7" s="6">
        <f t="shared" si="0"/>
        <v>1.0000000000000019E-06</v>
      </c>
    </row>
    <row r="8" spans="1:17" ht="12.75" customHeight="1">
      <c r="A8" s="20" t="s">
        <v>228</v>
      </c>
      <c r="B8" s="21">
        <f>+O47</f>
        <v>27</v>
      </c>
      <c r="C8" s="21">
        <f>+O46</f>
        <v>0.12550000000000003</v>
      </c>
      <c r="D8">
        <f>$B$3</f>
        <v>0.001</v>
      </c>
      <c r="E8" s="21">
        <f>+O48</f>
        <v>0.0005</v>
      </c>
      <c r="F8" s="21">
        <f>+O49</f>
        <v>0.03</v>
      </c>
      <c r="G8" s="10">
        <f>+O50</f>
        <v>0.0046481481481481495</v>
      </c>
      <c r="H8" s="37">
        <f>O51</f>
        <v>0.007436674730962154</v>
      </c>
      <c r="I8" s="37" t="s">
        <v>243</v>
      </c>
      <c r="J8" s="22" t="s">
        <v>243</v>
      </c>
      <c r="M8" s="51" t="s">
        <v>489</v>
      </c>
      <c r="N8" s="51" t="s">
        <v>496</v>
      </c>
      <c r="O8" s="52">
        <v>0.008</v>
      </c>
      <c r="P8" s="52">
        <v>0.011</v>
      </c>
      <c r="Q8" s="6">
        <f t="shared" si="0"/>
        <v>8.999999999999995E-06</v>
      </c>
    </row>
    <row r="9" spans="1:17" ht="12.75" customHeight="1">
      <c r="A9" s="20" t="s">
        <v>229</v>
      </c>
      <c r="B9" s="21">
        <f>+P47</f>
        <v>27</v>
      </c>
      <c r="C9" s="21">
        <f>+P46</f>
        <v>0.12700000000000003</v>
      </c>
      <c r="D9">
        <f>$B$3</f>
        <v>0.001</v>
      </c>
      <c r="E9" s="21">
        <f>+P48</f>
        <v>0.0005</v>
      </c>
      <c r="F9" s="21">
        <f>+P49</f>
        <v>0.028</v>
      </c>
      <c r="G9" s="10">
        <f>P50</f>
        <v>0.004703703703703705</v>
      </c>
      <c r="H9" s="37">
        <f>P51</f>
        <v>0.007306818811192811</v>
      </c>
      <c r="I9" s="37" t="s">
        <v>243</v>
      </c>
      <c r="J9" s="22" t="s">
        <v>243</v>
      </c>
      <c r="M9" s="51" t="s">
        <v>497</v>
      </c>
      <c r="N9" s="51" t="s">
        <v>498</v>
      </c>
      <c r="O9" s="52">
        <v>0.0005</v>
      </c>
      <c r="P9" s="52">
        <v>0.0005</v>
      </c>
      <c r="Q9" s="6">
        <f t="shared" si="0"/>
        <v>0</v>
      </c>
    </row>
    <row r="10" spans="1:17" ht="12.75" customHeight="1">
      <c r="A10" s="23" t="s">
        <v>230</v>
      </c>
      <c r="B10" s="24">
        <f>+Q47</f>
        <v>54</v>
      </c>
      <c r="C10" s="26">
        <f>+Q46</f>
        <v>0.25250000000000006</v>
      </c>
      <c r="D10" s="24">
        <f>$B$3</f>
        <v>0.001</v>
      </c>
      <c r="E10" s="24">
        <f>+Q48</f>
        <v>0.0005</v>
      </c>
      <c r="F10" s="26">
        <f>+Q49</f>
        <v>0.03</v>
      </c>
      <c r="G10" s="39">
        <f>Q50</f>
        <v>0.004675925925925927</v>
      </c>
      <c r="H10" s="38" t="s">
        <v>243</v>
      </c>
      <c r="I10" s="25">
        <f>Q51</f>
        <v>0.0007103728806969122</v>
      </c>
      <c r="J10" s="27">
        <f>Q52</f>
        <v>15.192132894112179</v>
      </c>
      <c r="M10" s="51" t="s">
        <v>497</v>
      </c>
      <c r="N10" s="51" t="s">
        <v>499</v>
      </c>
      <c r="O10" s="52">
        <v>0.03</v>
      </c>
      <c r="P10" s="52">
        <v>0.028</v>
      </c>
      <c r="Q10" s="6">
        <f t="shared" si="0"/>
        <v>3.999999999999993E-06</v>
      </c>
    </row>
    <row r="11" spans="13:17" ht="12.75" customHeight="1">
      <c r="M11" s="51" t="s">
        <v>497</v>
      </c>
      <c r="N11" s="51" t="s">
        <v>500</v>
      </c>
      <c r="O11" s="52">
        <v>0.0005</v>
      </c>
      <c r="P11" s="52">
        <v>0.0005</v>
      </c>
      <c r="Q11" s="6">
        <f t="shared" si="0"/>
        <v>0</v>
      </c>
    </row>
    <row r="12" spans="13:17" ht="12.75" customHeight="1">
      <c r="M12" s="51" t="s">
        <v>497</v>
      </c>
      <c r="N12" s="51" t="s">
        <v>501</v>
      </c>
      <c r="O12" s="52">
        <v>0.001</v>
      </c>
      <c r="P12" s="52">
        <v>0.003</v>
      </c>
      <c r="Q12" s="6">
        <f t="shared" si="0"/>
        <v>4E-06</v>
      </c>
    </row>
    <row r="13" spans="13:17" ht="12.75" customHeight="1">
      <c r="M13" s="51" t="s">
        <v>497</v>
      </c>
      <c r="N13" s="51" t="s">
        <v>502</v>
      </c>
      <c r="O13" s="52">
        <v>0.0005</v>
      </c>
      <c r="P13" s="52">
        <v>0.0005</v>
      </c>
      <c r="Q13" s="6">
        <f t="shared" si="0"/>
        <v>0</v>
      </c>
    </row>
    <row r="14" spans="13:17" ht="12.75" customHeight="1">
      <c r="M14" s="51" t="s">
        <v>497</v>
      </c>
      <c r="N14" s="51" t="s">
        <v>503</v>
      </c>
      <c r="O14" s="52">
        <v>0.007</v>
      </c>
      <c r="P14" s="52">
        <v>0.006</v>
      </c>
      <c r="Q14" s="6">
        <f t="shared" si="0"/>
        <v>1E-06</v>
      </c>
    </row>
    <row r="15" spans="13:17" ht="12.75" customHeight="1">
      <c r="M15" s="51" t="s">
        <v>497</v>
      </c>
      <c r="N15" s="51" t="s">
        <v>504</v>
      </c>
      <c r="O15" s="52">
        <v>0.012</v>
      </c>
      <c r="P15" s="52">
        <v>0.011</v>
      </c>
      <c r="Q15" s="6">
        <f t="shared" si="0"/>
        <v>1.0000000000000019E-06</v>
      </c>
    </row>
    <row r="16" spans="13:17" ht="12.75" customHeight="1">
      <c r="M16" s="51" t="s">
        <v>505</v>
      </c>
      <c r="N16" s="51" t="s">
        <v>506</v>
      </c>
      <c r="O16" s="52">
        <v>0.004</v>
      </c>
      <c r="P16" s="52">
        <v>0.003</v>
      </c>
      <c r="Q16" s="6">
        <f t="shared" si="0"/>
        <v>1E-06</v>
      </c>
    </row>
    <row r="17" spans="13:17" ht="12.75" customHeight="1">
      <c r="M17" s="51" t="s">
        <v>505</v>
      </c>
      <c r="N17" s="51" t="s">
        <v>507</v>
      </c>
      <c r="O17" s="52">
        <v>0.001</v>
      </c>
      <c r="P17" s="52">
        <v>0.001</v>
      </c>
      <c r="Q17" s="6">
        <f t="shared" si="0"/>
        <v>0</v>
      </c>
    </row>
    <row r="18" spans="13:17" ht="12.75" customHeight="1">
      <c r="M18" s="51" t="s">
        <v>505</v>
      </c>
      <c r="N18" s="51" t="s">
        <v>508</v>
      </c>
      <c r="O18" s="52">
        <v>0.001</v>
      </c>
      <c r="P18" s="52">
        <v>0.001</v>
      </c>
      <c r="Q18" s="6">
        <f t="shared" si="0"/>
        <v>0</v>
      </c>
    </row>
    <row r="19" spans="13:17" ht="12.75" customHeight="1">
      <c r="M19" s="51" t="s">
        <v>505</v>
      </c>
      <c r="N19" s="51" t="s">
        <v>509</v>
      </c>
      <c r="O19" s="52">
        <v>0.003</v>
      </c>
      <c r="P19" s="52">
        <v>0.002</v>
      </c>
      <c r="Q19" s="6">
        <f t="shared" si="0"/>
        <v>1E-06</v>
      </c>
    </row>
    <row r="20" spans="13:17" ht="12.75" customHeight="1">
      <c r="M20" s="51" t="s">
        <v>505</v>
      </c>
      <c r="N20" s="51" t="s">
        <v>510</v>
      </c>
      <c r="O20" s="52">
        <v>0.0005</v>
      </c>
      <c r="P20" s="52">
        <v>0.001</v>
      </c>
      <c r="Q20" s="6">
        <f t="shared" si="0"/>
        <v>2.5E-07</v>
      </c>
    </row>
    <row r="21" spans="13:17" ht="12.75" customHeight="1">
      <c r="M21" s="51" t="s">
        <v>505</v>
      </c>
      <c r="N21" s="51" t="s">
        <v>511</v>
      </c>
      <c r="O21" s="52">
        <v>0.0005</v>
      </c>
      <c r="P21" s="52">
        <v>0.0005</v>
      </c>
      <c r="Q21" s="6">
        <f t="shared" si="0"/>
        <v>0</v>
      </c>
    </row>
    <row r="22" spans="13:17" ht="12.75" customHeight="1">
      <c r="M22" s="51" t="s">
        <v>505</v>
      </c>
      <c r="N22" s="51" t="s">
        <v>512</v>
      </c>
      <c r="O22" s="52">
        <v>0.0005</v>
      </c>
      <c r="P22" s="52">
        <v>0.001</v>
      </c>
      <c r="Q22" s="6">
        <f t="shared" si="0"/>
        <v>2.5E-07</v>
      </c>
    </row>
    <row r="23" spans="13:17" ht="12.75" customHeight="1">
      <c r="M23" s="51" t="s">
        <v>505</v>
      </c>
      <c r="N23" s="51" t="s">
        <v>513</v>
      </c>
      <c r="O23" s="52">
        <v>0.005</v>
      </c>
      <c r="P23" s="52">
        <v>0.004</v>
      </c>
      <c r="Q23" s="6">
        <f t="shared" si="0"/>
        <v>1E-06</v>
      </c>
    </row>
    <row r="24" spans="13:17" ht="12.75" customHeight="1">
      <c r="M24" s="51" t="s">
        <v>505</v>
      </c>
      <c r="N24" s="51" t="s">
        <v>514</v>
      </c>
      <c r="O24" s="52">
        <v>0.001</v>
      </c>
      <c r="P24" s="52">
        <v>0.002</v>
      </c>
      <c r="Q24" s="6">
        <f t="shared" si="0"/>
        <v>1E-06</v>
      </c>
    </row>
    <row r="25" spans="13:17" ht="12.75" customHeight="1">
      <c r="M25" s="51" t="s">
        <v>505</v>
      </c>
      <c r="N25" s="51" t="s">
        <v>515</v>
      </c>
      <c r="O25" s="52">
        <v>0.006</v>
      </c>
      <c r="P25" s="52">
        <v>0.006</v>
      </c>
      <c r="Q25" s="6">
        <f t="shared" si="0"/>
        <v>0</v>
      </c>
    </row>
    <row r="26" spans="13:17" ht="12.75" customHeight="1">
      <c r="M26" s="51" t="s">
        <v>505</v>
      </c>
      <c r="N26" s="51" t="s">
        <v>515</v>
      </c>
      <c r="O26" s="52">
        <v>0.001</v>
      </c>
      <c r="P26" s="52">
        <v>0.0005</v>
      </c>
      <c r="Q26" s="6">
        <f t="shared" si="0"/>
        <v>2.5E-07</v>
      </c>
    </row>
    <row r="27" spans="13:17" ht="12.75" customHeight="1">
      <c r="M27" s="51" t="s">
        <v>516</v>
      </c>
      <c r="N27" s="51" t="s">
        <v>517</v>
      </c>
      <c r="O27" s="52">
        <v>0.003</v>
      </c>
      <c r="P27" s="52">
        <v>0.002</v>
      </c>
      <c r="Q27" s="6">
        <f t="shared" si="0"/>
        <v>1E-06</v>
      </c>
    </row>
    <row r="28" spans="13:17" ht="12.75" customHeight="1">
      <c r="M28" s="51" t="s">
        <v>518</v>
      </c>
      <c r="N28" s="51" t="s">
        <v>519</v>
      </c>
      <c r="O28" s="52">
        <v>0.0005</v>
      </c>
      <c r="P28" s="52">
        <v>0.001</v>
      </c>
      <c r="Q28" s="6">
        <f t="shared" si="0"/>
        <v>2.5E-07</v>
      </c>
    </row>
    <row r="29" spans="13:17" ht="12.75" customHeight="1">
      <c r="M29" s="2"/>
      <c r="N29" s="2"/>
      <c r="O29" s="3"/>
      <c r="P29" s="3"/>
      <c r="Q29" s="6"/>
    </row>
    <row r="30" spans="13:17" ht="12.75" customHeight="1">
      <c r="M30" s="2"/>
      <c r="N30" s="2"/>
      <c r="O30" s="3"/>
      <c r="P30" s="3"/>
      <c r="Q30" s="6"/>
    </row>
    <row r="31" spans="13:17" ht="12.75" customHeight="1">
      <c r="M31" s="2"/>
      <c r="N31" s="2"/>
      <c r="O31" s="3"/>
      <c r="P31" s="3"/>
      <c r="Q31" s="6"/>
    </row>
    <row r="32" spans="13:17" ht="12.75" customHeight="1">
      <c r="M32" s="2"/>
      <c r="N32" s="2"/>
      <c r="O32" s="3"/>
      <c r="P32" s="3"/>
      <c r="Q32" s="6"/>
    </row>
    <row r="33" spans="13:17" ht="12.75" customHeight="1">
      <c r="M33" s="2"/>
      <c r="N33" s="2"/>
      <c r="O33" s="3"/>
      <c r="P33" s="3"/>
      <c r="Q33" s="6"/>
    </row>
    <row r="34" spans="13:17" ht="12.75" customHeight="1">
      <c r="M34" s="2"/>
      <c r="N34" s="2"/>
      <c r="O34" s="3"/>
      <c r="P34" s="3"/>
      <c r="Q34" s="6"/>
    </row>
    <row r="35" spans="13:17" ht="12.75" customHeight="1">
      <c r="M35" s="2"/>
      <c r="N35" s="2"/>
      <c r="O35" s="3"/>
      <c r="P35" s="3"/>
      <c r="Q35" s="6"/>
    </row>
    <row r="36" spans="13:17" ht="12.75" customHeight="1">
      <c r="M36" s="2"/>
      <c r="N36" s="2"/>
      <c r="O36" s="3"/>
      <c r="P36" s="3"/>
      <c r="Q36" s="6"/>
    </row>
    <row r="37" spans="13:17" ht="12.75" customHeight="1">
      <c r="M37" s="2"/>
      <c r="N37" s="2"/>
      <c r="O37" s="3"/>
      <c r="P37" s="3"/>
      <c r="Q37" s="6"/>
    </row>
    <row r="38" spans="13:17" ht="12.75" customHeight="1">
      <c r="M38" s="2"/>
      <c r="N38" s="2"/>
      <c r="O38" s="3"/>
      <c r="P38" s="3"/>
      <c r="Q38" s="6"/>
    </row>
    <row r="39" spans="13:17" ht="12.75" customHeight="1">
      <c r="M39" s="2"/>
      <c r="N39" s="2"/>
      <c r="O39" s="3"/>
      <c r="P39" s="3"/>
      <c r="Q39" s="6"/>
    </row>
    <row r="40" spans="13:17" ht="12.75" customHeight="1">
      <c r="M40" s="2"/>
      <c r="N40" s="2"/>
      <c r="O40" s="3"/>
      <c r="P40" s="3"/>
      <c r="Q40" s="6"/>
    </row>
    <row r="41" spans="13:17" ht="12.75" customHeight="1">
      <c r="M41" s="2"/>
      <c r="N41" s="2"/>
      <c r="O41" s="3"/>
      <c r="P41" s="3"/>
      <c r="Q41" s="6"/>
    </row>
    <row r="42" spans="13:17" ht="12.75" customHeight="1">
      <c r="M42" s="2"/>
      <c r="N42" s="2"/>
      <c r="O42" s="3"/>
      <c r="P42" s="3"/>
      <c r="Q42" s="6"/>
    </row>
    <row r="43" spans="16:17" ht="12.75" customHeight="1">
      <c r="P43" s="7" t="s">
        <v>227</v>
      </c>
      <c r="Q43" s="43">
        <f>SUM(Q2:Q42)</f>
        <v>2.724999999999999E-05</v>
      </c>
    </row>
    <row r="44" ht="12.75" customHeight="1"/>
    <row r="45" spans="14:17" ht="12.75" customHeight="1">
      <c r="N45" s="7"/>
      <c r="O45" s="8" t="s">
        <v>228</v>
      </c>
      <c r="P45" s="8" t="s">
        <v>229</v>
      </c>
      <c r="Q45" s="9" t="s">
        <v>230</v>
      </c>
    </row>
    <row r="46" spans="14:17" ht="12.75" customHeight="1">
      <c r="N46" s="7" t="s">
        <v>231</v>
      </c>
      <c r="O46">
        <f>SUM(O2:O42)</f>
        <v>0.12550000000000003</v>
      </c>
      <c r="P46">
        <f>SUM(P2:P42)</f>
        <v>0.12700000000000003</v>
      </c>
      <c r="Q46" s="10">
        <f>+O46+P46</f>
        <v>0.25250000000000006</v>
      </c>
    </row>
    <row r="47" spans="14:17" ht="12.75" customHeight="1">
      <c r="N47" s="7" t="s">
        <v>232</v>
      </c>
      <c r="O47">
        <f>COUNT(O2:O42)</f>
        <v>27</v>
      </c>
      <c r="P47">
        <f>COUNT(P2:P42)</f>
        <v>27</v>
      </c>
      <c r="Q47" s="11">
        <f>+P47+O47</f>
        <v>54</v>
      </c>
    </row>
    <row r="48" spans="14:17" ht="12.75" customHeight="1">
      <c r="N48" s="7" t="s">
        <v>233</v>
      </c>
      <c r="O48">
        <f>MIN(O2:O42)</f>
        <v>0.0005</v>
      </c>
      <c r="P48">
        <f>MIN(P2:P42)</f>
        <v>0.0005</v>
      </c>
      <c r="Q48" s="11">
        <f>MIN(O48:P48)</f>
        <v>0.0005</v>
      </c>
    </row>
    <row r="49" spans="14:17" ht="12.75" customHeight="1">
      <c r="N49" s="7" t="s">
        <v>234</v>
      </c>
      <c r="O49">
        <f>MAX(O2:O42)</f>
        <v>0.03</v>
      </c>
      <c r="P49">
        <f>MAX(P2:P42)</f>
        <v>0.028</v>
      </c>
      <c r="Q49" s="12">
        <f>MAX(O49:P49)</f>
        <v>0.03</v>
      </c>
    </row>
    <row r="50" spans="14:17" ht="12.75" customHeight="1">
      <c r="N50" s="7" t="s">
        <v>235</v>
      </c>
      <c r="O50" s="13">
        <f>O46/O47</f>
        <v>0.0046481481481481495</v>
      </c>
      <c r="P50" s="13">
        <f>P46/P47</f>
        <v>0.004703703703703705</v>
      </c>
      <c r="Q50" s="14">
        <f>(O46+P46)/Q47</f>
        <v>0.004675925925925927</v>
      </c>
    </row>
    <row r="51" spans="14:17" ht="12.75" customHeight="1">
      <c r="N51" s="7" t="s">
        <v>236</v>
      </c>
      <c r="O51" s="15">
        <f>STDEV(O2:O42)</f>
        <v>0.007436674730962154</v>
      </c>
      <c r="P51" s="15">
        <f>STDEV(P2:P42)</f>
        <v>0.007306818811192811</v>
      </c>
      <c r="Q51" s="15">
        <f>SQRT(Q43/Q47)</f>
        <v>0.0007103728806969122</v>
      </c>
    </row>
    <row r="52" spans="14:17" ht="12.75" customHeight="1">
      <c r="N52" s="7" t="s">
        <v>237</v>
      </c>
      <c r="Q52" s="16">
        <f>(Q51/Q50)*100</f>
        <v>15.192132894112179</v>
      </c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52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4" width="8.421875" style="0" customWidth="1"/>
    <col min="8" max="8" width="11.00390625" style="0" customWidth="1"/>
    <col min="9" max="9" width="19.57421875" style="0" bestFit="1" customWidth="1"/>
    <col min="11" max="11" width="13.140625" style="0" customWidth="1"/>
    <col min="12" max="12" width="11.140625" style="0" customWidth="1"/>
    <col min="13" max="13" width="16.7109375" style="0" customWidth="1"/>
    <col min="14" max="14" width="10.7109375" style="0" bestFit="1" customWidth="1"/>
    <col min="15" max="15" width="19.00390625" style="0" bestFit="1" customWidth="1"/>
    <col min="16" max="16" width="18.00390625" style="0" bestFit="1" customWidth="1"/>
    <col min="17" max="17" width="16.7109375" style="0" bestFit="1" customWidth="1"/>
  </cols>
  <sheetData>
    <row r="1" spans="1:21" ht="12.75" customHeight="1">
      <c r="A1" s="18" t="s">
        <v>520</v>
      </c>
      <c r="M1" s="31" t="s">
        <v>0</v>
      </c>
      <c r="N1" s="31" t="s">
        <v>1</v>
      </c>
      <c r="O1" s="31" t="s">
        <v>531</v>
      </c>
      <c r="P1" s="31" t="s">
        <v>532</v>
      </c>
      <c r="Q1" s="4" t="s">
        <v>226</v>
      </c>
      <c r="R1" s="4" t="s">
        <v>301</v>
      </c>
      <c r="S1" s="4" t="s">
        <v>302</v>
      </c>
      <c r="T1" s="4" t="s">
        <v>303</v>
      </c>
      <c r="U1" s="4" t="s">
        <v>304</v>
      </c>
    </row>
    <row r="2" spans="1:21" ht="12.75" customHeight="1">
      <c r="A2" s="18" t="s">
        <v>521</v>
      </c>
      <c r="M2" s="32" t="s">
        <v>445</v>
      </c>
      <c r="N2" s="32" t="s">
        <v>523</v>
      </c>
      <c r="O2" s="33">
        <v>1.32</v>
      </c>
      <c r="P2" s="33">
        <v>1.37</v>
      </c>
      <c r="Q2" s="6">
        <f aca="true" t="shared" si="0" ref="Q2:Q8">(O2-P2)^2</f>
        <v>0.0025000000000000044</v>
      </c>
      <c r="R2">
        <v>15</v>
      </c>
      <c r="S2">
        <f>0.8*R2</f>
        <v>12</v>
      </c>
      <c r="T2">
        <v>0</v>
      </c>
      <c r="U2">
        <f>$B$3</f>
        <v>0.01</v>
      </c>
    </row>
    <row r="3" spans="1:21" ht="12.75" customHeight="1">
      <c r="A3" s="18" t="s">
        <v>299</v>
      </c>
      <c r="B3">
        <v>0.01</v>
      </c>
      <c r="C3" t="s">
        <v>522</v>
      </c>
      <c r="M3" s="32" t="s">
        <v>524</v>
      </c>
      <c r="N3" s="32" t="s">
        <v>525</v>
      </c>
      <c r="O3" s="33">
        <v>1.54</v>
      </c>
      <c r="P3" s="33">
        <v>1.55</v>
      </c>
      <c r="Q3" s="6">
        <f t="shared" si="0"/>
        <v>0.00010000000000000018</v>
      </c>
      <c r="R3">
        <v>0</v>
      </c>
      <c r="S3">
        <v>0</v>
      </c>
      <c r="T3">
        <f>R2</f>
        <v>15</v>
      </c>
      <c r="U3">
        <f>$B$3</f>
        <v>0.01</v>
      </c>
    </row>
    <row r="4" spans="13:19" ht="12.75" customHeight="1">
      <c r="M4" s="32" t="s">
        <v>518</v>
      </c>
      <c r="N4" s="32" t="s">
        <v>526</v>
      </c>
      <c r="O4" s="33">
        <v>7.4</v>
      </c>
      <c r="P4" s="33">
        <v>7.45</v>
      </c>
      <c r="Q4" s="6">
        <f t="shared" si="0"/>
        <v>0.0024999999999999823</v>
      </c>
      <c r="R4">
        <f>S2</f>
        <v>12</v>
      </c>
      <c r="S4">
        <f>R2</f>
        <v>15</v>
      </c>
    </row>
    <row r="5" spans="1:21" ht="12.75" customHeight="1">
      <c r="A5" s="18" t="s">
        <v>240</v>
      </c>
      <c r="M5" s="32" t="s">
        <v>467</v>
      </c>
      <c r="N5" s="32" t="s">
        <v>527</v>
      </c>
      <c r="O5" s="33">
        <v>2.18</v>
      </c>
      <c r="P5" s="33">
        <v>2.15</v>
      </c>
      <c r="Q5" s="6">
        <f t="shared" si="0"/>
        <v>0.0009000000000000149</v>
      </c>
      <c r="T5">
        <f>$B$3</f>
        <v>0.01</v>
      </c>
      <c r="U5">
        <f>+T2</f>
        <v>0</v>
      </c>
    </row>
    <row r="6" spans="1:21" ht="12.75" customHeight="1" thickBot="1">
      <c r="A6" s="19" t="s">
        <v>239</v>
      </c>
      <c r="B6" s="19"/>
      <c r="C6" s="19"/>
      <c r="D6" s="19"/>
      <c r="E6" s="19"/>
      <c r="F6" s="19"/>
      <c r="G6" s="19"/>
      <c r="H6" s="19"/>
      <c r="I6" s="19"/>
      <c r="J6" s="19"/>
      <c r="M6" s="32" t="s">
        <v>467</v>
      </c>
      <c r="N6" s="32" t="s">
        <v>528</v>
      </c>
      <c r="O6" s="33">
        <v>1.04</v>
      </c>
      <c r="P6" s="33">
        <v>1.02</v>
      </c>
      <c r="Q6" s="6">
        <f t="shared" si="0"/>
        <v>0.0004000000000000007</v>
      </c>
      <c r="T6">
        <f>$B$3</f>
        <v>0.01</v>
      </c>
      <c r="U6">
        <f>+T3</f>
        <v>15</v>
      </c>
    </row>
    <row r="7" spans="1:17" ht="12.75" customHeight="1" thickBot="1">
      <c r="A7" s="28" t="s">
        <v>238</v>
      </c>
      <c r="B7" s="29" t="s">
        <v>232</v>
      </c>
      <c r="C7" s="29" t="s">
        <v>231</v>
      </c>
      <c r="D7" s="29" t="s">
        <v>305</v>
      </c>
      <c r="E7" s="29" t="s">
        <v>233</v>
      </c>
      <c r="F7" s="29" t="s">
        <v>234</v>
      </c>
      <c r="G7" s="29" t="s">
        <v>235</v>
      </c>
      <c r="H7" s="29" t="s">
        <v>244</v>
      </c>
      <c r="I7" s="29" t="s">
        <v>245</v>
      </c>
      <c r="J7" s="30" t="s">
        <v>237</v>
      </c>
      <c r="M7" s="32" t="s">
        <v>467</v>
      </c>
      <c r="N7" s="32" t="s">
        <v>529</v>
      </c>
      <c r="O7" s="33">
        <v>14.05</v>
      </c>
      <c r="P7" s="33">
        <v>13.9</v>
      </c>
      <c r="Q7" s="6">
        <f t="shared" si="0"/>
        <v>0.022500000000000107</v>
      </c>
    </row>
    <row r="8" spans="1:17" ht="12.75" customHeight="1">
      <c r="A8" s="20" t="s">
        <v>228</v>
      </c>
      <c r="B8" s="21">
        <f>+O47</f>
        <v>7</v>
      </c>
      <c r="C8" s="21">
        <f>+O46</f>
        <v>30.29</v>
      </c>
      <c r="D8">
        <f>$B$3</f>
        <v>0.01</v>
      </c>
      <c r="E8" s="21">
        <f>+O48</f>
        <v>1.04</v>
      </c>
      <c r="F8" s="21">
        <f>+O49</f>
        <v>14.05</v>
      </c>
      <c r="G8" s="10">
        <f>+O50</f>
        <v>4.327142857142857</v>
      </c>
      <c r="H8" s="37">
        <f>O51</f>
        <v>4.807267811296122</v>
      </c>
      <c r="I8" s="37" t="s">
        <v>243</v>
      </c>
      <c r="J8" s="22" t="s">
        <v>243</v>
      </c>
      <c r="M8" s="32" t="s">
        <v>475</v>
      </c>
      <c r="N8" s="32" t="s">
        <v>530</v>
      </c>
      <c r="O8" s="33">
        <v>2.76</v>
      </c>
      <c r="P8" s="33">
        <v>2.76</v>
      </c>
      <c r="Q8" s="6">
        <f t="shared" si="0"/>
        <v>0</v>
      </c>
    </row>
    <row r="9" spans="1:17" ht="12.75" customHeight="1">
      <c r="A9" s="20" t="s">
        <v>229</v>
      </c>
      <c r="B9" s="21">
        <f>+P47</f>
        <v>7</v>
      </c>
      <c r="C9" s="21">
        <f>+P46</f>
        <v>30.200000000000003</v>
      </c>
      <c r="D9">
        <f>$B$3</f>
        <v>0.01</v>
      </c>
      <c r="E9" s="21">
        <f>+P48</f>
        <v>1.02</v>
      </c>
      <c r="F9" s="21">
        <f>+P49</f>
        <v>13.9</v>
      </c>
      <c r="G9" s="10">
        <f>P50</f>
        <v>4.314285714285715</v>
      </c>
      <c r="H9" s="37">
        <f>P51</f>
        <v>4.760619207424097</v>
      </c>
      <c r="I9" s="37" t="s">
        <v>243</v>
      </c>
      <c r="J9" s="22" t="s">
        <v>243</v>
      </c>
      <c r="M9" s="2"/>
      <c r="N9" s="2"/>
      <c r="O9" s="3"/>
      <c r="P9" s="3"/>
      <c r="Q9" s="6"/>
    </row>
    <row r="10" spans="1:17" ht="12.75" customHeight="1">
      <c r="A10" s="23" t="s">
        <v>230</v>
      </c>
      <c r="B10" s="24">
        <f>+Q47</f>
        <v>14</v>
      </c>
      <c r="C10" s="26">
        <f>+Q46</f>
        <v>60.49</v>
      </c>
      <c r="D10" s="24">
        <f>$B$3</f>
        <v>0.01</v>
      </c>
      <c r="E10" s="24">
        <f>+Q48</f>
        <v>1.02</v>
      </c>
      <c r="F10" s="26">
        <f>+Q49</f>
        <v>14.05</v>
      </c>
      <c r="G10" s="39">
        <f>Q50</f>
        <v>4.320714285714286</v>
      </c>
      <c r="H10" s="38" t="s">
        <v>243</v>
      </c>
      <c r="I10" s="25">
        <f>Q51</f>
        <v>0.045434411125112234</v>
      </c>
      <c r="J10" s="27">
        <f>Q52</f>
        <v>1.0515486125831894</v>
      </c>
      <c r="M10" s="2"/>
      <c r="N10" s="2"/>
      <c r="O10" s="3"/>
      <c r="P10" s="3"/>
      <c r="Q10" s="6"/>
    </row>
    <row r="11" spans="13:17" ht="12.75" customHeight="1">
      <c r="M11" s="2"/>
      <c r="N11" s="2"/>
      <c r="O11" s="3"/>
      <c r="P11" s="3"/>
      <c r="Q11" s="6"/>
    </row>
    <row r="12" spans="13:17" ht="12.75" customHeight="1">
      <c r="M12" s="2"/>
      <c r="N12" s="2"/>
      <c r="O12" s="3"/>
      <c r="P12" s="3"/>
      <c r="Q12" s="6"/>
    </row>
    <row r="13" spans="13:17" ht="12.75" customHeight="1">
      <c r="M13" s="2"/>
      <c r="N13" s="2"/>
      <c r="O13" s="3"/>
      <c r="P13" s="3"/>
      <c r="Q13" s="6"/>
    </row>
    <row r="14" spans="13:17" ht="12.75" customHeight="1">
      <c r="M14" s="2"/>
      <c r="N14" s="2"/>
      <c r="O14" s="3"/>
      <c r="P14" s="3"/>
      <c r="Q14" s="6"/>
    </row>
    <row r="15" spans="13:17" ht="12.75" customHeight="1">
      <c r="M15" s="2"/>
      <c r="N15" s="2"/>
      <c r="O15" s="3"/>
      <c r="P15" s="3"/>
      <c r="Q15" s="6"/>
    </row>
    <row r="16" spans="13:17" ht="12.75" customHeight="1">
      <c r="M16" s="2"/>
      <c r="N16" s="2"/>
      <c r="O16" s="3"/>
      <c r="P16" s="3"/>
      <c r="Q16" s="6"/>
    </row>
    <row r="17" spans="13:17" ht="12.75" customHeight="1">
      <c r="M17" s="2"/>
      <c r="N17" s="2"/>
      <c r="O17" s="3"/>
      <c r="P17" s="3"/>
      <c r="Q17" s="6"/>
    </row>
    <row r="18" spans="13:17" ht="12.75" customHeight="1">
      <c r="M18" s="2"/>
      <c r="N18" s="2"/>
      <c r="O18" s="3"/>
      <c r="P18" s="3"/>
      <c r="Q18" s="6"/>
    </row>
    <row r="19" spans="13:17" ht="12.75" customHeight="1">
      <c r="M19" s="2"/>
      <c r="N19" s="2"/>
      <c r="O19" s="3"/>
      <c r="P19" s="3"/>
      <c r="Q19" s="6"/>
    </row>
    <row r="20" spans="13:17" ht="12.75" customHeight="1">
      <c r="M20" s="2"/>
      <c r="N20" s="2"/>
      <c r="O20" s="3"/>
      <c r="P20" s="3"/>
      <c r="Q20" s="6"/>
    </row>
    <row r="21" spans="13:17" ht="12.75" customHeight="1">
      <c r="M21" s="2"/>
      <c r="N21" s="2"/>
      <c r="O21" s="3"/>
      <c r="P21" s="3"/>
      <c r="Q21" s="6"/>
    </row>
    <row r="22" spans="13:17" ht="12.75" customHeight="1">
      <c r="M22" s="2"/>
      <c r="N22" s="2"/>
      <c r="O22" s="3"/>
      <c r="P22" s="3"/>
      <c r="Q22" s="6"/>
    </row>
    <row r="23" spans="13:17" ht="12.75" customHeight="1">
      <c r="M23" s="2"/>
      <c r="N23" s="2"/>
      <c r="O23" s="3"/>
      <c r="P23" s="3"/>
      <c r="Q23" s="6"/>
    </row>
    <row r="24" spans="13:17" ht="12.75" customHeight="1">
      <c r="M24" s="2"/>
      <c r="N24" s="2"/>
      <c r="O24" s="3"/>
      <c r="P24" s="3"/>
      <c r="Q24" s="6"/>
    </row>
    <row r="25" spans="13:17" ht="12.75" customHeight="1">
      <c r="M25" s="2"/>
      <c r="N25" s="2"/>
      <c r="O25" s="3"/>
      <c r="P25" s="3"/>
      <c r="Q25" s="6"/>
    </row>
    <row r="26" spans="13:17" ht="12.75" customHeight="1">
      <c r="M26" s="2"/>
      <c r="N26" s="2"/>
      <c r="O26" s="3"/>
      <c r="P26" s="3"/>
      <c r="Q26" s="6"/>
    </row>
    <row r="27" spans="13:17" ht="12.75" customHeight="1">
      <c r="M27" s="2"/>
      <c r="N27" s="2"/>
      <c r="O27" s="3"/>
      <c r="P27" s="3"/>
      <c r="Q27" s="6"/>
    </row>
    <row r="28" spans="13:17" ht="12.75" customHeight="1">
      <c r="M28" s="2"/>
      <c r="N28" s="2"/>
      <c r="O28" s="3"/>
      <c r="P28" s="3"/>
      <c r="Q28" s="6"/>
    </row>
    <row r="29" spans="13:17" ht="12.75" customHeight="1">
      <c r="M29" s="2"/>
      <c r="N29" s="2"/>
      <c r="O29" s="3"/>
      <c r="P29" s="3"/>
      <c r="Q29" s="6"/>
    </row>
    <row r="30" spans="13:17" ht="12.75" customHeight="1">
      <c r="M30" s="2"/>
      <c r="N30" s="2"/>
      <c r="O30" s="3"/>
      <c r="P30" s="3"/>
      <c r="Q30" s="6"/>
    </row>
    <row r="31" spans="13:17" ht="12.75" customHeight="1">
      <c r="M31" s="2"/>
      <c r="N31" s="2"/>
      <c r="O31" s="3"/>
      <c r="P31" s="3"/>
      <c r="Q31" s="6"/>
    </row>
    <row r="32" spans="13:17" ht="12.75" customHeight="1">
      <c r="M32" s="2"/>
      <c r="N32" s="2"/>
      <c r="O32" s="3"/>
      <c r="P32" s="3"/>
      <c r="Q32" s="6"/>
    </row>
    <row r="33" spans="13:17" ht="12.75" customHeight="1">
      <c r="M33" s="2"/>
      <c r="N33" s="2"/>
      <c r="O33" s="3"/>
      <c r="P33" s="3"/>
      <c r="Q33" s="6"/>
    </row>
    <row r="34" spans="13:17" ht="12.75" customHeight="1">
      <c r="M34" s="2"/>
      <c r="N34" s="2"/>
      <c r="O34" s="3"/>
      <c r="P34" s="3"/>
      <c r="Q34" s="6"/>
    </row>
    <row r="35" spans="13:17" ht="12.75" customHeight="1">
      <c r="M35" s="2"/>
      <c r="N35" s="2"/>
      <c r="O35" s="3"/>
      <c r="P35" s="3"/>
      <c r="Q35" s="6"/>
    </row>
    <row r="36" spans="13:17" ht="12.75" customHeight="1">
      <c r="M36" s="2"/>
      <c r="N36" s="2"/>
      <c r="O36" s="3"/>
      <c r="P36" s="3"/>
      <c r="Q36" s="6"/>
    </row>
    <row r="37" spans="13:17" ht="12.75" customHeight="1">
      <c r="M37" s="2"/>
      <c r="N37" s="2"/>
      <c r="O37" s="3"/>
      <c r="P37" s="3"/>
      <c r="Q37" s="6"/>
    </row>
    <row r="38" spans="13:17" ht="12.75" customHeight="1">
      <c r="M38" s="2"/>
      <c r="N38" s="2"/>
      <c r="O38" s="3"/>
      <c r="P38" s="3"/>
      <c r="Q38" s="6"/>
    </row>
    <row r="39" spans="13:17" ht="12.75" customHeight="1">
      <c r="M39" s="2"/>
      <c r="N39" s="2"/>
      <c r="O39" s="3"/>
      <c r="P39" s="3"/>
      <c r="Q39" s="6"/>
    </row>
    <row r="40" spans="13:17" ht="12.75" customHeight="1">
      <c r="M40" s="2"/>
      <c r="N40" s="2"/>
      <c r="O40" s="3"/>
      <c r="P40" s="3"/>
      <c r="Q40" s="6"/>
    </row>
    <row r="41" spans="13:17" ht="12.75" customHeight="1">
      <c r="M41" s="2"/>
      <c r="N41" s="2"/>
      <c r="O41" s="3"/>
      <c r="P41" s="3"/>
      <c r="Q41" s="6"/>
    </row>
    <row r="42" spans="13:17" ht="12.75" customHeight="1">
      <c r="M42" s="2"/>
      <c r="N42" s="2"/>
      <c r="O42" s="3"/>
      <c r="P42" s="3"/>
      <c r="Q42" s="6"/>
    </row>
    <row r="43" spans="16:17" ht="12.75" customHeight="1">
      <c r="P43" s="7" t="s">
        <v>227</v>
      </c>
      <c r="Q43" s="43">
        <f>SUM(Q2:Q42)</f>
        <v>0.02890000000000011</v>
      </c>
    </row>
    <row r="44" ht="12.75" customHeight="1"/>
    <row r="45" spans="14:17" ht="12.75" customHeight="1">
      <c r="N45" s="7"/>
      <c r="O45" s="8" t="s">
        <v>228</v>
      </c>
      <c r="P45" s="8" t="s">
        <v>229</v>
      </c>
      <c r="Q45" s="9" t="s">
        <v>230</v>
      </c>
    </row>
    <row r="46" spans="14:17" ht="12.75" customHeight="1">
      <c r="N46" s="7" t="s">
        <v>231</v>
      </c>
      <c r="O46">
        <f>SUM(O2:O42)</f>
        <v>30.29</v>
      </c>
      <c r="P46">
        <f>SUM(P2:P42)</f>
        <v>30.200000000000003</v>
      </c>
      <c r="Q46" s="10">
        <f>+O46+P46</f>
        <v>60.49</v>
      </c>
    </row>
    <row r="47" spans="14:17" ht="12.75" customHeight="1">
      <c r="N47" s="7" t="s">
        <v>232</v>
      </c>
      <c r="O47">
        <f>COUNT(O2:O42)</f>
        <v>7</v>
      </c>
      <c r="P47">
        <f>COUNT(P2:P42)</f>
        <v>7</v>
      </c>
      <c r="Q47" s="11">
        <f>+P47+O47</f>
        <v>14</v>
      </c>
    </row>
    <row r="48" spans="14:17" ht="12.75" customHeight="1">
      <c r="N48" s="7" t="s">
        <v>233</v>
      </c>
      <c r="O48">
        <f>MIN(O2:O42)</f>
        <v>1.04</v>
      </c>
      <c r="P48">
        <f>MIN(P2:P42)</f>
        <v>1.02</v>
      </c>
      <c r="Q48" s="11">
        <f>MIN(O48:P48)</f>
        <v>1.02</v>
      </c>
    </row>
    <row r="49" spans="14:17" ht="12.75" customHeight="1">
      <c r="N49" s="7" t="s">
        <v>234</v>
      </c>
      <c r="O49">
        <f>MAX(O2:O42)</f>
        <v>14.05</v>
      </c>
      <c r="P49">
        <f>MAX(P2:P42)</f>
        <v>13.9</v>
      </c>
      <c r="Q49" s="12">
        <f>MAX(O49:P49)</f>
        <v>14.05</v>
      </c>
    </row>
    <row r="50" spans="14:17" ht="12.75" customHeight="1">
      <c r="N50" s="7" t="s">
        <v>235</v>
      </c>
      <c r="O50" s="13">
        <f>O46/O47</f>
        <v>4.327142857142857</v>
      </c>
      <c r="P50" s="13">
        <f>P46/P47</f>
        <v>4.314285714285715</v>
      </c>
      <c r="Q50" s="14">
        <f>(O46+P46)/Q47</f>
        <v>4.320714285714286</v>
      </c>
    </row>
    <row r="51" spans="14:17" ht="12.75" customHeight="1">
      <c r="N51" s="7" t="s">
        <v>236</v>
      </c>
      <c r="O51" s="15">
        <f>STDEV(O2:O42)</f>
        <v>4.807267811296122</v>
      </c>
      <c r="P51" s="15">
        <f>STDEV(P2:P42)</f>
        <v>4.760619207424097</v>
      </c>
      <c r="Q51" s="15">
        <f>SQRT(Q43/Q47)</f>
        <v>0.045434411125112234</v>
      </c>
    </row>
    <row r="52" spans="14:17" ht="12.75" customHeight="1">
      <c r="N52" s="7" t="s">
        <v>237</v>
      </c>
      <c r="Q52" s="16">
        <f>(Q51/Q50)*100</f>
        <v>1.0515486125831894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2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4" width="8.421875" style="0" customWidth="1"/>
    <col min="8" max="8" width="11.00390625" style="0" customWidth="1"/>
    <col min="9" max="9" width="19.57421875" style="0" bestFit="1" customWidth="1"/>
    <col min="11" max="11" width="13.140625" style="0" customWidth="1"/>
    <col min="12" max="12" width="11.140625" style="0" customWidth="1"/>
    <col min="13" max="13" width="16.7109375" style="0" customWidth="1"/>
    <col min="14" max="14" width="10.7109375" style="0" bestFit="1" customWidth="1"/>
    <col min="15" max="15" width="17.7109375" style="0" bestFit="1" customWidth="1"/>
    <col min="16" max="16" width="17.57421875" style="0" bestFit="1" customWidth="1"/>
    <col min="17" max="17" width="16.7109375" style="0" bestFit="1" customWidth="1"/>
  </cols>
  <sheetData>
    <row r="1" spans="1:21" ht="12.75" customHeight="1">
      <c r="A1" s="18" t="s">
        <v>543</v>
      </c>
      <c r="M1" s="36" t="s">
        <v>0</v>
      </c>
      <c r="N1" s="36" t="s">
        <v>1</v>
      </c>
      <c r="O1" s="36" t="s">
        <v>306</v>
      </c>
      <c r="P1" s="36" t="s">
        <v>307</v>
      </c>
      <c r="Q1" s="4" t="s">
        <v>226</v>
      </c>
      <c r="R1" s="4" t="s">
        <v>301</v>
      </c>
      <c r="S1" s="4" t="s">
        <v>302</v>
      </c>
      <c r="T1" s="4" t="s">
        <v>303</v>
      </c>
      <c r="U1" s="4" t="s">
        <v>304</v>
      </c>
    </row>
    <row r="2" spans="1:21" ht="12.75" customHeight="1">
      <c r="A2" s="18" t="s">
        <v>298</v>
      </c>
      <c r="M2" s="34" t="s">
        <v>133</v>
      </c>
      <c r="N2" s="34" t="s">
        <v>246</v>
      </c>
      <c r="O2" s="35">
        <v>0.25</v>
      </c>
      <c r="P2" s="35">
        <v>0.5</v>
      </c>
      <c r="Q2" s="6">
        <f aca="true" t="shared" si="0" ref="Q2:Q62">(O2-P2)^2</f>
        <v>0.0625</v>
      </c>
      <c r="R2">
        <v>14</v>
      </c>
      <c r="S2">
        <f>0.8*R2</f>
        <v>11.200000000000001</v>
      </c>
      <c r="T2">
        <v>0</v>
      </c>
      <c r="U2">
        <f>$B$3</f>
        <v>0.5</v>
      </c>
    </row>
    <row r="3" spans="1:21" ht="12.75" customHeight="1">
      <c r="A3" s="18" t="s">
        <v>299</v>
      </c>
      <c r="B3">
        <v>0.5</v>
      </c>
      <c r="C3" t="s">
        <v>300</v>
      </c>
      <c r="M3" s="32" t="s">
        <v>133</v>
      </c>
      <c r="N3" s="32" t="s">
        <v>134</v>
      </c>
      <c r="O3" s="33">
        <v>0.9</v>
      </c>
      <c r="P3" s="33">
        <v>0.25</v>
      </c>
      <c r="Q3" s="6">
        <f t="shared" si="0"/>
        <v>0.42250000000000004</v>
      </c>
      <c r="R3">
        <v>0</v>
      </c>
      <c r="S3">
        <v>0</v>
      </c>
      <c r="T3">
        <f>R2</f>
        <v>14</v>
      </c>
      <c r="U3">
        <f>$B$3</f>
        <v>0.5</v>
      </c>
    </row>
    <row r="4" spans="13:19" ht="12.75" customHeight="1">
      <c r="M4" s="32" t="s">
        <v>133</v>
      </c>
      <c r="N4" s="32" t="s">
        <v>247</v>
      </c>
      <c r="O4" s="33">
        <v>0.25</v>
      </c>
      <c r="P4" s="33">
        <v>0.25</v>
      </c>
      <c r="Q4" s="6">
        <f t="shared" si="0"/>
        <v>0</v>
      </c>
      <c r="R4">
        <f>S2</f>
        <v>11.200000000000001</v>
      </c>
      <c r="S4">
        <f>R2</f>
        <v>14</v>
      </c>
    </row>
    <row r="5" spans="1:21" ht="12.75" customHeight="1">
      <c r="A5" s="18" t="s">
        <v>240</v>
      </c>
      <c r="M5" s="32" t="s">
        <v>133</v>
      </c>
      <c r="N5" s="32" t="s">
        <v>248</v>
      </c>
      <c r="O5" s="33">
        <v>0.25</v>
      </c>
      <c r="P5" s="33">
        <v>0.25</v>
      </c>
      <c r="Q5" s="6">
        <f t="shared" si="0"/>
        <v>0</v>
      </c>
      <c r="T5">
        <f>$B$3</f>
        <v>0.5</v>
      </c>
      <c r="U5">
        <f>+T2</f>
        <v>0</v>
      </c>
    </row>
    <row r="6" spans="1:21" ht="12.75" customHeight="1" thickBot="1">
      <c r="A6" s="19" t="s">
        <v>239</v>
      </c>
      <c r="B6" s="19"/>
      <c r="C6" s="19"/>
      <c r="D6" s="19"/>
      <c r="E6" s="19"/>
      <c r="F6" s="19"/>
      <c r="G6" s="19"/>
      <c r="H6" s="19"/>
      <c r="I6" s="19"/>
      <c r="J6" s="19"/>
      <c r="M6" s="32" t="s">
        <v>133</v>
      </c>
      <c r="N6" s="32" t="s">
        <v>249</v>
      </c>
      <c r="O6" s="33">
        <v>0.25</v>
      </c>
      <c r="P6" s="33">
        <v>0.25</v>
      </c>
      <c r="Q6" s="6">
        <f t="shared" si="0"/>
        <v>0</v>
      </c>
      <c r="T6">
        <f>$B$3</f>
        <v>0.5</v>
      </c>
      <c r="U6">
        <f>+T3</f>
        <v>14</v>
      </c>
    </row>
    <row r="7" spans="1:17" ht="12.75" customHeight="1" thickBot="1">
      <c r="A7" s="28" t="s">
        <v>238</v>
      </c>
      <c r="B7" s="29" t="s">
        <v>232</v>
      </c>
      <c r="C7" s="29" t="s">
        <v>231</v>
      </c>
      <c r="D7" s="29" t="s">
        <v>305</v>
      </c>
      <c r="E7" s="29" t="s">
        <v>233</v>
      </c>
      <c r="F7" s="29" t="s">
        <v>234</v>
      </c>
      <c r="G7" s="29" t="s">
        <v>235</v>
      </c>
      <c r="H7" s="29" t="s">
        <v>244</v>
      </c>
      <c r="I7" s="29" t="s">
        <v>245</v>
      </c>
      <c r="J7" s="30" t="s">
        <v>237</v>
      </c>
      <c r="M7" s="32" t="s">
        <v>140</v>
      </c>
      <c r="N7" s="32" t="s">
        <v>141</v>
      </c>
      <c r="O7" s="33">
        <v>0.25</v>
      </c>
      <c r="P7" s="33">
        <v>0.25</v>
      </c>
      <c r="Q7" s="6">
        <f t="shared" si="0"/>
        <v>0</v>
      </c>
    </row>
    <row r="8" spans="1:17" ht="12.75" customHeight="1">
      <c r="A8" s="20" t="s">
        <v>228</v>
      </c>
      <c r="B8" s="21">
        <f>+O67</f>
        <v>61</v>
      </c>
      <c r="C8" s="21">
        <f>+O66</f>
        <v>34</v>
      </c>
      <c r="D8">
        <f>$B$3</f>
        <v>0.5</v>
      </c>
      <c r="E8" s="21">
        <f>+O68</f>
        <v>0.25</v>
      </c>
      <c r="F8" s="21">
        <f>+O69</f>
        <v>12.2</v>
      </c>
      <c r="G8" s="10">
        <f>+O70</f>
        <v>0.5573770491803278</v>
      </c>
      <c r="H8" s="37">
        <f>O71</f>
        <v>1.6704748842164057</v>
      </c>
      <c r="I8" s="37" t="s">
        <v>243</v>
      </c>
      <c r="J8" s="22" t="s">
        <v>243</v>
      </c>
      <c r="M8" s="32" t="s">
        <v>140</v>
      </c>
      <c r="N8" s="32" t="s">
        <v>250</v>
      </c>
      <c r="O8" s="33">
        <v>0.5</v>
      </c>
      <c r="P8" s="33">
        <v>0.5</v>
      </c>
      <c r="Q8" s="6">
        <f t="shared" si="0"/>
        <v>0</v>
      </c>
    </row>
    <row r="9" spans="1:17" ht="12.75" customHeight="1">
      <c r="A9" s="20" t="s">
        <v>229</v>
      </c>
      <c r="B9" s="21">
        <f>+P67</f>
        <v>61</v>
      </c>
      <c r="C9" s="21">
        <f>+P66</f>
        <v>33.8</v>
      </c>
      <c r="D9">
        <f>$B$3</f>
        <v>0.5</v>
      </c>
      <c r="E9" s="21">
        <f>+P68</f>
        <v>0.25</v>
      </c>
      <c r="F9" s="21">
        <f>+P69</f>
        <v>13</v>
      </c>
      <c r="G9" s="10">
        <f>P70</f>
        <v>0.5540983606557377</v>
      </c>
      <c r="H9" s="37">
        <f>P71</f>
        <v>1.7357586017350648</v>
      </c>
      <c r="I9" s="37" t="s">
        <v>243</v>
      </c>
      <c r="J9" s="22" t="s">
        <v>243</v>
      </c>
      <c r="M9" s="32" t="s">
        <v>140</v>
      </c>
      <c r="N9" s="32" t="s">
        <v>251</v>
      </c>
      <c r="O9" s="33">
        <v>0.25</v>
      </c>
      <c r="P9" s="33">
        <v>0.25</v>
      </c>
      <c r="Q9" s="6">
        <f t="shared" si="0"/>
        <v>0</v>
      </c>
    </row>
    <row r="10" spans="1:17" ht="12.75" customHeight="1">
      <c r="A10" s="23" t="s">
        <v>230</v>
      </c>
      <c r="B10" s="24">
        <f>+Q67</f>
        <v>122</v>
      </c>
      <c r="C10" s="26">
        <f>+Q66</f>
        <v>67.8</v>
      </c>
      <c r="D10" s="24">
        <f>$B$3</f>
        <v>0.5</v>
      </c>
      <c r="E10" s="24">
        <f>+Q68</f>
        <v>0.25</v>
      </c>
      <c r="F10" s="26">
        <f>+Q69</f>
        <v>13</v>
      </c>
      <c r="G10" s="39">
        <f>Q70</f>
        <v>0.5557377049180328</v>
      </c>
      <c r="H10" s="38" t="s">
        <v>243</v>
      </c>
      <c r="I10" s="25">
        <f>Q71</f>
        <v>0.11032738167626838</v>
      </c>
      <c r="J10" s="27">
        <f>Q72</f>
        <v>19.85241971165891</v>
      </c>
      <c r="M10" s="32" t="s">
        <v>140</v>
      </c>
      <c r="N10" s="32" t="s">
        <v>252</v>
      </c>
      <c r="O10" s="33">
        <v>0.25</v>
      </c>
      <c r="P10" s="33">
        <v>0.25</v>
      </c>
      <c r="Q10" s="6">
        <f t="shared" si="0"/>
        <v>0</v>
      </c>
    </row>
    <row r="11" spans="13:17" ht="12.75" customHeight="1">
      <c r="M11" s="32" t="s">
        <v>147</v>
      </c>
      <c r="N11" s="32" t="s">
        <v>253</v>
      </c>
      <c r="O11" s="33">
        <v>0.25</v>
      </c>
      <c r="P11" s="33">
        <v>0.25</v>
      </c>
      <c r="Q11" s="6">
        <f t="shared" si="0"/>
        <v>0</v>
      </c>
    </row>
    <row r="12" spans="13:17" ht="12.75" customHeight="1">
      <c r="M12" s="32" t="s">
        <v>147</v>
      </c>
      <c r="N12" s="32" t="s">
        <v>148</v>
      </c>
      <c r="O12" s="33">
        <v>0.7</v>
      </c>
      <c r="P12" s="33">
        <v>0.7</v>
      </c>
      <c r="Q12" s="6">
        <f t="shared" si="0"/>
        <v>0</v>
      </c>
    </row>
    <row r="13" spans="13:17" ht="12.75" customHeight="1">
      <c r="M13" s="32" t="s">
        <v>147</v>
      </c>
      <c r="N13" s="32" t="s">
        <v>254</v>
      </c>
      <c r="O13" s="33">
        <v>0.25</v>
      </c>
      <c r="P13" s="33">
        <v>0.25</v>
      </c>
      <c r="Q13" s="6">
        <f t="shared" si="0"/>
        <v>0</v>
      </c>
    </row>
    <row r="14" spans="13:17" ht="12.75" customHeight="1">
      <c r="M14" s="32" t="s">
        <v>147</v>
      </c>
      <c r="N14" s="32" t="s">
        <v>255</v>
      </c>
      <c r="O14" s="33">
        <v>5.7</v>
      </c>
      <c r="P14" s="33">
        <v>5.1</v>
      </c>
      <c r="Q14" s="6">
        <f t="shared" si="0"/>
        <v>0.36000000000000065</v>
      </c>
    </row>
    <row r="15" spans="13:17" ht="12.75" customHeight="1">
      <c r="M15" s="32" t="s">
        <v>147</v>
      </c>
      <c r="N15" s="32" t="s">
        <v>256</v>
      </c>
      <c r="O15" s="33">
        <v>0.25</v>
      </c>
      <c r="P15" s="33">
        <v>0.25</v>
      </c>
      <c r="Q15" s="6">
        <f t="shared" si="0"/>
        <v>0</v>
      </c>
    </row>
    <row r="16" spans="13:17" ht="12.75" customHeight="1">
      <c r="M16" s="32" t="s">
        <v>147</v>
      </c>
      <c r="N16" s="32" t="s">
        <v>257</v>
      </c>
      <c r="O16" s="33">
        <v>0.25</v>
      </c>
      <c r="P16" s="33">
        <v>0.25</v>
      </c>
      <c r="Q16" s="6">
        <f t="shared" si="0"/>
        <v>0</v>
      </c>
    </row>
    <row r="17" spans="13:17" ht="12.75" customHeight="1">
      <c r="M17" s="32" t="s">
        <v>147</v>
      </c>
      <c r="N17" s="32" t="s">
        <v>258</v>
      </c>
      <c r="O17" s="33">
        <v>0.25</v>
      </c>
      <c r="P17" s="33">
        <v>0.25</v>
      </c>
      <c r="Q17" s="6">
        <f t="shared" si="0"/>
        <v>0</v>
      </c>
    </row>
    <row r="18" spans="13:17" ht="12.75" customHeight="1">
      <c r="M18" s="32" t="s">
        <v>147</v>
      </c>
      <c r="N18" s="32" t="s">
        <v>259</v>
      </c>
      <c r="O18" s="33">
        <v>0.25</v>
      </c>
      <c r="P18" s="33">
        <v>0.25</v>
      </c>
      <c r="Q18" s="6">
        <f t="shared" si="0"/>
        <v>0</v>
      </c>
    </row>
    <row r="19" spans="13:17" ht="12.75" customHeight="1">
      <c r="M19" s="32" t="s">
        <v>147</v>
      </c>
      <c r="N19" s="32" t="s">
        <v>260</v>
      </c>
      <c r="O19" s="33">
        <v>0.25</v>
      </c>
      <c r="P19" s="33">
        <v>0.25</v>
      </c>
      <c r="Q19" s="6">
        <f t="shared" si="0"/>
        <v>0</v>
      </c>
    </row>
    <row r="20" spans="13:17" ht="12.75" customHeight="1">
      <c r="M20" s="32" t="s">
        <v>159</v>
      </c>
      <c r="N20" s="32" t="s">
        <v>261</v>
      </c>
      <c r="O20" s="33">
        <v>0.25</v>
      </c>
      <c r="P20" s="33">
        <v>0.25</v>
      </c>
      <c r="Q20" s="6">
        <f t="shared" si="0"/>
        <v>0</v>
      </c>
    </row>
    <row r="21" spans="13:17" ht="12.75" customHeight="1">
      <c r="M21" s="32" t="s">
        <v>159</v>
      </c>
      <c r="N21" s="32" t="s">
        <v>262</v>
      </c>
      <c r="O21" s="33">
        <v>0.25</v>
      </c>
      <c r="P21" s="33">
        <v>0.25</v>
      </c>
      <c r="Q21" s="6">
        <f t="shared" si="0"/>
        <v>0</v>
      </c>
    </row>
    <row r="22" spans="13:17" ht="12.75" customHeight="1">
      <c r="M22" s="32" t="s">
        <v>159</v>
      </c>
      <c r="N22" s="32" t="s">
        <v>263</v>
      </c>
      <c r="O22" s="33">
        <v>0.25</v>
      </c>
      <c r="P22" s="33">
        <v>0.25</v>
      </c>
      <c r="Q22" s="6">
        <f t="shared" si="0"/>
        <v>0</v>
      </c>
    </row>
    <row r="23" spans="13:17" ht="12.75" customHeight="1">
      <c r="M23" s="32" t="s">
        <v>166</v>
      </c>
      <c r="N23" s="32" t="s">
        <v>167</v>
      </c>
      <c r="O23" s="33">
        <v>0.25</v>
      </c>
      <c r="P23" s="33">
        <v>0.25</v>
      </c>
      <c r="Q23" s="6">
        <f t="shared" si="0"/>
        <v>0</v>
      </c>
    </row>
    <row r="24" spans="13:17" ht="12.75" customHeight="1">
      <c r="M24" s="32" t="s">
        <v>166</v>
      </c>
      <c r="N24" s="32" t="s">
        <v>264</v>
      </c>
      <c r="O24" s="33">
        <v>0.25</v>
      </c>
      <c r="P24" s="33">
        <v>0.25</v>
      </c>
      <c r="Q24" s="6">
        <f t="shared" si="0"/>
        <v>0</v>
      </c>
    </row>
    <row r="25" spans="13:17" ht="12.75" customHeight="1">
      <c r="M25" s="32" t="s">
        <v>166</v>
      </c>
      <c r="N25" s="32" t="s">
        <v>265</v>
      </c>
      <c r="O25" s="33">
        <v>0.25</v>
      </c>
      <c r="P25" s="33">
        <v>0.25</v>
      </c>
      <c r="Q25" s="6">
        <f t="shared" si="0"/>
        <v>0</v>
      </c>
    </row>
    <row r="26" spans="13:17" ht="12.75" customHeight="1">
      <c r="M26" s="32" t="s">
        <v>166</v>
      </c>
      <c r="N26" s="32" t="s">
        <v>266</v>
      </c>
      <c r="O26" s="33">
        <v>0.25</v>
      </c>
      <c r="P26" s="33">
        <v>0.25</v>
      </c>
      <c r="Q26" s="6">
        <f t="shared" si="0"/>
        <v>0</v>
      </c>
    </row>
    <row r="27" spans="13:17" ht="12.75" customHeight="1">
      <c r="M27" s="32" t="s">
        <v>166</v>
      </c>
      <c r="N27" s="32" t="s">
        <v>267</v>
      </c>
      <c r="O27" s="33">
        <v>0.25</v>
      </c>
      <c r="P27" s="33">
        <v>0.25</v>
      </c>
      <c r="Q27" s="6">
        <f t="shared" si="0"/>
        <v>0</v>
      </c>
    </row>
    <row r="28" spans="13:17" ht="12.75" customHeight="1">
      <c r="M28" s="32" t="s">
        <v>166</v>
      </c>
      <c r="N28" s="32" t="s">
        <v>268</v>
      </c>
      <c r="O28" s="33">
        <v>0.25</v>
      </c>
      <c r="P28" s="33">
        <v>0.25</v>
      </c>
      <c r="Q28" s="6">
        <f t="shared" si="0"/>
        <v>0</v>
      </c>
    </row>
    <row r="29" spans="13:17" ht="12.75" customHeight="1">
      <c r="M29" s="32" t="s">
        <v>175</v>
      </c>
      <c r="N29" s="32" t="s">
        <v>269</v>
      </c>
      <c r="O29" s="33">
        <v>0.25</v>
      </c>
      <c r="P29" s="33">
        <v>0.25</v>
      </c>
      <c r="Q29" s="6">
        <f t="shared" si="0"/>
        <v>0</v>
      </c>
    </row>
    <row r="30" spans="13:17" ht="12.75" customHeight="1">
      <c r="M30" s="32" t="s">
        <v>175</v>
      </c>
      <c r="N30" s="32" t="s">
        <v>270</v>
      </c>
      <c r="O30" s="33">
        <v>0.25</v>
      </c>
      <c r="P30" s="33">
        <v>0.25</v>
      </c>
      <c r="Q30" s="6">
        <f t="shared" si="0"/>
        <v>0</v>
      </c>
    </row>
    <row r="31" spans="13:17" ht="12.75" customHeight="1">
      <c r="M31" s="32" t="s">
        <v>175</v>
      </c>
      <c r="N31" s="32" t="s">
        <v>271</v>
      </c>
      <c r="O31" s="33">
        <v>0.25</v>
      </c>
      <c r="P31" s="33">
        <v>0.25</v>
      </c>
      <c r="Q31" s="6">
        <f t="shared" si="0"/>
        <v>0</v>
      </c>
    </row>
    <row r="32" spans="13:17" ht="12.75" customHeight="1">
      <c r="M32" s="32" t="s">
        <v>175</v>
      </c>
      <c r="N32" s="32" t="s">
        <v>272</v>
      </c>
      <c r="O32" s="33">
        <v>0.25</v>
      </c>
      <c r="P32" s="33">
        <v>0.25</v>
      </c>
      <c r="Q32" s="6">
        <f t="shared" si="0"/>
        <v>0</v>
      </c>
    </row>
    <row r="33" spans="13:17" ht="12.75" customHeight="1">
      <c r="M33" s="32" t="s">
        <v>175</v>
      </c>
      <c r="N33" s="32" t="s">
        <v>273</v>
      </c>
      <c r="O33" s="33">
        <v>0.25</v>
      </c>
      <c r="P33" s="33">
        <v>0.25</v>
      </c>
      <c r="Q33" s="6">
        <f t="shared" si="0"/>
        <v>0</v>
      </c>
    </row>
    <row r="34" spans="13:17" ht="12.75" customHeight="1">
      <c r="M34" s="32" t="s">
        <v>175</v>
      </c>
      <c r="N34" s="32" t="s">
        <v>274</v>
      </c>
      <c r="O34" s="33">
        <v>0.25</v>
      </c>
      <c r="P34" s="33">
        <v>0.25</v>
      </c>
      <c r="Q34" s="6">
        <f t="shared" si="0"/>
        <v>0</v>
      </c>
    </row>
    <row r="35" spans="13:17" ht="12.75" customHeight="1">
      <c r="M35" s="32" t="s">
        <v>186</v>
      </c>
      <c r="N35" s="32" t="s">
        <v>188</v>
      </c>
      <c r="O35" s="33">
        <v>0.25</v>
      </c>
      <c r="P35" s="33">
        <v>0.25</v>
      </c>
      <c r="Q35" s="6">
        <f t="shared" si="0"/>
        <v>0</v>
      </c>
    </row>
    <row r="36" spans="13:17" ht="12.75" customHeight="1">
      <c r="M36" s="32" t="s">
        <v>186</v>
      </c>
      <c r="N36" s="32" t="s">
        <v>275</v>
      </c>
      <c r="O36" s="33">
        <v>0.25</v>
      </c>
      <c r="P36" s="33">
        <v>0.25</v>
      </c>
      <c r="Q36" s="6">
        <f t="shared" si="0"/>
        <v>0</v>
      </c>
    </row>
    <row r="37" spans="13:17" ht="12.75" customHeight="1">
      <c r="M37" s="32" t="s">
        <v>186</v>
      </c>
      <c r="N37" s="32" t="s">
        <v>276</v>
      </c>
      <c r="O37" s="33">
        <v>0.25</v>
      </c>
      <c r="P37" s="33">
        <v>0.25</v>
      </c>
      <c r="Q37" s="6">
        <f t="shared" si="0"/>
        <v>0</v>
      </c>
    </row>
    <row r="38" spans="13:17" ht="12.75" customHeight="1">
      <c r="M38" s="32" t="s">
        <v>186</v>
      </c>
      <c r="N38" s="32" t="s">
        <v>277</v>
      </c>
      <c r="O38" s="33">
        <v>0.25</v>
      </c>
      <c r="P38" s="33">
        <v>0.25</v>
      </c>
      <c r="Q38" s="6">
        <f t="shared" si="0"/>
        <v>0</v>
      </c>
    </row>
    <row r="39" spans="13:17" ht="12.75" customHeight="1">
      <c r="M39" s="32" t="s">
        <v>186</v>
      </c>
      <c r="N39" s="32" t="s">
        <v>278</v>
      </c>
      <c r="O39" s="33">
        <v>0.25</v>
      </c>
      <c r="P39" s="33">
        <v>0.25</v>
      </c>
      <c r="Q39" s="6">
        <f t="shared" si="0"/>
        <v>0</v>
      </c>
    </row>
    <row r="40" spans="13:17" ht="12.75" customHeight="1">
      <c r="M40" s="32" t="s">
        <v>186</v>
      </c>
      <c r="N40" s="32" t="s">
        <v>279</v>
      </c>
      <c r="O40" s="33">
        <v>0.25</v>
      </c>
      <c r="P40" s="33">
        <v>0.25</v>
      </c>
      <c r="Q40" s="6">
        <f t="shared" si="0"/>
        <v>0</v>
      </c>
    </row>
    <row r="41" spans="13:17" ht="12.75" customHeight="1">
      <c r="M41" s="32" t="s">
        <v>195</v>
      </c>
      <c r="N41" s="32" t="s">
        <v>280</v>
      </c>
      <c r="O41" s="33">
        <v>0.25</v>
      </c>
      <c r="P41" s="33">
        <v>0.25</v>
      </c>
      <c r="Q41" s="6">
        <f t="shared" si="0"/>
        <v>0</v>
      </c>
    </row>
    <row r="42" spans="13:17" ht="12.75" customHeight="1">
      <c r="M42" s="32" t="s">
        <v>195</v>
      </c>
      <c r="N42" s="32" t="s">
        <v>281</v>
      </c>
      <c r="O42" s="33">
        <v>0.25</v>
      </c>
      <c r="P42" s="33">
        <v>0.25</v>
      </c>
      <c r="Q42" s="6">
        <f t="shared" si="0"/>
        <v>0</v>
      </c>
    </row>
    <row r="43" spans="13:17" ht="12.75" customHeight="1">
      <c r="M43" s="32" t="s">
        <v>195</v>
      </c>
      <c r="N43" s="32" t="s">
        <v>282</v>
      </c>
      <c r="O43" s="33">
        <v>0.25</v>
      </c>
      <c r="P43" s="33">
        <v>0.25</v>
      </c>
      <c r="Q43" s="6">
        <f t="shared" si="0"/>
        <v>0</v>
      </c>
    </row>
    <row r="44" spans="13:17" ht="12.75" customHeight="1">
      <c r="M44" s="32" t="s">
        <v>195</v>
      </c>
      <c r="N44" s="32" t="s">
        <v>200</v>
      </c>
      <c r="O44" s="33">
        <v>0.25</v>
      </c>
      <c r="P44" s="33">
        <v>0.25</v>
      </c>
      <c r="Q44" s="6">
        <f t="shared" si="0"/>
        <v>0</v>
      </c>
    </row>
    <row r="45" spans="13:17" ht="12.75" customHeight="1">
      <c r="M45" s="32" t="s">
        <v>195</v>
      </c>
      <c r="N45" s="32" t="s">
        <v>283</v>
      </c>
      <c r="O45" s="33">
        <v>0.25</v>
      </c>
      <c r="P45" s="33">
        <v>0.25</v>
      </c>
      <c r="Q45" s="6">
        <f t="shared" si="0"/>
        <v>0</v>
      </c>
    </row>
    <row r="46" spans="13:17" ht="12.75" customHeight="1">
      <c r="M46" s="32" t="s">
        <v>195</v>
      </c>
      <c r="N46" s="32" t="s">
        <v>284</v>
      </c>
      <c r="O46" s="33">
        <v>0.25</v>
      </c>
      <c r="P46" s="33">
        <v>0.25</v>
      </c>
      <c r="Q46" s="6">
        <f t="shared" si="0"/>
        <v>0</v>
      </c>
    </row>
    <row r="47" spans="13:17" ht="12.75" customHeight="1">
      <c r="M47" s="32" t="s">
        <v>195</v>
      </c>
      <c r="N47" s="32" t="s">
        <v>297</v>
      </c>
      <c r="O47" s="33">
        <v>0.25</v>
      </c>
      <c r="P47" s="33">
        <v>0.25</v>
      </c>
      <c r="Q47" s="6">
        <f t="shared" si="0"/>
        <v>0</v>
      </c>
    </row>
    <row r="48" spans="13:17" ht="12.75" customHeight="1">
      <c r="M48" s="32" t="s">
        <v>204</v>
      </c>
      <c r="N48" s="32" t="s">
        <v>285</v>
      </c>
      <c r="O48" s="33">
        <v>0.25</v>
      </c>
      <c r="P48" s="33">
        <v>0.25</v>
      </c>
      <c r="Q48" s="6">
        <f t="shared" si="0"/>
        <v>0</v>
      </c>
    </row>
    <row r="49" spans="13:17" ht="12.75" customHeight="1">
      <c r="M49" s="32" t="s">
        <v>204</v>
      </c>
      <c r="N49" s="32" t="s">
        <v>286</v>
      </c>
      <c r="O49" s="33">
        <v>0.25</v>
      </c>
      <c r="P49" s="33">
        <v>0.25</v>
      </c>
      <c r="Q49" s="6">
        <f t="shared" si="0"/>
        <v>0</v>
      </c>
    </row>
    <row r="50" spans="13:17" ht="12.75" customHeight="1">
      <c r="M50" s="32" t="s">
        <v>204</v>
      </c>
      <c r="N50" s="32" t="s">
        <v>287</v>
      </c>
      <c r="O50" s="33">
        <v>0.25</v>
      </c>
      <c r="P50" s="33">
        <v>0.25</v>
      </c>
      <c r="Q50" s="6">
        <f t="shared" si="0"/>
        <v>0</v>
      </c>
    </row>
    <row r="51" spans="13:17" ht="12.75" customHeight="1">
      <c r="M51" s="32" t="s">
        <v>204</v>
      </c>
      <c r="N51" s="32" t="s">
        <v>208</v>
      </c>
      <c r="O51" s="33">
        <v>0.25</v>
      </c>
      <c r="P51" s="33">
        <v>0.25</v>
      </c>
      <c r="Q51" s="6">
        <f t="shared" si="0"/>
        <v>0</v>
      </c>
    </row>
    <row r="52" spans="13:17" ht="12.75" customHeight="1">
      <c r="M52" s="32" t="s">
        <v>204</v>
      </c>
      <c r="N52" s="32" t="s">
        <v>288</v>
      </c>
      <c r="O52" s="33">
        <v>12.2</v>
      </c>
      <c r="P52" s="33">
        <v>13</v>
      </c>
      <c r="Q52" s="6">
        <f t="shared" si="0"/>
        <v>0.6400000000000011</v>
      </c>
    </row>
    <row r="53" spans="13:17" ht="12.75" customHeight="1">
      <c r="M53" s="32" t="s">
        <v>204</v>
      </c>
      <c r="N53" s="32" t="s">
        <v>289</v>
      </c>
      <c r="O53" s="33">
        <v>0.25</v>
      </c>
      <c r="P53" s="33">
        <v>0.25</v>
      </c>
      <c r="Q53" s="6">
        <f t="shared" si="0"/>
        <v>0</v>
      </c>
    </row>
    <row r="54" spans="13:17" ht="12.75" customHeight="1">
      <c r="M54" s="32" t="s">
        <v>204</v>
      </c>
      <c r="N54" s="32" t="s">
        <v>290</v>
      </c>
      <c r="O54" s="33">
        <v>0.25</v>
      </c>
      <c r="P54" s="33">
        <v>0.25</v>
      </c>
      <c r="Q54" s="6">
        <f t="shared" si="0"/>
        <v>0</v>
      </c>
    </row>
    <row r="55" spans="13:17" ht="12.75" customHeight="1">
      <c r="M55" s="32" t="s">
        <v>213</v>
      </c>
      <c r="N55" s="32" t="s">
        <v>291</v>
      </c>
      <c r="O55" s="33">
        <v>0.25</v>
      </c>
      <c r="P55" s="33">
        <v>0.25</v>
      </c>
      <c r="Q55" s="6">
        <f t="shared" si="0"/>
        <v>0</v>
      </c>
    </row>
    <row r="56" spans="13:17" ht="12.75" customHeight="1">
      <c r="M56" s="32" t="s">
        <v>213</v>
      </c>
      <c r="N56" s="32" t="s">
        <v>292</v>
      </c>
      <c r="O56" s="33">
        <v>0.25</v>
      </c>
      <c r="P56" s="33">
        <v>0.25</v>
      </c>
      <c r="Q56" s="6">
        <f t="shared" si="0"/>
        <v>0</v>
      </c>
    </row>
    <row r="57" spans="13:17" ht="12.75" customHeight="1">
      <c r="M57" s="32" t="s">
        <v>213</v>
      </c>
      <c r="N57" s="32" t="s">
        <v>293</v>
      </c>
      <c r="O57" s="33">
        <v>0.25</v>
      </c>
      <c r="P57" s="33">
        <v>0.25</v>
      </c>
      <c r="Q57" s="6">
        <f t="shared" si="0"/>
        <v>0</v>
      </c>
    </row>
    <row r="58" spans="13:17" ht="12.75" customHeight="1">
      <c r="M58" s="32" t="s">
        <v>219</v>
      </c>
      <c r="N58" s="32" t="s">
        <v>294</v>
      </c>
      <c r="O58" s="33">
        <v>0.25</v>
      </c>
      <c r="P58" s="33">
        <v>0.25</v>
      </c>
      <c r="Q58" s="6">
        <f t="shared" si="0"/>
        <v>0</v>
      </c>
    </row>
    <row r="59" spans="13:17" ht="12.75" customHeight="1">
      <c r="M59" s="32" t="s">
        <v>219</v>
      </c>
      <c r="N59" s="32" t="s">
        <v>221</v>
      </c>
      <c r="O59" s="33">
        <v>0.25</v>
      </c>
      <c r="P59" s="33">
        <v>0.25</v>
      </c>
      <c r="Q59" s="6">
        <f t="shared" si="0"/>
        <v>0</v>
      </c>
    </row>
    <row r="60" spans="13:17" ht="12.75" customHeight="1">
      <c r="M60" s="32" t="s">
        <v>222</v>
      </c>
      <c r="N60" s="32" t="s">
        <v>295</v>
      </c>
      <c r="O60" s="33">
        <v>0.25</v>
      </c>
      <c r="P60" s="33">
        <v>0.25</v>
      </c>
      <c r="Q60" s="6">
        <f t="shared" si="0"/>
        <v>0</v>
      </c>
    </row>
    <row r="61" spans="13:17" ht="12.75" customHeight="1">
      <c r="M61" s="32" t="s">
        <v>222</v>
      </c>
      <c r="N61" s="32" t="s">
        <v>296</v>
      </c>
      <c r="O61" s="33">
        <v>0.25</v>
      </c>
      <c r="P61" s="33">
        <v>0.25</v>
      </c>
      <c r="Q61" s="6">
        <f t="shared" si="0"/>
        <v>0</v>
      </c>
    </row>
    <row r="62" spans="13:17" ht="12.75" customHeight="1">
      <c r="M62" s="32" t="s">
        <v>222</v>
      </c>
      <c r="N62" s="32" t="s">
        <v>225</v>
      </c>
      <c r="O62" s="33">
        <v>0.25</v>
      </c>
      <c r="P62" s="33">
        <v>0.25</v>
      </c>
      <c r="Q62" s="5">
        <f t="shared" si="0"/>
        <v>0</v>
      </c>
    </row>
    <row r="63" spans="16:17" ht="12.75" customHeight="1">
      <c r="P63" s="7" t="s">
        <v>227</v>
      </c>
      <c r="Q63" s="17">
        <f>SUM(Q2:Q62)</f>
        <v>1.4850000000000017</v>
      </c>
    </row>
    <row r="64" ht="12.75" customHeight="1"/>
    <row r="65" spans="14:17" ht="12.75" customHeight="1">
      <c r="N65" s="7"/>
      <c r="O65" s="8" t="s">
        <v>228</v>
      </c>
      <c r="P65" s="8" t="s">
        <v>229</v>
      </c>
      <c r="Q65" s="9" t="s">
        <v>230</v>
      </c>
    </row>
    <row r="66" spans="14:17" ht="12.75" customHeight="1">
      <c r="N66" s="7" t="s">
        <v>231</v>
      </c>
      <c r="O66">
        <f>SUM(O2:O62)</f>
        <v>34</v>
      </c>
      <c r="P66">
        <f>SUM(P2:P62)</f>
        <v>33.8</v>
      </c>
      <c r="Q66" s="10">
        <f>+O66+P66</f>
        <v>67.8</v>
      </c>
    </row>
    <row r="67" spans="14:17" ht="12.75" customHeight="1">
      <c r="N67" s="7" t="s">
        <v>232</v>
      </c>
      <c r="O67">
        <f>COUNT(O2:O62)</f>
        <v>61</v>
      </c>
      <c r="P67">
        <f>COUNT(P2:P62)</f>
        <v>61</v>
      </c>
      <c r="Q67" s="11">
        <f>+P67+O67</f>
        <v>122</v>
      </c>
    </row>
    <row r="68" spans="14:17" ht="12.75" customHeight="1">
      <c r="N68" s="7" t="s">
        <v>233</v>
      </c>
      <c r="O68">
        <f>MIN(O2:O62)</f>
        <v>0.25</v>
      </c>
      <c r="P68">
        <f>MIN(P2:P62)</f>
        <v>0.25</v>
      </c>
      <c r="Q68" s="11">
        <f>MIN(O68:P68)</f>
        <v>0.25</v>
      </c>
    </row>
    <row r="69" spans="14:17" ht="12.75" customHeight="1">
      <c r="N69" s="7" t="s">
        <v>234</v>
      </c>
      <c r="O69">
        <f>MAX(O2:O62)</f>
        <v>12.2</v>
      </c>
      <c r="P69">
        <f>MAX(P2:P62)</f>
        <v>13</v>
      </c>
      <c r="Q69" s="12">
        <f>MAX(O69:P69)</f>
        <v>13</v>
      </c>
    </row>
    <row r="70" spans="14:17" ht="12.75" customHeight="1">
      <c r="N70" s="7" t="s">
        <v>235</v>
      </c>
      <c r="O70" s="13">
        <f>O66/O67</f>
        <v>0.5573770491803278</v>
      </c>
      <c r="P70" s="13">
        <f>P66/P67</f>
        <v>0.5540983606557377</v>
      </c>
      <c r="Q70" s="14">
        <f>(O66+P66)/Q67</f>
        <v>0.5557377049180328</v>
      </c>
    </row>
    <row r="71" spans="14:17" ht="12.75" customHeight="1">
      <c r="N71" s="7" t="s">
        <v>236</v>
      </c>
      <c r="O71" s="15">
        <f>STDEV(O2:O62)</f>
        <v>1.6704748842164057</v>
      </c>
      <c r="P71" s="15">
        <f>STDEV(P2:P62)</f>
        <v>1.7357586017350648</v>
      </c>
      <c r="Q71" s="15">
        <f>SQRT(Q63/Q67)</f>
        <v>0.11032738167626838</v>
      </c>
    </row>
    <row r="72" spans="14:17" ht="12.75" customHeight="1">
      <c r="N72" s="7" t="s">
        <v>237</v>
      </c>
      <c r="Q72" s="16">
        <f>(Q71/Q70)*100</f>
        <v>19.85241971165891</v>
      </c>
    </row>
  </sheetData>
  <printOptions/>
  <pageMargins left="0.75" right="0.75" top="1" bottom="1" header="0.5" footer="0.5"/>
  <pageSetup orientation="portrait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92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4" width="8.421875" style="0" customWidth="1"/>
    <col min="8" max="8" width="11.00390625" style="0" customWidth="1"/>
    <col min="9" max="9" width="19.57421875" style="0" bestFit="1" customWidth="1"/>
    <col min="11" max="11" width="13.140625" style="0" customWidth="1"/>
    <col min="12" max="12" width="11.140625" style="0" customWidth="1"/>
    <col min="13" max="13" width="16.7109375" style="0" customWidth="1"/>
    <col min="14" max="14" width="10.7109375" style="0" bestFit="1" customWidth="1"/>
    <col min="15" max="15" width="17.7109375" style="0" bestFit="1" customWidth="1"/>
    <col min="16" max="16" width="17.57421875" style="0" bestFit="1" customWidth="1"/>
    <col min="17" max="17" width="16.7109375" style="0" bestFit="1" customWidth="1"/>
  </cols>
  <sheetData>
    <row r="1" spans="1:21" ht="12.75" customHeight="1">
      <c r="A1" s="18" t="s">
        <v>546</v>
      </c>
      <c r="M1" s="44" t="s">
        <v>0</v>
      </c>
      <c r="N1" s="44" t="s">
        <v>1</v>
      </c>
      <c r="O1" s="44" t="s">
        <v>384</v>
      </c>
      <c r="P1" s="44" t="s">
        <v>310</v>
      </c>
      <c r="Q1" s="4" t="s">
        <v>226</v>
      </c>
      <c r="R1" s="4" t="s">
        <v>301</v>
      </c>
      <c r="S1" s="4" t="s">
        <v>302</v>
      </c>
      <c r="T1" s="4" t="s">
        <v>303</v>
      </c>
      <c r="U1" s="4" t="s">
        <v>304</v>
      </c>
    </row>
    <row r="2" spans="1:21" ht="12.75" customHeight="1">
      <c r="A2" s="18" t="s">
        <v>385</v>
      </c>
      <c r="M2" s="45" t="s">
        <v>2</v>
      </c>
      <c r="N2" s="45" t="s">
        <v>3</v>
      </c>
      <c r="O2" s="46">
        <v>0.5</v>
      </c>
      <c r="P2" s="46">
        <v>0.5</v>
      </c>
      <c r="Q2" s="6">
        <f aca="true" t="shared" si="0" ref="Q2:Q65">(O2-P2)^2</f>
        <v>0</v>
      </c>
      <c r="R2">
        <v>1.5</v>
      </c>
      <c r="S2">
        <f>0.8*R2</f>
        <v>1.2000000000000002</v>
      </c>
      <c r="T2">
        <v>0</v>
      </c>
      <c r="U2">
        <f>$B$3</f>
        <v>1</v>
      </c>
    </row>
    <row r="3" spans="1:21" ht="12.75" customHeight="1">
      <c r="A3" s="18" t="s">
        <v>299</v>
      </c>
      <c r="B3">
        <v>1</v>
      </c>
      <c r="C3" t="s">
        <v>300</v>
      </c>
      <c r="M3" s="45" t="s">
        <v>2</v>
      </c>
      <c r="N3" s="45" t="s">
        <v>311</v>
      </c>
      <c r="O3" s="46">
        <v>0.5</v>
      </c>
      <c r="P3" s="46">
        <v>0.5</v>
      </c>
      <c r="Q3" s="6">
        <f t="shared" si="0"/>
        <v>0</v>
      </c>
      <c r="R3">
        <v>0</v>
      </c>
      <c r="S3">
        <v>0</v>
      </c>
      <c r="T3">
        <f>R2</f>
        <v>1.5</v>
      </c>
      <c r="U3">
        <f>$B$3</f>
        <v>1</v>
      </c>
    </row>
    <row r="4" spans="13:19" ht="12.75" customHeight="1">
      <c r="M4" s="45" t="s">
        <v>2</v>
      </c>
      <c r="N4" s="45" t="s">
        <v>312</v>
      </c>
      <c r="O4" s="46">
        <v>0.5</v>
      </c>
      <c r="P4" s="46">
        <v>0.5</v>
      </c>
      <c r="Q4" s="6">
        <f t="shared" si="0"/>
        <v>0</v>
      </c>
      <c r="R4">
        <f>S2</f>
        <v>1.2000000000000002</v>
      </c>
      <c r="S4">
        <f>R2</f>
        <v>1.5</v>
      </c>
    </row>
    <row r="5" spans="1:21" ht="12.75" customHeight="1">
      <c r="A5" s="18" t="s">
        <v>240</v>
      </c>
      <c r="M5" s="45" t="s">
        <v>2</v>
      </c>
      <c r="N5" s="45" t="s">
        <v>313</v>
      </c>
      <c r="O5" s="46">
        <v>0.5</v>
      </c>
      <c r="P5" s="46">
        <v>0.5</v>
      </c>
      <c r="Q5" s="6">
        <f t="shared" si="0"/>
        <v>0</v>
      </c>
      <c r="T5">
        <f>$B$3</f>
        <v>1</v>
      </c>
      <c r="U5">
        <f>+T2</f>
        <v>0</v>
      </c>
    </row>
    <row r="6" spans="1:21" ht="12.75" customHeight="1" thickBot="1">
      <c r="A6" s="19" t="s">
        <v>239</v>
      </c>
      <c r="B6" s="19"/>
      <c r="C6" s="19"/>
      <c r="D6" s="19"/>
      <c r="E6" s="19"/>
      <c r="F6" s="19"/>
      <c r="G6" s="19"/>
      <c r="H6" s="19"/>
      <c r="I6" s="19"/>
      <c r="J6" s="19"/>
      <c r="M6" s="45" t="s">
        <v>2</v>
      </c>
      <c r="N6" s="45" t="s">
        <v>314</v>
      </c>
      <c r="O6" s="46">
        <v>0.5</v>
      </c>
      <c r="P6" s="46">
        <v>0.5</v>
      </c>
      <c r="Q6" s="6">
        <f t="shared" si="0"/>
        <v>0</v>
      </c>
      <c r="T6">
        <f>$B$3</f>
        <v>1</v>
      </c>
      <c r="U6">
        <f>+T3</f>
        <v>1.5</v>
      </c>
    </row>
    <row r="7" spans="1:17" ht="12.75" customHeight="1" thickBot="1">
      <c r="A7" s="28" t="s">
        <v>238</v>
      </c>
      <c r="B7" s="29" t="s">
        <v>232</v>
      </c>
      <c r="C7" s="29" t="s">
        <v>231</v>
      </c>
      <c r="D7" s="29" t="s">
        <v>305</v>
      </c>
      <c r="E7" s="29" t="s">
        <v>233</v>
      </c>
      <c r="F7" s="29" t="s">
        <v>234</v>
      </c>
      <c r="G7" s="29" t="s">
        <v>235</v>
      </c>
      <c r="H7" s="29" t="s">
        <v>244</v>
      </c>
      <c r="I7" s="29" t="s">
        <v>245</v>
      </c>
      <c r="J7" s="30" t="s">
        <v>237</v>
      </c>
      <c r="M7" s="45" t="s">
        <v>2</v>
      </c>
      <c r="N7" s="45" t="s">
        <v>315</v>
      </c>
      <c r="O7" s="46">
        <v>0.5</v>
      </c>
      <c r="P7" s="46">
        <v>0.5</v>
      </c>
      <c r="Q7" s="6">
        <f t="shared" si="0"/>
        <v>0</v>
      </c>
    </row>
    <row r="8" spans="1:17" ht="12.75" customHeight="1">
      <c r="A8" s="20" t="s">
        <v>228</v>
      </c>
      <c r="B8" s="21">
        <f>+O87</f>
        <v>81</v>
      </c>
      <c r="C8" s="21">
        <f>+O86</f>
        <v>45</v>
      </c>
      <c r="D8">
        <f>$B$3</f>
        <v>1</v>
      </c>
      <c r="E8" s="21">
        <f>+O88</f>
        <v>0.5</v>
      </c>
      <c r="F8" s="21">
        <f>+O89</f>
        <v>1</v>
      </c>
      <c r="G8" s="10">
        <f>+O90</f>
        <v>0.5555555555555556</v>
      </c>
      <c r="H8" s="37">
        <f>O91</f>
        <v>0.15811388300841897</v>
      </c>
      <c r="I8" s="37" t="s">
        <v>243</v>
      </c>
      <c r="J8" s="22" t="s">
        <v>243</v>
      </c>
      <c r="M8" s="45" t="s">
        <v>11</v>
      </c>
      <c r="N8" s="45" t="s">
        <v>316</v>
      </c>
      <c r="O8" s="46">
        <v>0.5</v>
      </c>
      <c r="P8" s="46">
        <v>0.5</v>
      </c>
      <c r="Q8" s="6">
        <f t="shared" si="0"/>
        <v>0</v>
      </c>
    </row>
    <row r="9" spans="1:17" ht="12.75" customHeight="1">
      <c r="A9" s="20" t="s">
        <v>229</v>
      </c>
      <c r="B9" s="21">
        <f>+P87</f>
        <v>81</v>
      </c>
      <c r="C9" s="21">
        <f>+P86</f>
        <v>46</v>
      </c>
      <c r="D9">
        <f>$B$3</f>
        <v>1</v>
      </c>
      <c r="E9" s="21">
        <f>+P88</f>
        <v>0.5</v>
      </c>
      <c r="F9" s="21">
        <f>+P89</f>
        <v>1</v>
      </c>
      <c r="G9" s="10">
        <f>P90</f>
        <v>0.5679012345679012</v>
      </c>
      <c r="H9" s="37">
        <f>P91</f>
        <v>0.1723565784165397</v>
      </c>
      <c r="I9" s="37" t="s">
        <v>243</v>
      </c>
      <c r="J9" s="22" t="s">
        <v>243</v>
      </c>
      <c r="M9" s="45" t="s">
        <v>11</v>
      </c>
      <c r="N9" s="45" t="s">
        <v>317</v>
      </c>
      <c r="O9" s="46">
        <v>0.5</v>
      </c>
      <c r="P9" s="46">
        <v>0.5</v>
      </c>
      <c r="Q9" s="6">
        <f t="shared" si="0"/>
        <v>0</v>
      </c>
    </row>
    <row r="10" spans="1:17" ht="12.75" customHeight="1">
      <c r="A10" s="23" t="s">
        <v>230</v>
      </c>
      <c r="B10" s="24">
        <f>+Q87</f>
        <v>162</v>
      </c>
      <c r="C10" s="26">
        <f>+Q86</f>
        <v>91</v>
      </c>
      <c r="D10" s="24">
        <f>$B$3</f>
        <v>1</v>
      </c>
      <c r="E10" s="24">
        <f>+Q88</f>
        <v>0.5</v>
      </c>
      <c r="F10" s="26">
        <f>+Q89</f>
        <v>1</v>
      </c>
      <c r="G10" s="39">
        <f>Q90</f>
        <v>0.5617283950617284</v>
      </c>
      <c r="H10" s="38" t="s">
        <v>243</v>
      </c>
      <c r="I10" s="25">
        <f>Q91</f>
        <v>0.07856742013183861</v>
      </c>
      <c r="J10" s="27">
        <f>Q92</f>
        <v>13.986727539953685</v>
      </c>
      <c r="M10" s="45" t="s">
        <v>11</v>
      </c>
      <c r="N10" s="45" t="s">
        <v>318</v>
      </c>
      <c r="O10" s="46">
        <v>0.5</v>
      </c>
      <c r="P10" s="46">
        <v>0.5</v>
      </c>
      <c r="Q10" s="6">
        <f t="shared" si="0"/>
        <v>0</v>
      </c>
    </row>
    <row r="11" spans="13:17" ht="12.75" customHeight="1">
      <c r="M11" s="45" t="s">
        <v>11</v>
      </c>
      <c r="N11" s="45" t="s">
        <v>319</v>
      </c>
      <c r="O11" s="46">
        <v>0.5</v>
      </c>
      <c r="P11" s="46">
        <v>0.5</v>
      </c>
      <c r="Q11" s="6">
        <f t="shared" si="0"/>
        <v>0</v>
      </c>
    </row>
    <row r="12" spans="13:17" ht="12.75" customHeight="1">
      <c r="M12" s="45" t="s">
        <v>11</v>
      </c>
      <c r="N12" s="45" t="s">
        <v>320</v>
      </c>
      <c r="O12" s="46">
        <v>0.5</v>
      </c>
      <c r="P12" s="46">
        <v>0.5</v>
      </c>
      <c r="Q12" s="6">
        <f t="shared" si="0"/>
        <v>0</v>
      </c>
    </row>
    <row r="13" spans="13:17" ht="12.75" customHeight="1">
      <c r="M13" s="45" t="s">
        <v>11</v>
      </c>
      <c r="N13" s="45" t="s">
        <v>321</v>
      </c>
      <c r="O13" s="46">
        <v>0.5</v>
      </c>
      <c r="P13" s="46">
        <v>0.5</v>
      </c>
      <c r="Q13" s="6">
        <f t="shared" si="0"/>
        <v>0</v>
      </c>
    </row>
    <row r="14" spans="13:17" ht="12.75" customHeight="1">
      <c r="M14" s="45" t="s">
        <v>22</v>
      </c>
      <c r="N14" s="45" t="s">
        <v>322</v>
      </c>
      <c r="O14" s="46">
        <v>0.5</v>
      </c>
      <c r="P14" s="46">
        <v>0.5</v>
      </c>
      <c r="Q14" s="6">
        <f t="shared" si="0"/>
        <v>0</v>
      </c>
    </row>
    <row r="15" spans="13:17" ht="12.75" customHeight="1">
      <c r="M15" s="45" t="s">
        <v>22</v>
      </c>
      <c r="N15" s="45" t="s">
        <v>323</v>
      </c>
      <c r="O15" s="46">
        <v>0.5</v>
      </c>
      <c r="P15" s="46">
        <v>0.5</v>
      </c>
      <c r="Q15" s="6">
        <f t="shared" si="0"/>
        <v>0</v>
      </c>
    </row>
    <row r="16" spans="13:17" ht="12.75" customHeight="1">
      <c r="M16" s="45" t="s">
        <v>22</v>
      </c>
      <c r="N16" s="45" t="s">
        <v>324</v>
      </c>
      <c r="O16" s="46">
        <v>0.5</v>
      </c>
      <c r="P16" s="46">
        <v>0.5</v>
      </c>
      <c r="Q16" s="6">
        <f t="shared" si="0"/>
        <v>0</v>
      </c>
    </row>
    <row r="17" spans="13:17" ht="12.75" customHeight="1">
      <c r="M17" s="45" t="s">
        <v>22</v>
      </c>
      <c r="N17" s="45" t="s">
        <v>325</v>
      </c>
      <c r="O17" s="46">
        <v>0.5</v>
      </c>
      <c r="P17" s="46">
        <v>0.5</v>
      </c>
      <c r="Q17" s="6">
        <f t="shared" si="0"/>
        <v>0</v>
      </c>
    </row>
    <row r="18" spans="13:17" ht="12.75" customHeight="1">
      <c r="M18" s="45" t="s">
        <v>22</v>
      </c>
      <c r="N18" s="45" t="s">
        <v>326</v>
      </c>
      <c r="O18" s="46">
        <v>0.5</v>
      </c>
      <c r="P18" s="46">
        <v>0.5</v>
      </c>
      <c r="Q18" s="6">
        <f t="shared" si="0"/>
        <v>0</v>
      </c>
    </row>
    <row r="19" spans="13:17" ht="12.75" customHeight="1">
      <c r="M19" s="45" t="s">
        <v>22</v>
      </c>
      <c r="N19" s="45" t="s">
        <v>32</v>
      </c>
      <c r="O19" s="46">
        <v>0.5</v>
      </c>
      <c r="P19" s="46">
        <v>0.5</v>
      </c>
      <c r="Q19" s="6">
        <f t="shared" si="0"/>
        <v>0</v>
      </c>
    </row>
    <row r="20" spans="13:17" ht="12.75" customHeight="1">
      <c r="M20" s="45" t="s">
        <v>33</v>
      </c>
      <c r="N20" s="45" t="s">
        <v>327</v>
      </c>
      <c r="O20" s="46">
        <v>0.5</v>
      </c>
      <c r="P20" s="46">
        <v>0.5</v>
      </c>
      <c r="Q20" s="6">
        <f t="shared" si="0"/>
        <v>0</v>
      </c>
    </row>
    <row r="21" spans="13:17" ht="12.75" customHeight="1">
      <c r="M21" s="45" t="s">
        <v>33</v>
      </c>
      <c r="N21" s="45" t="s">
        <v>328</v>
      </c>
      <c r="O21" s="46">
        <v>0.5</v>
      </c>
      <c r="P21" s="46">
        <v>0.5</v>
      </c>
      <c r="Q21" s="6">
        <f t="shared" si="0"/>
        <v>0</v>
      </c>
    </row>
    <row r="22" spans="13:17" ht="12.75" customHeight="1">
      <c r="M22" s="45" t="s">
        <v>33</v>
      </c>
      <c r="N22" s="45" t="s">
        <v>39</v>
      </c>
      <c r="O22" s="46">
        <v>0.5</v>
      </c>
      <c r="P22" s="46">
        <v>0.5</v>
      </c>
      <c r="Q22" s="6">
        <f t="shared" si="0"/>
        <v>0</v>
      </c>
    </row>
    <row r="23" spans="13:17" ht="12.75" customHeight="1">
      <c r="M23" s="45" t="s">
        <v>33</v>
      </c>
      <c r="N23" s="45" t="s">
        <v>329</v>
      </c>
      <c r="O23" s="46">
        <v>0.5</v>
      </c>
      <c r="P23" s="46">
        <v>0.5</v>
      </c>
      <c r="Q23" s="6">
        <f t="shared" si="0"/>
        <v>0</v>
      </c>
    </row>
    <row r="24" spans="13:17" ht="12.75" customHeight="1">
      <c r="M24" s="45" t="s">
        <v>33</v>
      </c>
      <c r="N24" s="45" t="s">
        <v>330</v>
      </c>
      <c r="O24" s="46">
        <v>0.5</v>
      </c>
      <c r="P24" s="46">
        <v>0.5</v>
      </c>
      <c r="Q24" s="6">
        <f t="shared" si="0"/>
        <v>0</v>
      </c>
    </row>
    <row r="25" spans="13:17" ht="12.75" customHeight="1">
      <c r="M25" s="45" t="s">
        <v>33</v>
      </c>
      <c r="N25" s="45" t="s">
        <v>331</v>
      </c>
      <c r="O25" s="46">
        <v>0.5</v>
      </c>
      <c r="P25" s="46">
        <v>0.5</v>
      </c>
      <c r="Q25" s="6">
        <f t="shared" si="0"/>
        <v>0</v>
      </c>
    </row>
    <row r="26" spans="13:17" ht="12.75" customHeight="1">
      <c r="M26" s="45" t="s">
        <v>43</v>
      </c>
      <c r="N26" s="45" t="s">
        <v>332</v>
      </c>
      <c r="O26" s="46">
        <v>0.5</v>
      </c>
      <c r="P26" s="46">
        <v>0.5</v>
      </c>
      <c r="Q26" s="6">
        <f t="shared" si="0"/>
        <v>0</v>
      </c>
    </row>
    <row r="27" spans="13:17" ht="12.75" customHeight="1">
      <c r="M27" s="45" t="s">
        <v>43</v>
      </c>
      <c r="N27" s="45" t="s">
        <v>333</v>
      </c>
      <c r="O27" s="46">
        <v>0.5</v>
      </c>
      <c r="P27" s="46">
        <v>0.5</v>
      </c>
      <c r="Q27" s="6">
        <f t="shared" si="0"/>
        <v>0</v>
      </c>
    </row>
    <row r="28" spans="13:17" ht="12.75" customHeight="1">
      <c r="M28" s="45" t="s">
        <v>43</v>
      </c>
      <c r="N28" s="45" t="s">
        <v>334</v>
      </c>
      <c r="O28" s="46">
        <v>0.5</v>
      </c>
      <c r="P28" s="46">
        <v>0.5</v>
      </c>
      <c r="Q28" s="6">
        <f t="shared" si="0"/>
        <v>0</v>
      </c>
    </row>
    <row r="29" spans="13:17" ht="12.75" customHeight="1">
      <c r="M29" s="45" t="s">
        <v>43</v>
      </c>
      <c r="N29" s="45" t="s">
        <v>335</v>
      </c>
      <c r="O29" s="46">
        <v>0.5</v>
      </c>
      <c r="P29" s="46">
        <v>0.5</v>
      </c>
      <c r="Q29" s="6">
        <f t="shared" si="0"/>
        <v>0</v>
      </c>
    </row>
    <row r="30" spans="13:17" ht="12.75" customHeight="1">
      <c r="M30" s="45" t="s">
        <v>43</v>
      </c>
      <c r="N30" s="45" t="s">
        <v>336</v>
      </c>
      <c r="O30" s="46">
        <v>0.5</v>
      </c>
      <c r="P30" s="46">
        <v>0.5</v>
      </c>
      <c r="Q30" s="6">
        <f t="shared" si="0"/>
        <v>0</v>
      </c>
    </row>
    <row r="31" spans="13:17" ht="12.75" customHeight="1">
      <c r="M31" s="45" t="s">
        <v>43</v>
      </c>
      <c r="N31" s="45" t="s">
        <v>337</v>
      </c>
      <c r="O31" s="46">
        <v>0.5</v>
      </c>
      <c r="P31" s="46">
        <v>0.5</v>
      </c>
      <c r="Q31" s="6">
        <f t="shared" si="0"/>
        <v>0</v>
      </c>
    </row>
    <row r="32" spans="13:17" ht="12.75" customHeight="1">
      <c r="M32" s="45" t="s">
        <v>55</v>
      </c>
      <c r="N32" s="45" t="s">
        <v>338</v>
      </c>
      <c r="O32" s="46">
        <v>0.5</v>
      </c>
      <c r="P32" s="46">
        <v>0.5</v>
      </c>
      <c r="Q32" s="6">
        <f t="shared" si="0"/>
        <v>0</v>
      </c>
    </row>
    <row r="33" spans="13:17" ht="12.75" customHeight="1">
      <c r="M33" s="45" t="s">
        <v>55</v>
      </c>
      <c r="N33" s="45" t="s">
        <v>339</v>
      </c>
      <c r="O33" s="46">
        <v>0.5</v>
      </c>
      <c r="P33" s="46">
        <v>0.5</v>
      </c>
      <c r="Q33" s="6">
        <f t="shared" si="0"/>
        <v>0</v>
      </c>
    </row>
    <row r="34" spans="13:17" ht="12.75" customHeight="1">
      <c r="M34" s="45" t="s">
        <v>55</v>
      </c>
      <c r="N34" s="45" t="s">
        <v>340</v>
      </c>
      <c r="O34" s="46">
        <v>0.5</v>
      </c>
      <c r="P34" s="46">
        <v>0.5</v>
      </c>
      <c r="Q34" s="6">
        <f t="shared" si="0"/>
        <v>0</v>
      </c>
    </row>
    <row r="35" spans="13:17" ht="12.75" customHeight="1">
      <c r="M35" s="45" t="s">
        <v>55</v>
      </c>
      <c r="N35" s="45" t="s">
        <v>341</v>
      </c>
      <c r="O35" s="46">
        <v>0.5</v>
      </c>
      <c r="P35" s="46">
        <v>0.5</v>
      </c>
      <c r="Q35" s="6">
        <f t="shared" si="0"/>
        <v>0</v>
      </c>
    </row>
    <row r="36" spans="13:17" ht="12.75" customHeight="1">
      <c r="M36" s="45" t="s">
        <v>55</v>
      </c>
      <c r="N36" s="45" t="s">
        <v>342</v>
      </c>
      <c r="O36" s="46">
        <v>0.5</v>
      </c>
      <c r="P36" s="46">
        <v>0.5</v>
      </c>
      <c r="Q36" s="6">
        <f t="shared" si="0"/>
        <v>0</v>
      </c>
    </row>
    <row r="37" spans="13:17" ht="12.75" customHeight="1">
      <c r="M37" s="45" t="s">
        <v>55</v>
      </c>
      <c r="N37" s="45" t="s">
        <v>62</v>
      </c>
      <c r="O37" s="46">
        <v>0.5</v>
      </c>
      <c r="P37" s="46">
        <v>0.5</v>
      </c>
      <c r="Q37" s="6">
        <f t="shared" si="0"/>
        <v>0</v>
      </c>
    </row>
    <row r="38" spans="13:17" ht="12.75" customHeight="1">
      <c r="M38" s="45" t="s">
        <v>64</v>
      </c>
      <c r="N38" s="45" t="s">
        <v>343</v>
      </c>
      <c r="O38" s="46">
        <v>1</v>
      </c>
      <c r="P38" s="46">
        <v>1</v>
      </c>
      <c r="Q38" s="6">
        <f t="shared" si="0"/>
        <v>0</v>
      </c>
    </row>
    <row r="39" spans="13:17" ht="12.75" customHeight="1">
      <c r="M39" s="45" t="s">
        <v>64</v>
      </c>
      <c r="N39" s="45" t="s">
        <v>344</v>
      </c>
      <c r="O39" s="46">
        <v>0.5</v>
      </c>
      <c r="P39" s="46">
        <v>0.5</v>
      </c>
      <c r="Q39" s="6">
        <f t="shared" si="0"/>
        <v>0</v>
      </c>
    </row>
    <row r="40" spans="13:17" ht="12.75" customHeight="1">
      <c r="M40" s="45" t="s">
        <v>64</v>
      </c>
      <c r="N40" s="45" t="s">
        <v>345</v>
      </c>
      <c r="O40" s="46">
        <v>0.5</v>
      </c>
      <c r="P40" s="46">
        <v>1</v>
      </c>
      <c r="Q40" s="6">
        <f t="shared" si="0"/>
        <v>0.25</v>
      </c>
    </row>
    <row r="41" spans="13:17" ht="12.75" customHeight="1">
      <c r="M41" s="45" t="s">
        <v>64</v>
      </c>
      <c r="N41" s="45" t="s">
        <v>346</v>
      </c>
      <c r="O41" s="46">
        <v>1</v>
      </c>
      <c r="P41" s="46">
        <v>1</v>
      </c>
      <c r="Q41" s="6">
        <f t="shared" si="0"/>
        <v>0</v>
      </c>
    </row>
    <row r="42" spans="13:17" ht="12.75" customHeight="1">
      <c r="M42" s="45" t="s">
        <v>64</v>
      </c>
      <c r="N42" s="45" t="s">
        <v>347</v>
      </c>
      <c r="O42" s="46">
        <v>1</v>
      </c>
      <c r="P42" s="46">
        <v>1</v>
      </c>
      <c r="Q42" s="6">
        <f t="shared" si="0"/>
        <v>0</v>
      </c>
    </row>
    <row r="43" spans="13:17" ht="12.75" customHeight="1">
      <c r="M43" s="45" t="s">
        <v>64</v>
      </c>
      <c r="N43" s="45" t="s">
        <v>74</v>
      </c>
      <c r="O43" s="46">
        <v>0.5</v>
      </c>
      <c r="P43" s="46">
        <v>0.5</v>
      </c>
      <c r="Q43" s="6">
        <f t="shared" si="0"/>
        <v>0</v>
      </c>
    </row>
    <row r="44" spans="13:17" ht="12.75" customHeight="1">
      <c r="M44" s="45" t="s">
        <v>75</v>
      </c>
      <c r="N44" s="45" t="s">
        <v>77</v>
      </c>
      <c r="O44" s="46">
        <v>0.5</v>
      </c>
      <c r="P44" s="46">
        <v>0.5</v>
      </c>
      <c r="Q44" s="6">
        <f t="shared" si="0"/>
        <v>0</v>
      </c>
    </row>
    <row r="45" spans="13:17" ht="12.75" customHeight="1">
      <c r="M45" s="45" t="s">
        <v>75</v>
      </c>
      <c r="N45" s="45" t="s">
        <v>348</v>
      </c>
      <c r="O45" s="46">
        <v>0.5</v>
      </c>
      <c r="P45" s="46">
        <v>0.5</v>
      </c>
      <c r="Q45" s="6">
        <f t="shared" si="0"/>
        <v>0</v>
      </c>
    </row>
    <row r="46" spans="13:17" ht="12.75" customHeight="1">
      <c r="M46" s="45" t="s">
        <v>75</v>
      </c>
      <c r="N46" s="45" t="s">
        <v>349</v>
      </c>
      <c r="O46" s="46">
        <v>0.5</v>
      </c>
      <c r="P46" s="46">
        <v>0.5</v>
      </c>
      <c r="Q46" s="6">
        <f t="shared" si="0"/>
        <v>0</v>
      </c>
    </row>
    <row r="47" spans="13:17" ht="12.75" customHeight="1">
      <c r="M47" s="45" t="s">
        <v>75</v>
      </c>
      <c r="N47" s="45" t="s">
        <v>350</v>
      </c>
      <c r="O47" s="46">
        <v>0.5</v>
      </c>
      <c r="P47" s="46">
        <v>0.5</v>
      </c>
      <c r="Q47" s="6">
        <f t="shared" si="0"/>
        <v>0</v>
      </c>
    </row>
    <row r="48" spans="13:17" ht="12.75" customHeight="1">
      <c r="M48" s="45" t="s">
        <v>75</v>
      </c>
      <c r="N48" s="45" t="s">
        <v>351</v>
      </c>
      <c r="O48" s="46">
        <v>0.5</v>
      </c>
      <c r="P48" s="46">
        <v>0.5</v>
      </c>
      <c r="Q48" s="6">
        <f t="shared" si="0"/>
        <v>0</v>
      </c>
    </row>
    <row r="49" spans="13:17" ht="12.75" customHeight="1">
      <c r="M49" s="45" t="s">
        <v>75</v>
      </c>
      <c r="N49" s="45" t="s">
        <v>352</v>
      </c>
      <c r="O49" s="46">
        <v>0.5</v>
      </c>
      <c r="P49" s="46">
        <v>0.5</v>
      </c>
      <c r="Q49" s="6">
        <f t="shared" si="0"/>
        <v>0</v>
      </c>
    </row>
    <row r="50" spans="13:17" ht="12.75" customHeight="1">
      <c r="M50" s="45" t="s">
        <v>75</v>
      </c>
      <c r="N50" s="45" t="s">
        <v>353</v>
      </c>
      <c r="O50" s="46">
        <v>0.5</v>
      </c>
      <c r="P50" s="46">
        <v>0.5</v>
      </c>
      <c r="Q50" s="6">
        <f t="shared" si="0"/>
        <v>0</v>
      </c>
    </row>
    <row r="51" spans="13:17" ht="12.75" customHeight="1">
      <c r="M51" s="45" t="s">
        <v>75</v>
      </c>
      <c r="N51" s="45" t="s">
        <v>354</v>
      </c>
      <c r="O51" s="46">
        <v>0.5</v>
      </c>
      <c r="P51" s="46">
        <v>0.5</v>
      </c>
      <c r="Q51" s="6">
        <f t="shared" si="0"/>
        <v>0</v>
      </c>
    </row>
    <row r="52" spans="13:17" ht="12.75" customHeight="1">
      <c r="M52" s="45" t="s">
        <v>87</v>
      </c>
      <c r="N52" s="45" t="s">
        <v>355</v>
      </c>
      <c r="O52" s="46">
        <v>1</v>
      </c>
      <c r="P52" s="46">
        <v>1</v>
      </c>
      <c r="Q52" s="6">
        <f t="shared" si="0"/>
        <v>0</v>
      </c>
    </row>
    <row r="53" spans="13:17" ht="12.75" customHeight="1">
      <c r="M53" s="45" t="s">
        <v>87</v>
      </c>
      <c r="N53" s="45" t="s">
        <v>356</v>
      </c>
      <c r="O53" s="46">
        <v>0.5</v>
      </c>
      <c r="P53" s="46">
        <v>1</v>
      </c>
      <c r="Q53" s="6">
        <f t="shared" si="0"/>
        <v>0.25</v>
      </c>
    </row>
    <row r="54" spans="13:17" ht="12.75" customHeight="1">
      <c r="M54" s="45" t="s">
        <v>87</v>
      </c>
      <c r="N54" s="45" t="s">
        <v>357</v>
      </c>
      <c r="O54" s="46">
        <v>1</v>
      </c>
      <c r="P54" s="46">
        <v>1</v>
      </c>
      <c r="Q54" s="6">
        <f t="shared" si="0"/>
        <v>0</v>
      </c>
    </row>
    <row r="55" spans="13:17" ht="12.75" customHeight="1">
      <c r="M55" s="45" t="s">
        <v>87</v>
      </c>
      <c r="N55" s="45" t="s">
        <v>358</v>
      </c>
      <c r="O55" s="46">
        <v>1</v>
      </c>
      <c r="P55" s="46">
        <v>1</v>
      </c>
      <c r="Q55" s="6">
        <f t="shared" si="0"/>
        <v>0</v>
      </c>
    </row>
    <row r="56" spans="13:17" ht="12.75" customHeight="1">
      <c r="M56" s="45" t="s">
        <v>87</v>
      </c>
      <c r="N56" s="45" t="s">
        <v>359</v>
      </c>
      <c r="O56" s="46">
        <v>0.5</v>
      </c>
      <c r="P56" s="46">
        <v>0.5</v>
      </c>
      <c r="Q56" s="6">
        <f t="shared" si="0"/>
        <v>0</v>
      </c>
    </row>
    <row r="57" spans="13:17" ht="12.75" customHeight="1">
      <c r="M57" s="45" t="s">
        <v>87</v>
      </c>
      <c r="N57" s="45" t="s">
        <v>360</v>
      </c>
      <c r="O57" s="46">
        <v>0.5</v>
      </c>
      <c r="P57" s="46">
        <v>1</v>
      </c>
      <c r="Q57" s="6">
        <f t="shared" si="0"/>
        <v>0.25</v>
      </c>
    </row>
    <row r="58" spans="13:17" ht="12.75" customHeight="1">
      <c r="M58" s="45" t="s">
        <v>87</v>
      </c>
      <c r="N58" s="45" t="s">
        <v>361</v>
      </c>
      <c r="O58" s="46">
        <v>1</v>
      </c>
      <c r="P58" s="46">
        <v>1</v>
      </c>
      <c r="Q58" s="6">
        <f t="shared" si="0"/>
        <v>0</v>
      </c>
    </row>
    <row r="59" spans="13:17" ht="12.75" customHeight="1">
      <c r="M59" s="45" t="s">
        <v>87</v>
      </c>
      <c r="N59" s="45" t="s">
        <v>362</v>
      </c>
      <c r="O59" s="46">
        <v>1</v>
      </c>
      <c r="P59" s="46">
        <v>1</v>
      </c>
      <c r="Q59" s="6">
        <f t="shared" si="0"/>
        <v>0</v>
      </c>
    </row>
    <row r="60" spans="13:17" ht="12.75" customHeight="1">
      <c r="M60" s="45" t="s">
        <v>99</v>
      </c>
      <c r="N60" s="45" t="s">
        <v>363</v>
      </c>
      <c r="O60" s="46">
        <v>0.5</v>
      </c>
      <c r="P60" s="46">
        <v>0.5</v>
      </c>
      <c r="Q60" s="6">
        <f t="shared" si="0"/>
        <v>0</v>
      </c>
    </row>
    <row r="61" spans="13:17" ht="12.75" customHeight="1">
      <c r="M61" s="45" t="s">
        <v>99</v>
      </c>
      <c r="N61" s="45" t="s">
        <v>364</v>
      </c>
      <c r="O61" s="46">
        <v>0.5</v>
      </c>
      <c r="P61" s="46">
        <v>0.5</v>
      </c>
      <c r="Q61" s="6">
        <f t="shared" si="0"/>
        <v>0</v>
      </c>
    </row>
    <row r="62" spans="13:17" ht="12.75" customHeight="1">
      <c r="M62" s="45" t="s">
        <v>99</v>
      </c>
      <c r="N62" s="45" t="s">
        <v>365</v>
      </c>
      <c r="O62" s="46">
        <v>0.5</v>
      </c>
      <c r="P62" s="46">
        <v>0.5</v>
      </c>
      <c r="Q62" s="6">
        <f t="shared" si="0"/>
        <v>0</v>
      </c>
    </row>
    <row r="63" spans="13:17" ht="12.75" customHeight="1">
      <c r="M63" s="45" t="s">
        <v>99</v>
      </c>
      <c r="N63" s="45" t="s">
        <v>366</v>
      </c>
      <c r="O63" s="46">
        <v>0.5</v>
      </c>
      <c r="P63" s="46">
        <v>0.5</v>
      </c>
      <c r="Q63" s="6">
        <f t="shared" si="0"/>
        <v>0</v>
      </c>
    </row>
    <row r="64" spans="13:17" ht="12.75" customHeight="1">
      <c r="M64" s="45" t="s">
        <v>106</v>
      </c>
      <c r="N64" s="45" t="s">
        <v>367</v>
      </c>
      <c r="O64" s="46">
        <v>0.5</v>
      </c>
      <c r="P64" s="46">
        <v>0.5</v>
      </c>
      <c r="Q64" s="6">
        <f t="shared" si="0"/>
        <v>0</v>
      </c>
    </row>
    <row r="65" spans="13:17" ht="12.75" customHeight="1">
      <c r="M65" s="45" t="s">
        <v>106</v>
      </c>
      <c r="N65" s="45" t="s">
        <v>368</v>
      </c>
      <c r="O65" s="46">
        <v>0.5</v>
      </c>
      <c r="P65" s="46">
        <v>0.5</v>
      </c>
      <c r="Q65" s="6">
        <f t="shared" si="0"/>
        <v>0</v>
      </c>
    </row>
    <row r="66" spans="13:17" ht="12.75" customHeight="1">
      <c r="M66" s="45" t="s">
        <v>106</v>
      </c>
      <c r="N66" s="45" t="s">
        <v>369</v>
      </c>
      <c r="O66" s="46">
        <v>0.5</v>
      </c>
      <c r="P66" s="46">
        <v>0.5</v>
      </c>
      <c r="Q66" s="6">
        <f aca="true" t="shared" si="1" ref="Q66:Q82">(O66-P66)^2</f>
        <v>0</v>
      </c>
    </row>
    <row r="67" spans="13:17" ht="12.75" customHeight="1">
      <c r="M67" s="45" t="s">
        <v>106</v>
      </c>
      <c r="N67" s="45" t="s">
        <v>370</v>
      </c>
      <c r="O67" s="46">
        <v>0.5</v>
      </c>
      <c r="P67" s="46">
        <v>0.5</v>
      </c>
      <c r="Q67" s="6">
        <f t="shared" si="1"/>
        <v>0</v>
      </c>
    </row>
    <row r="68" spans="13:17" ht="12.75" customHeight="1">
      <c r="M68" s="45" t="s">
        <v>106</v>
      </c>
      <c r="N68" s="45" t="s">
        <v>371</v>
      </c>
      <c r="O68" s="46">
        <v>1</v>
      </c>
      <c r="P68" s="46">
        <v>0.5</v>
      </c>
      <c r="Q68" s="6">
        <f t="shared" si="1"/>
        <v>0.25</v>
      </c>
    </row>
    <row r="69" spans="13:17" ht="12.75" customHeight="1">
      <c r="M69" s="45" t="s">
        <v>106</v>
      </c>
      <c r="N69" s="45" t="s">
        <v>372</v>
      </c>
      <c r="O69" s="46">
        <v>0.5</v>
      </c>
      <c r="P69" s="46">
        <v>0.5</v>
      </c>
      <c r="Q69" s="6">
        <f t="shared" si="1"/>
        <v>0</v>
      </c>
    </row>
    <row r="70" spans="13:17" ht="12.75" customHeight="1">
      <c r="M70" s="45" t="s">
        <v>106</v>
      </c>
      <c r="N70" s="45" t="s">
        <v>116</v>
      </c>
      <c r="O70" s="46">
        <v>0.5</v>
      </c>
      <c r="P70" s="46">
        <v>0.5</v>
      </c>
      <c r="Q70" s="6">
        <f t="shared" si="1"/>
        <v>0</v>
      </c>
    </row>
    <row r="71" spans="13:17" ht="12.75" customHeight="1">
      <c r="M71" s="45" t="s">
        <v>106</v>
      </c>
      <c r="N71" s="45" t="s">
        <v>373</v>
      </c>
      <c r="O71" s="46">
        <v>0.5</v>
      </c>
      <c r="P71" s="46">
        <v>0.5</v>
      </c>
      <c r="Q71" s="6">
        <f t="shared" si="1"/>
        <v>0</v>
      </c>
    </row>
    <row r="72" spans="13:17" ht="12.75" customHeight="1">
      <c r="M72" s="45" t="s">
        <v>106</v>
      </c>
      <c r="N72" s="45" t="s">
        <v>374</v>
      </c>
      <c r="O72" s="46">
        <v>0.5</v>
      </c>
      <c r="P72" s="46">
        <v>0.5</v>
      </c>
      <c r="Q72" s="6">
        <f t="shared" si="1"/>
        <v>0</v>
      </c>
    </row>
    <row r="73" spans="13:17" ht="12.75" customHeight="1">
      <c r="M73" s="45" t="s">
        <v>119</v>
      </c>
      <c r="N73" s="45" t="s">
        <v>121</v>
      </c>
      <c r="O73" s="46">
        <v>0.5</v>
      </c>
      <c r="P73" s="46">
        <v>0.5</v>
      </c>
      <c r="Q73" s="6">
        <f t="shared" si="1"/>
        <v>0</v>
      </c>
    </row>
    <row r="74" spans="13:17" ht="12.75" customHeight="1">
      <c r="M74" s="45" t="s">
        <v>119</v>
      </c>
      <c r="N74" s="45" t="s">
        <v>375</v>
      </c>
      <c r="O74" s="46">
        <v>0.5</v>
      </c>
      <c r="P74" s="46">
        <v>0.5</v>
      </c>
      <c r="Q74" s="6">
        <f t="shared" si="1"/>
        <v>0</v>
      </c>
    </row>
    <row r="75" spans="13:17" ht="12.75" customHeight="1">
      <c r="M75" s="45" t="s">
        <v>119</v>
      </c>
      <c r="N75" s="45" t="s">
        <v>376</v>
      </c>
      <c r="O75" s="46">
        <v>0.5</v>
      </c>
      <c r="P75" s="46">
        <v>0.5</v>
      </c>
      <c r="Q75" s="6">
        <f t="shared" si="1"/>
        <v>0</v>
      </c>
    </row>
    <row r="76" spans="13:17" ht="12.75" customHeight="1">
      <c r="M76" s="45" t="s">
        <v>119</v>
      </c>
      <c r="N76" s="45" t="s">
        <v>377</v>
      </c>
      <c r="O76" s="46">
        <v>0.5</v>
      </c>
      <c r="P76" s="46">
        <v>0.5</v>
      </c>
      <c r="Q76" s="6">
        <f t="shared" si="1"/>
        <v>0</v>
      </c>
    </row>
    <row r="77" spans="13:17" ht="12.75" customHeight="1">
      <c r="M77" s="45" t="s">
        <v>119</v>
      </c>
      <c r="N77" s="45" t="s">
        <v>378</v>
      </c>
      <c r="O77" s="46">
        <v>0.5</v>
      </c>
      <c r="P77" s="46">
        <v>0.5</v>
      </c>
      <c r="Q77" s="6">
        <f t="shared" si="1"/>
        <v>0</v>
      </c>
    </row>
    <row r="78" spans="13:17" ht="12.75" customHeight="1">
      <c r="M78" s="45" t="s">
        <v>119</v>
      </c>
      <c r="N78" s="45" t="s">
        <v>379</v>
      </c>
      <c r="O78" s="46">
        <v>0.5</v>
      </c>
      <c r="P78" s="46">
        <v>0.5</v>
      </c>
      <c r="Q78" s="6">
        <f t="shared" si="1"/>
        <v>0</v>
      </c>
    </row>
    <row r="79" spans="13:17" ht="12.75" customHeight="1">
      <c r="M79" s="45" t="s">
        <v>119</v>
      </c>
      <c r="N79" s="45" t="s">
        <v>380</v>
      </c>
      <c r="O79" s="46">
        <v>0.5</v>
      </c>
      <c r="P79" s="46">
        <v>0.5</v>
      </c>
      <c r="Q79" s="6">
        <f t="shared" si="1"/>
        <v>0</v>
      </c>
    </row>
    <row r="80" spans="13:17" ht="12.75" customHeight="1">
      <c r="M80" s="45" t="s">
        <v>129</v>
      </c>
      <c r="N80" s="45" t="s">
        <v>381</v>
      </c>
      <c r="O80" s="46">
        <v>0.5</v>
      </c>
      <c r="P80" s="46">
        <v>0.5</v>
      </c>
      <c r="Q80" s="6">
        <f t="shared" si="1"/>
        <v>0</v>
      </c>
    </row>
    <row r="81" spans="13:17" ht="12.75" customHeight="1">
      <c r="M81" s="45" t="s">
        <v>129</v>
      </c>
      <c r="N81" s="45" t="s">
        <v>382</v>
      </c>
      <c r="O81" s="46">
        <v>0.5</v>
      </c>
      <c r="P81" s="46">
        <v>0.5</v>
      </c>
      <c r="Q81" s="6">
        <f t="shared" si="1"/>
        <v>0</v>
      </c>
    </row>
    <row r="82" spans="13:17" ht="12.75" customHeight="1">
      <c r="M82" s="45" t="s">
        <v>129</v>
      </c>
      <c r="N82" s="45" t="s">
        <v>383</v>
      </c>
      <c r="O82" s="46">
        <v>0.5</v>
      </c>
      <c r="P82" s="46">
        <v>0.5</v>
      </c>
      <c r="Q82" s="6">
        <f t="shared" si="1"/>
        <v>0</v>
      </c>
    </row>
    <row r="83" spans="16:17" ht="12.75" customHeight="1">
      <c r="P83" s="7" t="s">
        <v>227</v>
      </c>
      <c r="Q83" s="17">
        <f>SUM(Q2:Q82)</f>
        <v>1</v>
      </c>
    </row>
    <row r="84" ht="12.75" customHeight="1"/>
    <row r="85" spans="14:17" ht="12.75" customHeight="1">
      <c r="N85" s="7"/>
      <c r="O85" s="8" t="s">
        <v>228</v>
      </c>
      <c r="P85" s="8" t="s">
        <v>229</v>
      </c>
      <c r="Q85" s="9" t="s">
        <v>230</v>
      </c>
    </row>
    <row r="86" spans="14:17" ht="12.75" customHeight="1">
      <c r="N86" s="7" t="s">
        <v>231</v>
      </c>
      <c r="O86">
        <f>SUM(O2:O82)</f>
        <v>45</v>
      </c>
      <c r="P86">
        <f>SUM(P2:P82)</f>
        <v>46</v>
      </c>
      <c r="Q86" s="10">
        <f>+O86+P86</f>
        <v>91</v>
      </c>
    </row>
    <row r="87" spans="14:17" ht="12.75" customHeight="1">
      <c r="N87" s="7" t="s">
        <v>232</v>
      </c>
      <c r="O87">
        <f>COUNT(O2:O82)</f>
        <v>81</v>
      </c>
      <c r="P87">
        <f>COUNT(P2:P82)</f>
        <v>81</v>
      </c>
      <c r="Q87" s="11">
        <f>+P87+O87</f>
        <v>162</v>
      </c>
    </row>
    <row r="88" spans="14:17" ht="12.75" customHeight="1">
      <c r="N88" s="7" t="s">
        <v>233</v>
      </c>
      <c r="O88">
        <f>MIN(O2:O82)</f>
        <v>0.5</v>
      </c>
      <c r="P88">
        <f>MIN(P2:P82)</f>
        <v>0.5</v>
      </c>
      <c r="Q88" s="11">
        <f>MIN(O88:P88)</f>
        <v>0.5</v>
      </c>
    </row>
    <row r="89" spans="14:17" ht="12.75" customHeight="1">
      <c r="N89" s="7" t="s">
        <v>234</v>
      </c>
      <c r="O89">
        <f>MAX(O2:O82)</f>
        <v>1</v>
      </c>
      <c r="P89">
        <f>MAX(P2:P82)</f>
        <v>1</v>
      </c>
      <c r="Q89" s="12">
        <f>MAX(O89:P89)</f>
        <v>1</v>
      </c>
    </row>
    <row r="90" spans="14:17" ht="12.75" customHeight="1">
      <c r="N90" s="7" t="s">
        <v>235</v>
      </c>
      <c r="O90" s="13">
        <f>O86/O87</f>
        <v>0.5555555555555556</v>
      </c>
      <c r="P90" s="13">
        <f>P86/P87</f>
        <v>0.5679012345679012</v>
      </c>
      <c r="Q90" s="14">
        <f>(O86+P86)/Q87</f>
        <v>0.5617283950617284</v>
      </c>
    </row>
    <row r="91" spans="14:17" ht="12.75" customHeight="1">
      <c r="N91" s="7" t="s">
        <v>236</v>
      </c>
      <c r="O91" s="15">
        <f>STDEV(O2:O82)</f>
        <v>0.15811388300841897</v>
      </c>
      <c r="P91" s="15">
        <f>STDEV(P2:P82)</f>
        <v>0.1723565784165397</v>
      </c>
      <c r="Q91" s="15">
        <f>SQRT(Q83/Q87)</f>
        <v>0.07856742013183861</v>
      </c>
    </row>
    <row r="92" spans="14:17" ht="12.75" customHeight="1">
      <c r="N92" s="7" t="s">
        <v>237</v>
      </c>
      <c r="Q92" s="16">
        <f>(Q91/Q90)*100</f>
        <v>13.986727539953685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70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4" width="8.421875" style="0" customWidth="1"/>
    <col min="8" max="8" width="11.00390625" style="0" customWidth="1"/>
    <col min="9" max="9" width="19.57421875" style="0" bestFit="1" customWidth="1"/>
    <col min="11" max="11" width="13.140625" style="0" customWidth="1"/>
    <col min="12" max="12" width="11.140625" style="0" customWidth="1"/>
    <col min="13" max="13" width="16.7109375" style="0" customWidth="1"/>
    <col min="14" max="14" width="10.7109375" style="0" bestFit="1" customWidth="1"/>
    <col min="15" max="15" width="18.140625" style="0" bestFit="1" customWidth="1"/>
    <col min="16" max="16" width="18.00390625" style="0" bestFit="1" customWidth="1"/>
    <col min="17" max="17" width="16.7109375" style="0" bestFit="1" customWidth="1"/>
  </cols>
  <sheetData>
    <row r="1" spans="1:21" ht="12.75" customHeight="1">
      <c r="A1" s="18" t="s">
        <v>388</v>
      </c>
      <c r="M1" s="31" t="s">
        <v>0</v>
      </c>
      <c r="N1" s="31" t="s">
        <v>1</v>
      </c>
      <c r="O1" s="31" t="s">
        <v>386</v>
      </c>
      <c r="P1" s="31" t="s">
        <v>387</v>
      </c>
      <c r="Q1" s="4" t="s">
        <v>226</v>
      </c>
      <c r="R1" s="4" t="s">
        <v>301</v>
      </c>
      <c r="S1" s="4" t="s">
        <v>302</v>
      </c>
      <c r="T1" s="4" t="s">
        <v>303</v>
      </c>
      <c r="U1" s="4" t="s">
        <v>304</v>
      </c>
    </row>
    <row r="2" spans="1:21" ht="12.75" customHeight="1">
      <c r="A2" s="18" t="s">
        <v>389</v>
      </c>
      <c r="M2" s="32" t="s">
        <v>133</v>
      </c>
      <c r="N2" s="32" t="s">
        <v>246</v>
      </c>
      <c r="O2" s="33">
        <v>5</v>
      </c>
      <c r="P2" s="33">
        <v>2.5</v>
      </c>
      <c r="Q2" s="6">
        <f aca="true" t="shared" si="0" ref="Q2:Q60">(O2-P2)^2</f>
        <v>6.25</v>
      </c>
      <c r="R2">
        <v>140</v>
      </c>
      <c r="S2">
        <f>0.8*R2</f>
        <v>112</v>
      </c>
      <c r="T2">
        <v>0</v>
      </c>
      <c r="U2">
        <f>$B$3</f>
        <v>5</v>
      </c>
    </row>
    <row r="3" spans="1:21" ht="12.75" customHeight="1">
      <c r="A3" s="18" t="s">
        <v>299</v>
      </c>
      <c r="B3">
        <v>5</v>
      </c>
      <c r="C3" t="s">
        <v>300</v>
      </c>
      <c r="M3" s="32" t="s">
        <v>133</v>
      </c>
      <c r="N3" s="32" t="s">
        <v>134</v>
      </c>
      <c r="O3" s="33">
        <v>7</v>
      </c>
      <c r="P3" s="33">
        <v>2.5</v>
      </c>
      <c r="Q3" s="6">
        <f t="shared" si="0"/>
        <v>20.25</v>
      </c>
      <c r="R3">
        <v>0</v>
      </c>
      <c r="S3">
        <v>0</v>
      </c>
      <c r="T3">
        <f>R2</f>
        <v>140</v>
      </c>
      <c r="U3">
        <f>$B$3</f>
        <v>5</v>
      </c>
    </row>
    <row r="4" spans="13:19" ht="12.75" customHeight="1">
      <c r="M4" s="32" t="s">
        <v>133</v>
      </c>
      <c r="N4" s="32" t="s">
        <v>247</v>
      </c>
      <c r="O4" s="33">
        <v>2.5</v>
      </c>
      <c r="P4" s="33">
        <v>2.5</v>
      </c>
      <c r="Q4" s="6">
        <f t="shared" si="0"/>
        <v>0</v>
      </c>
      <c r="R4">
        <f>S2</f>
        <v>112</v>
      </c>
      <c r="S4">
        <f>R2</f>
        <v>140</v>
      </c>
    </row>
    <row r="5" spans="1:21" ht="12.75" customHeight="1">
      <c r="A5" s="18" t="s">
        <v>240</v>
      </c>
      <c r="M5" s="32" t="s">
        <v>133</v>
      </c>
      <c r="N5" s="32" t="s">
        <v>248</v>
      </c>
      <c r="O5" s="33">
        <v>2.5</v>
      </c>
      <c r="P5" s="33">
        <v>2.5</v>
      </c>
      <c r="Q5" s="6">
        <f t="shared" si="0"/>
        <v>0</v>
      </c>
      <c r="T5">
        <f>$B$3</f>
        <v>5</v>
      </c>
      <c r="U5">
        <f>+T2</f>
        <v>0</v>
      </c>
    </row>
    <row r="6" spans="1:21" ht="12.75" customHeight="1" thickBot="1">
      <c r="A6" s="19" t="s">
        <v>239</v>
      </c>
      <c r="B6" s="19"/>
      <c r="C6" s="19"/>
      <c r="D6" s="19"/>
      <c r="E6" s="19"/>
      <c r="F6" s="19"/>
      <c r="G6" s="19"/>
      <c r="H6" s="19"/>
      <c r="I6" s="19"/>
      <c r="J6" s="19"/>
      <c r="M6" s="32" t="s">
        <v>133</v>
      </c>
      <c r="N6" s="32" t="s">
        <v>249</v>
      </c>
      <c r="O6" s="33">
        <v>2.5</v>
      </c>
      <c r="P6" s="33">
        <v>2.5</v>
      </c>
      <c r="Q6" s="6">
        <f t="shared" si="0"/>
        <v>0</v>
      </c>
      <c r="T6">
        <f>$B$3</f>
        <v>5</v>
      </c>
      <c r="U6">
        <f>+T3</f>
        <v>140</v>
      </c>
    </row>
    <row r="7" spans="1:17" ht="12.75" customHeight="1" thickBot="1">
      <c r="A7" s="28" t="s">
        <v>238</v>
      </c>
      <c r="B7" s="29" t="s">
        <v>232</v>
      </c>
      <c r="C7" s="29" t="s">
        <v>231</v>
      </c>
      <c r="D7" s="29" t="s">
        <v>305</v>
      </c>
      <c r="E7" s="29" t="s">
        <v>233</v>
      </c>
      <c r="F7" s="29" t="s">
        <v>234</v>
      </c>
      <c r="G7" s="29" t="s">
        <v>235</v>
      </c>
      <c r="H7" s="29" t="s">
        <v>244</v>
      </c>
      <c r="I7" s="29" t="s">
        <v>245</v>
      </c>
      <c r="J7" s="30" t="s">
        <v>237</v>
      </c>
      <c r="M7" s="32" t="s">
        <v>140</v>
      </c>
      <c r="N7" s="32" t="s">
        <v>141</v>
      </c>
      <c r="O7" s="33">
        <v>2.5</v>
      </c>
      <c r="P7" s="33">
        <v>2.5</v>
      </c>
      <c r="Q7" s="6">
        <f t="shared" si="0"/>
        <v>0</v>
      </c>
    </row>
    <row r="8" spans="1:17" ht="12.75" customHeight="1">
      <c r="A8" s="20" t="s">
        <v>228</v>
      </c>
      <c r="B8" s="21">
        <f>+O65</f>
        <v>59</v>
      </c>
      <c r="C8" s="21">
        <f>+O64</f>
        <v>500.5</v>
      </c>
      <c r="D8">
        <f>$B$3</f>
        <v>5</v>
      </c>
      <c r="E8" s="21">
        <f>+O66</f>
        <v>2.5</v>
      </c>
      <c r="F8" s="21">
        <f>+O67</f>
        <v>132</v>
      </c>
      <c r="G8" s="10">
        <f>+O68</f>
        <v>8.483050847457626</v>
      </c>
      <c r="H8" s="37">
        <f>O69</f>
        <v>23.208753941075123</v>
      </c>
      <c r="I8" s="37" t="s">
        <v>243</v>
      </c>
      <c r="J8" s="22" t="s">
        <v>243</v>
      </c>
      <c r="M8" s="32" t="s">
        <v>140</v>
      </c>
      <c r="N8" s="32" t="s">
        <v>250</v>
      </c>
      <c r="O8" s="33">
        <v>2.5</v>
      </c>
      <c r="P8" s="33">
        <v>2.5</v>
      </c>
      <c r="Q8" s="6">
        <f t="shared" si="0"/>
        <v>0</v>
      </c>
    </row>
    <row r="9" spans="1:17" ht="12.75" customHeight="1">
      <c r="A9" s="20" t="s">
        <v>229</v>
      </c>
      <c r="B9" s="21">
        <f>+P65</f>
        <v>59</v>
      </c>
      <c r="C9" s="21">
        <f>+P64</f>
        <v>484</v>
      </c>
      <c r="D9">
        <f>$B$3</f>
        <v>5</v>
      </c>
      <c r="E9" s="21">
        <f>+P66</f>
        <v>2.5</v>
      </c>
      <c r="F9" s="21">
        <f>+P67</f>
        <v>133</v>
      </c>
      <c r="G9" s="10">
        <f>P68</f>
        <v>8.203389830508474</v>
      </c>
      <c r="H9" s="37">
        <f>P69</f>
        <v>22.602280676055795</v>
      </c>
      <c r="I9" s="37" t="s">
        <v>243</v>
      </c>
      <c r="J9" s="22" t="s">
        <v>243</v>
      </c>
      <c r="M9" s="32" t="s">
        <v>140</v>
      </c>
      <c r="N9" s="32" t="s">
        <v>251</v>
      </c>
      <c r="O9" s="33">
        <v>2.5</v>
      </c>
      <c r="P9" s="33">
        <v>2.5</v>
      </c>
      <c r="Q9" s="6">
        <f t="shared" si="0"/>
        <v>0</v>
      </c>
    </row>
    <row r="10" spans="1:17" ht="12.75" customHeight="1">
      <c r="A10" s="23" t="s">
        <v>230</v>
      </c>
      <c r="B10" s="24">
        <f>+Q65</f>
        <v>118</v>
      </c>
      <c r="C10" s="26">
        <f>+Q64</f>
        <v>984.5</v>
      </c>
      <c r="D10" s="24">
        <f>$B$3</f>
        <v>5</v>
      </c>
      <c r="E10" s="24">
        <f>+Q66</f>
        <v>2.5</v>
      </c>
      <c r="F10" s="26">
        <f>+Q67</f>
        <v>133</v>
      </c>
      <c r="G10" s="39">
        <f>Q68</f>
        <v>8.34322033898305</v>
      </c>
      <c r="H10" s="38" t="s">
        <v>243</v>
      </c>
      <c r="I10" s="25">
        <f>Q69</f>
        <v>1.092152283415409</v>
      </c>
      <c r="J10" s="27">
        <f>Q70</f>
        <v>13.090296540682402</v>
      </c>
      <c r="M10" s="32" t="s">
        <v>140</v>
      </c>
      <c r="N10" s="32" t="s">
        <v>252</v>
      </c>
      <c r="O10" s="33">
        <v>2.5</v>
      </c>
      <c r="P10" s="33">
        <v>2.5</v>
      </c>
      <c r="Q10" s="6">
        <f t="shared" si="0"/>
        <v>0</v>
      </c>
    </row>
    <row r="11" spans="13:17" ht="12.75" customHeight="1">
      <c r="M11" s="32" t="s">
        <v>147</v>
      </c>
      <c r="N11" s="32" t="s">
        <v>253</v>
      </c>
      <c r="O11" s="33">
        <v>2.5</v>
      </c>
      <c r="P11" s="33">
        <v>2.5</v>
      </c>
      <c r="Q11" s="6">
        <f t="shared" si="0"/>
        <v>0</v>
      </c>
    </row>
    <row r="12" spans="13:17" ht="12.75" customHeight="1">
      <c r="M12" s="32" t="s">
        <v>147</v>
      </c>
      <c r="N12" s="32" t="s">
        <v>148</v>
      </c>
      <c r="O12" s="33">
        <v>2.5</v>
      </c>
      <c r="P12" s="33">
        <v>2.5</v>
      </c>
      <c r="Q12" s="6">
        <f t="shared" si="0"/>
        <v>0</v>
      </c>
    </row>
    <row r="13" spans="13:17" ht="12.75" customHeight="1">
      <c r="M13" s="32" t="s">
        <v>147</v>
      </c>
      <c r="N13" s="32" t="s">
        <v>254</v>
      </c>
      <c r="O13" s="33">
        <v>2.5</v>
      </c>
      <c r="P13" s="33">
        <v>2.5</v>
      </c>
      <c r="Q13" s="6">
        <f t="shared" si="0"/>
        <v>0</v>
      </c>
    </row>
    <row r="14" spans="13:17" ht="12.75" customHeight="1">
      <c r="M14" s="32" t="s">
        <v>147</v>
      </c>
      <c r="N14" s="32" t="s">
        <v>256</v>
      </c>
      <c r="O14" s="33">
        <v>2.5</v>
      </c>
      <c r="P14" s="33">
        <v>2.5</v>
      </c>
      <c r="Q14" s="6">
        <f t="shared" si="0"/>
        <v>0</v>
      </c>
    </row>
    <row r="15" spans="13:17" ht="12.75" customHeight="1">
      <c r="M15" s="32" t="s">
        <v>147</v>
      </c>
      <c r="N15" s="32" t="s">
        <v>257</v>
      </c>
      <c r="O15" s="33">
        <v>2.5</v>
      </c>
      <c r="P15" s="33">
        <v>2.5</v>
      </c>
      <c r="Q15" s="6">
        <f t="shared" si="0"/>
        <v>0</v>
      </c>
    </row>
    <row r="16" spans="13:17" ht="12.75" customHeight="1">
      <c r="M16" s="32" t="s">
        <v>147</v>
      </c>
      <c r="N16" s="32" t="s">
        <v>258</v>
      </c>
      <c r="O16" s="33">
        <v>2.5</v>
      </c>
      <c r="P16" s="33">
        <v>2.5</v>
      </c>
      <c r="Q16" s="6">
        <f t="shared" si="0"/>
        <v>0</v>
      </c>
    </row>
    <row r="17" spans="13:17" ht="12.75" customHeight="1">
      <c r="M17" s="32" t="s">
        <v>147</v>
      </c>
      <c r="N17" s="32" t="s">
        <v>259</v>
      </c>
      <c r="O17" s="33">
        <v>2.5</v>
      </c>
      <c r="P17" s="33">
        <v>2.5</v>
      </c>
      <c r="Q17" s="6">
        <f t="shared" si="0"/>
        <v>0</v>
      </c>
    </row>
    <row r="18" spans="13:17" ht="12.75" customHeight="1">
      <c r="M18" s="32" t="s">
        <v>147</v>
      </c>
      <c r="N18" s="32" t="s">
        <v>260</v>
      </c>
      <c r="O18" s="33">
        <v>2.5</v>
      </c>
      <c r="P18" s="33">
        <v>2.5</v>
      </c>
      <c r="Q18" s="6">
        <f t="shared" si="0"/>
        <v>0</v>
      </c>
    </row>
    <row r="19" spans="13:17" ht="12.75" customHeight="1">
      <c r="M19" s="32" t="s">
        <v>159</v>
      </c>
      <c r="N19" s="32" t="s">
        <v>261</v>
      </c>
      <c r="O19" s="33">
        <v>2.5</v>
      </c>
      <c r="P19" s="33">
        <v>2.5</v>
      </c>
      <c r="Q19" s="6">
        <f t="shared" si="0"/>
        <v>0</v>
      </c>
    </row>
    <row r="20" spans="13:17" ht="12.75" customHeight="1">
      <c r="M20" s="32" t="s">
        <v>159</v>
      </c>
      <c r="N20" s="32" t="s">
        <v>262</v>
      </c>
      <c r="O20" s="33">
        <v>2.5</v>
      </c>
      <c r="P20" s="33">
        <v>2.5</v>
      </c>
      <c r="Q20" s="6">
        <f t="shared" si="0"/>
        <v>0</v>
      </c>
    </row>
    <row r="21" spans="13:17" ht="12.75" customHeight="1">
      <c r="M21" s="32" t="s">
        <v>159</v>
      </c>
      <c r="N21" s="32" t="s">
        <v>263</v>
      </c>
      <c r="O21" s="33">
        <v>2.5</v>
      </c>
      <c r="P21" s="33">
        <v>2.5</v>
      </c>
      <c r="Q21" s="6">
        <f t="shared" si="0"/>
        <v>0</v>
      </c>
    </row>
    <row r="22" spans="13:17" ht="12.75" customHeight="1">
      <c r="M22" s="32" t="s">
        <v>166</v>
      </c>
      <c r="N22" s="32" t="s">
        <v>167</v>
      </c>
      <c r="O22" s="33">
        <v>12</v>
      </c>
      <c r="P22" s="33">
        <v>15</v>
      </c>
      <c r="Q22" s="6">
        <f t="shared" si="0"/>
        <v>9</v>
      </c>
    </row>
    <row r="23" spans="13:17" ht="12.75" customHeight="1">
      <c r="M23" s="32" t="s">
        <v>166</v>
      </c>
      <c r="N23" s="32" t="s">
        <v>264</v>
      </c>
      <c r="O23" s="33">
        <v>8</v>
      </c>
      <c r="P23" s="33">
        <v>6</v>
      </c>
      <c r="Q23" s="6">
        <f t="shared" si="0"/>
        <v>4</v>
      </c>
    </row>
    <row r="24" spans="13:17" ht="12.75" customHeight="1">
      <c r="M24" s="32" t="s">
        <v>166</v>
      </c>
      <c r="N24" s="32" t="s">
        <v>265</v>
      </c>
      <c r="O24" s="33">
        <v>2.5</v>
      </c>
      <c r="P24" s="33">
        <v>2.5</v>
      </c>
      <c r="Q24" s="6">
        <f t="shared" si="0"/>
        <v>0</v>
      </c>
    </row>
    <row r="25" spans="13:17" ht="12.75" customHeight="1">
      <c r="M25" s="32" t="s">
        <v>166</v>
      </c>
      <c r="N25" s="32" t="s">
        <v>266</v>
      </c>
      <c r="O25" s="33">
        <v>2.5</v>
      </c>
      <c r="P25" s="33">
        <v>5</v>
      </c>
      <c r="Q25" s="6">
        <f t="shared" si="0"/>
        <v>6.25</v>
      </c>
    </row>
    <row r="26" spans="13:17" ht="12.75" customHeight="1">
      <c r="M26" s="32" t="s">
        <v>166</v>
      </c>
      <c r="N26" s="32" t="s">
        <v>267</v>
      </c>
      <c r="O26" s="33">
        <v>14</v>
      </c>
      <c r="P26" s="33">
        <v>15</v>
      </c>
      <c r="Q26" s="6">
        <f t="shared" si="0"/>
        <v>1</v>
      </c>
    </row>
    <row r="27" spans="13:17" ht="12.75" customHeight="1">
      <c r="M27" s="32" t="s">
        <v>166</v>
      </c>
      <c r="N27" s="32" t="s">
        <v>268</v>
      </c>
      <c r="O27" s="33">
        <v>10</v>
      </c>
      <c r="P27" s="33">
        <v>9</v>
      </c>
      <c r="Q27" s="6">
        <f t="shared" si="0"/>
        <v>1</v>
      </c>
    </row>
    <row r="28" spans="13:17" ht="12.75" customHeight="1">
      <c r="M28" s="32" t="s">
        <v>175</v>
      </c>
      <c r="N28" s="32" t="s">
        <v>269</v>
      </c>
      <c r="O28" s="33">
        <v>2.5</v>
      </c>
      <c r="P28" s="33">
        <v>2.5</v>
      </c>
      <c r="Q28" s="6">
        <f t="shared" si="0"/>
        <v>0</v>
      </c>
    </row>
    <row r="29" spans="13:17" ht="12.75" customHeight="1">
      <c r="M29" s="32" t="s">
        <v>175</v>
      </c>
      <c r="N29" s="32" t="s">
        <v>270</v>
      </c>
      <c r="O29" s="33">
        <v>2.5</v>
      </c>
      <c r="P29" s="33">
        <v>2.5</v>
      </c>
      <c r="Q29" s="6">
        <f t="shared" si="0"/>
        <v>0</v>
      </c>
    </row>
    <row r="30" spans="13:17" ht="12.75" customHeight="1">
      <c r="M30" s="32" t="s">
        <v>175</v>
      </c>
      <c r="N30" s="32" t="s">
        <v>271</v>
      </c>
      <c r="O30" s="33">
        <v>2.5</v>
      </c>
      <c r="P30" s="33">
        <v>2.5</v>
      </c>
      <c r="Q30" s="6">
        <f t="shared" si="0"/>
        <v>0</v>
      </c>
    </row>
    <row r="31" spans="13:17" ht="12.75" customHeight="1">
      <c r="M31" s="32" t="s">
        <v>175</v>
      </c>
      <c r="N31" s="32" t="s">
        <v>272</v>
      </c>
      <c r="O31" s="33">
        <v>2.5</v>
      </c>
      <c r="P31" s="33">
        <v>2.5</v>
      </c>
      <c r="Q31" s="6">
        <f t="shared" si="0"/>
        <v>0</v>
      </c>
    </row>
    <row r="32" spans="13:17" ht="12.75" customHeight="1">
      <c r="M32" s="32" t="s">
        <v>175</v>
      </c>
      <c r="N32" s="32" t="s">
        <v>273</v>
      </c>
      <c r="O32" s="33">
        <v>17</v>
      </c>
      <c r="P32" s="33">
        <v>17</v>
      </c>
      <c r="Q32" s="6">
        <f t="shared" si="0"/>
        <v>0</v>
      </c>
    </row>
    <row r="33" spans="13:17" ht="12.75" customHeight="1">
      <c r="M33" s="32" t="s">
        <v>175</v>
      </c>
      <c r="N33" s="32" t="s">
        <v>274</v>
      </c>
      <c r="O33" s="33">
        <v>2.5</v>
      </c>
      <c r="P33" s="33">
        <v>2.5</v>
      </c>
      <c r="Q33" s="6">
        <f t="shared" si="0"/>
        <v>0</v>
      </c>
    </row>
    <row r="34" spans="13:17" ht="12.75" customHeight="1">
      <c r="M34" s="32" t="s">
        <v>186</v>
      </c>
      <c r="N34" s="32" t="s">
        <v>188</v>
      </c>
      <c r="O34" s="33">
        <v>2.5</v>
      </c>
      <c r="P34" s="33">
        <v>2.5</v>
      </c>
      <c r="Q34" s="6">
        <f t="shared" si="0"/>
        <v>0</v>
      </c>
    </row>
    <row r="35" spans="13:17" ht="12.75" customHeight="1">
      <c r="M35" s="32" t="s">
        <v>186</v>
      </c>
      <c r="N35" s="32" t="s">
        <v>275</v>
      </c>
      <c r="O35" s="33">
        <v>7</v>
      </c>
      <c r="P35" s="33">
        <v>7</v>
      </c>
      <c r="Q35" s="6">
        <f t="shared" si="0"/>
        <v>0</v>
      </c>
    </row>
    <row r="36" spans="13:17" ht="12.75" customHeight="1">
      <c r="M36" s="32" t="s">
        <v>186</v>
      </c>
      <c r="N36" s="32" t="s">
        <v>276</v>
      </c>
      <c r="O36" s="33">
        <v>132</v>
      </c>
      <c r="P36" s="33">
        <v>133</v>
      </c>
      <c r="Q36" s="6">
        <f t="shared" si="0"/>
        <v>1</v>
      </c>
    </row>
    <row r="37" spans="13:17" ht="12.75" customHeight="1">
      <c r="M37" s="32" t="s">
        <v>186</v>
      </c>
      <c r="N37" s="32" t="s">
        <v>277</v>
      </c>
      <c r="O37" s="33">
        <v>2.5</v>
      </c>
      <c r="P37" s="33">
        <v>2.5</v>
      </c>
      <c r="Q37" s="6">
        <f t="shared" si="0"/>
        <v>0</v>
      </c>
    </row>
    <row r="38" spans="13:17" ht="12.75" customHeight="1">
      <c r="M38" s="32" t="s">
        <v>186</v>
      </c>
      <c r="N38" s="32" t="s">
        <v>278</v>
      </c>
      <c r="O38" s="33">
        <v>8</v>
      </c>
      <c r="P38" s="33">
        <v>6</v>
      </c>
      <c r="Q38" s="6">
        <f t="shared" si="0"/>
        <v>4</v>
      </c>
    </row>
    <row r="39" spans="13:17" ht="12.75" customHeight="1">
      <c r="M39" s="32" t="s">
        <v>186</v>
      </c>
      <c r="N39" s="32" t="s">
        <v>279</v>
      </c>
      <c r="O39" s="33">
        <v>21</v>
      </c>
      <c r="P39" s="33">
        <v>17</v>
      </c>
      <c r="Q39" s="6">
        <f t="shared" si="0"/>
        <v>16</v>
      </c>
    </row>
    <row r="40" spans="13:17" ht="12.75" customHeight="1">
      <c r="M40" s="32" t="s">
        <v>195</v>
      </c>
      <c r="N40" s="32" t="s">
        <v>280</v>
      </c>
      <c r="O40" s="33">
        <v>2.5</v>
      </c>
      <c r="P40" s="33">
        <v>2.5</v>
      </c>
      <c r="Q40" s="6">
        <f t="shared" si="0"/>
        <v>0</v>
      </c>
    </row>
    <row r="41" spans="13:17" ht="12.75" customHeight="1">
      <c r="M41" s="32" t="s">
        <v>195</v>
      </c>
      <c r="N41" s="32" t="s">
        <v>281</v>
      </c>
      <c r="O41" s="33">
        <v>2.5</v>
      </c>
      <c r="P41" s="33">
        <v>2.5</v>
      </c>
      <c r="Q41" s="6">
        <f t="shared" si="0"/>
        <v>0</v>
      </c>
    </row>
    <row r="42" spans="13:17" ht="12.75" customHeight="1">
      <c r="M42" s="32" t="s">
        <v>195</v>
      </c>
      <c r="N42" s="32" t="s">
        <v>282</v>
      </c>
      <c r="O42" s="33">
        <v>2.5</v>
      </c>
      <c r="P42" s="33">
        <v>2.5</v>
      </c>
      <c r="Q42" s="6">
        <f t="shared" si="0"/>
        <v>0</v>
      </c>
    </row>
    <row r="43" spans="13:17" ht="12.75" customHeight="1">
      <c r="M43" s="32" t="s">
        <v>195</v>
      </c>
      <c r="N43" s="32" t="s">
        <v>200</v>
      </c>
      <c r="O43" s="33">
        <v>2.5</v>
      </c>
      <c r="P43" s="33">
        <v>2.5</v>
      </c>
      <c r="Q43" s="6">
        <f t="shared" si="0"/>
        <v>0</v>
      </c>
    </row>
    <row r="44" spans="13:17" ht="12.75" customHeight="1">
      <c r="M44" s="32" t="s">
        <v>195</v>
      </c>
      <c r="N44" s="32" t="s">
        <v>283</v>
      </c>
      <c r="O44" s="33">
        <v>2.5</v>
      </c>
      <c r="P44" s="33">
        <v>2.5</v>
      </c>
      <c r="Q44" s="6">
        <f t="shared" si="0"/>
        <v>0</v>
      </c>
    </row>
    <row r="45" spans="13:17" ht="12.75" customHeight="1">
      <c r="M45" s="32" t="s">
        <v>195</v>
      </c>
      <c r="N45" s="32" t="s">
        <v>284</v>
      </c>
      <c r="O45" s="33">
        <v>2.5</v>
      </c>
      <c r="P45" s="33">
        <v>2.5</v>
      </c>
      <c r="Q45" s="6">
        <f t="shared" si="0"/>
        <v>0</v>
      </c>
    </row>
    <row r="46" spans="13:17" ht="12.75" customHeight="1">
      <c r="M46" s="32" t="s">
        <v>195</v>
      </c>
      <c r="N46" s="32" t="s">
        <v>297</v>
      </c>
      <c r="O46" s="33">
        <v>2.5</v>
      </c>
      <c r="P46" s="33">
        <v>2.5</v>
      </c>
      <c r="Q46" s="6">
        <f t="shared" si="0"/>
        <v>0</v>
      </c>
    </row>
    <row r="47" spans="13:17" ht="12.75" customHeight="1">
      <c r="M47" s="32" t="s">
        <v>204</v>
      </c>
      <c r="N47" s="32" t="s">
        <v>285</v>
      </c>
      <c r="O47" s="33">
        <v>2.5</v>
      </c>
      <c r="P47" s="33">
        <v>2.5</v>
      </c>
      <c r="Q47" s="6">
        <f t="shared" si="0"/>
        <v>0</v>
      </c>
    </row>
    <row r="48" spans="13:17" ht="12.75" customHeight="1">
      <c r="M48" s="32" t="s">
        <v>204</v>
      </c>
      <c r="N48" s="32" t="s">
        <v>286</v>
      </c>
      <c r="O48" s="33">
        <v>2.5</v>
      </c>
      <c r="P48" s="33">
        <v>2.5</v>
      </c>
      <c r="Q48" s="6">
        <f t="shared" si="0"/>
        <v>0</v>
      </c>
    </row>
    <row r="49" spans="13:17" ht="12.75" customHeight="1">
      <c r="M49" s="32" t="s">
        <v>204</v>
      </c>
      <c r="N49" s="32" t="s">
        <v>287</v>
      </c>
      <c r="O49" s="33">
        <v>2.5</v>
      </c>
      <c r="P49" s="33">
        <v>2.5</v>
      </c>
      <c r="Q49" s="6">
        <f t="shared" si="0"/>
        <v>0</v>
      </c>
    </row>
    <row r="50" spans="13:17" ht="12.75" customHeight="1">
      <c r="M50" s="32" t="s">
        <v>204</v>
      </c>
      <c r="N50" s="32" t="s">
        <v>208</v>
      </c>
      <c r="O50" s="33">
        <v>2.5</v>
      </c>
      <c r="P50" s="33">
        <v>2.5</v>
      </c>
      <c r="Q50" s="6">
        <f t="shared" si="0"/>
        <v>0</v>
      </c>
    </row>
    <row r="51" spans="13:17" ht="12.75" customHeight="1">
      <c r="M51" s="32" t="s">
        <v>204</v>
      </c>
      <c r="N51" s="32" t="s">
        <v>289</v>
      </c>
      <c r="O51" s="33">
        <v>2.5</v>
      </c>
      <c r="P51" s="33">
        <v>2.5</v>
      </c>
      <c r="Q51" s="6">
        <f t="shared" si="0"/>
        <v>0</v>
      </c>
    </row>
    <row r="52" spans="13:17" ht="12.75" customHeight="1">
      <c r="M52" s="32" t="s">
        <v>204</v>
      </c>
      <c r="N52" s="32" t="s">
        <v>290</v>
      </c>
      <c r="O52" s="33">
        <v>2.5</v>
      </c>
      <c r="P52" s="33">
        <v>2.5</v>
      </c>
      <c r="Q52" s="6">
        <f t="shared" si="0"/>
        <v>0</v>
      </c>
    </row>
    <row r="53" spans="13:17" ht="12.75" customHeight="1">
      <c r="M53" s="32" t="s">
        <v>213</v>
      </c>
      <c r="N53" s="32" t="s">
        <v>291</v>
      </c>
      <c r="O53" s="33">
        <v>2.5</v>
      </c>
      <c r="P53" s="33">
        <v>2.5</v>
      </c>
      <c r="Q53" s="6">
        <f t="shared" si="0"/>
        <v>0</v>
      </c>
    </row>
    <row r="54" spans="13:17" ht="12.75" customHeight="1">
      <c r="M54" s="32" t="s">
        <v>213</v>
      </c>
      <c r="N54" s="32" t="s">
        <v>292</v>
      </c>
      <c r="O54" s="33">
        <v>14</v>
      </c>
      <c r="P54" s="33">
        <v>12</v>
      </c>
      <c r="Q54" s="6">
        <f t="shared" si="0"/>
        <v>4</v>
      </c>
    </row>
    <row r="55" spans="13:17" ht="12.75" customHeight="1">
      <c r="M55" s="32" t="s">
        <v>213</v>
      </c>
      <c r="N55" s="32" t="s">
        <v>293</v>
      </c>
      <c r="O55" s="33">
        <v>2.5</v>
      </c>
      <c r="P55" s="33">
        <v>2.5</v>
      </c>
      <c r="Q55" s="6">
        <f t="shared" si="0"/>
        <v>0</v>
      </c>
    </row>
    <row r="56" spans="13:17" ht="12.75" customHeight="1">
      <c r="M56" s="32" t="s">
        <v>219</v>
      </c>
      <c r="N56" s="32" t="s">
        <v>294</v>
      </c>
      <c r="O56" s="33">
        <v>2.5</v>
      </c>
      <c r="P56" s="33">
        <v>2.5</v>
      </c>
      <c r="Q56" s="6">
        <f t="shared" si="0"/>
        <v>0</v>
      </c>
    </row>
    <row r="57" spans="13:17" ht="12.75" customHeight="1">
      <c r="M57" s="32" t="s">
        <v>219</v>
      </c>
      <c r="N57" s="32" t="s">
        <v>221</v>
      </c>
      <c r="O57" s="33">
        <v>2.5</v>
      </c>
      <c r="P57" s="33">
        <v>2.5</v>
      </c>
      <c r="Q57" s="6">
        <f t="shared" si="0"/>
        <v>0</v>
      </c>
    </row>
    <row r="58" spans="13:17" ht="12.75" customHeight="1">
      <c r="M58" s="32" t="s">
        <v>222</v>
      </c>
      <c r="N58" s="32" t="s">
        <v>295</v>
      </c>
      <c r="O58" s="33">
        <v>2.5</v>
      </c>
      <c r="P58" s="33">
        <v>2.5</v>
      </c>
      <c r="Q58" s="6">
        <f t="shared" si="0"/>
        <v>0</v>
      </c>
    </row>
    <row r="59" spans="13:17" ht="12.75" customHeight="1">
      <c r="M59" s="32" t="s">
        <v>222</v>
      </c>
      <c r="N59" s="32" t="s">
        <v>296</v>
      </c>
      <c r="O59" s="33">
        <v>6</v>
      </c>
      <c r="P59" s="33">
        <v>8</v>
      </c>
      <c r="Q59" s="6">
        <f t="shared" si="0"/>
        <v>4</v>
      </c>
    </row>
    <row r="60" spans="13:17" ht="12.75" customHeight="1">
      <c r="M60" s="32" t="s">
        <v>222</v>
      </c>
      <c r="N60" s="32" t="s">
        <v>225</v>
      </c>
      <c r="O60" s="33">
        <v>127</v>
      </c>
      <c r="P60" s="33">
        <v>119</v>
      </c>
      <c r="Q60" s="6">
        <f t="shared" si="0"/>
        <v>64</v>
      </c>
    </row>
    <row r="61" spans="16:17" ht="12.75" customHeight="1">
      <c r="P61" s="7" t="s">
        <v>227</v>
      </c>
      <c r="Q61" s="43">
        <f>SUM(Q2:Q60)</f>
        <v>140.75</v>
      </c>
    </row>
    <row r="62" ht="12.75" customHeight="1"/>
    <row r="63" spans="14:17" ht="12.75" customHeight="1">
      <c r="N63" s="7"/>
      <c r="O63" s="8" t="s">
        <v>228</v>
      </c>
      <c r="P63" s="8" t="s">
        <v>229</v>
      </c>
      <c r="Q63" s="9" t="s">
        <v>230</v>
      </c>
    </row>
    <row r="64" spans="14:17" ht="12.75" customHeight="1">
      <c r="N64" s="7" t="s">
        <v>231</v>
      </c>
      <c r="O64">
        <f>SUM(O2:O60)</f>
        <v>500.5</v>
      </c>
      <c r="P64">
        <f>SUM(P2:P60)</f>
        <v>484</v>
      </c>
      <c r="Q64" s="10">
        <f>+O64+P64</f>
        <v>984.5</v>
      </c>
    </row>
    <row r="65" spans="14:17" ht="12.75" customHeight="1">
      <c r="N65" s="7" t="s">
        <v>232</v>
      </c>
      <c r="O65">
        <f>COUNT(O2:O60)</f>
        <v>59</v>
      </c>
      <c r="P65">
        <f>COUNT(P2:P60)</f>
        <v>59</v>
      </c>
      <c r="Q65" s="11">
        <f>+P65+O65</f>
        <v>118</v>
      </c>
    </row>
    <row r="66" spans="14:17" ht="12.75" customHeight="1">
      <c r="N66" s="7" t="s">
        <v>233</v>
      </c>
      <c r="O66">
        <f>MIN(O2:O60)</f>
        <v>2.5</v>
      </c>
      <c r="P66">
        <f>MIN(P2:P60)</f>
        <v>2.5</v>
      </c>
      <c r="Q66" s="11">
        <f>MIN(O66:P66)</f>
        <v>2.5</v>
      </c>
    </row>
    <row r="67" spans="14:17" ht="12.75" customHeight="1">
      <c r="N67" s="7" t="s">
        <v>234</v>
      </c>
      <c r="O67">
        <f>MAX(O2:O60)</f>
        <v>132</v>
      </c>
      <c r="P67">
        <f>MAX(P2:P60)</f>
        <v>133</v>
      </c>
      <c r="Q67" s="12">
        <f>MAX(O67:P67)</f>
        <v>133</v>
      </c>
    </row>
    <row r="68" spans="14:17" ht="12.75" customHeight="1">
      <c r="N68" s="7" t="s">
        <v>235</v>
      </c>
      <c r="O68" s="13">
        <f>O64/O65</f>
        <v>8.483050847457626</v>
      </c>
      <c r="P68" s="13">
        <f>P64/P65</f>
        <v>8.203389830508474</v>
      </c>
      <c r="Q68" s="14">
        <f>(O64+P64)/Q65</f>
        <v>8.34322033898305</v>
      </c>
    </row>
    <row r="69" spans="14:17" ht="12.75" customHeight="1">
      <c r="N69" s="7" t="s">
        <v>236</v>
      </c>
      <c r="O69" s="15">
        <f>STDEV(O2:O60)</f>
        <v>23.208753941075123</v>
      </c>
      <c r="P69" s="15">
        <f>STDEV(P2:P60)</f>
        <v>22.602280676055795</v>
      </c>
      <c r="Q69" s="15">
        <f>SQRT(Q61/Q65)</f>
        <v>1.092152283415409</v>
      </c>
    </row>
    <row r="70" spans="14:17" ht="12.75" customHeight="1">
      <c r="N70" s="7" t="s">
        <v>237</v>
      </c>
      <c r="Q70" s="16">
        <f>(Q69/Q68)*100</f>
        <v>13.090296540682402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92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4" width="8.421875" style="0" customWidth="1"/>
    <col min="8" max="8" width="11.00390625" style="0" customWidth="1"/>
    <col min="9" max="9" width="19.57421875" style="0" bestFit="1" customWidth="1"/>
    <col min="11" max="11" width="13.140625" style="0" customWidth="1"/>
    <col min="12" max="12" width="11.140625" style="0" customWidth="1"/>
    <col min="13" max="13" width="16.7109375" style="0" customWidth="1"/>
    <col min="14" max="14" width="10.7109375" style="0" bestFit="1" customWidth="1"/>
    <col min="15" max="15" width="18.140625" style="0" bestFit="1" customWidth="1"/>
    <col min="16" max="16" width="18.00390625" style="0" bestFit="1" customWidth="1"/>
    <col min="17" max="17" width="16.7109375" style="0" bestFit="1" customWidth="1"/>
  </cols>
  <sheetData>
    <row r="1" spans="1:21" ht="12.75" customHeight="1">
      <c r="A1" s="18" t="s">
        <v>390</v>
      </c>
      <c r="M1" s="47" t="s">
        <v>0</v>
      </c>
      <c r="N1" s="47" t="s">
        <v>1</v>
      </c>
      <c r="O1" s="47" t="s">
        <v>392</v>
      </c>
      <c r="P1" s="47" t="s">
        <v>393</v>
      </c>
      <c r="Q1" s="4" t="s">
        <v>226</v>
      </c>
      <c r="R1" s="4" t="s">
        <v>301</v>
      </c>
      <c r="S1" s="4" t="s">
        <v>302</v>
      </c>
      <c r="T1" s="4" t="s">
        <v>303</v>
      </c>
      <c r="U1" s="4" t="s">
        <v>304</v>
      </c>
    </row>
    <row r="2" spans="1:21" ht="12.75" customHeight="1">
      <c r="A2" s="18" t="s">
        <v>391</v>
      </c>
      <c r="M2" s="48" t="s">
        <v>2</v>
      </c>
      <c r="N2" s="48" t="s">
        <v>3</v>
      </c>
      <c r="O2" s="49">
        <v>2.5</v>
      </c>
      <c r="P2" s="49">
        <v>2.5</v>
      </c>
      <c r="Q2" s="6">
        <f aca="true" t="shared" si="0" ref="Q2:Q65">(O2-P2)^2</f>
        <v>0</v>
      </c>
      <c r="R2">
        <v>35</v>
      </c>
      <c r="S2">
        <f>0.8*R2</f>
        <v>28</v>
      </c>
      <c r="T2">
        <v>0</v>
      </c>
      <c r="U2">
        <f>$B$3</f>
        <v>5</v>
      </c>
    </row>
    <row r="3" spans="1:21" ht="12.75" customHeight="1">
      <c r="A3" s="18" t="s">
        <v>299</v>
      </c>
      <c r="B3">
        <v>5</v>
      </c>
      <c r="C3" t="s">
        <v>300</v>
      </c>
      <c r="M3" s="48" t="s">
        <v>2</v>
      </c>
      <c r="N3" s="48" t="s">
        <v>311</v>
      </c>
      <c r="O3" s="49">
        <v>2.5</v>
      </c>
      <c r="P3" s="49">
        <v>2.5</v>
      </c>
      <c r="Q3" s="6">
        <f t="shared" si="0"/>
        <v>0</v>
      </c>
      <c r="R3">
        <v>0</v>
      </c>
      <c r="S3">
        <v>0</v>
      </c>
      <c r="T3">
        <f>R2</f>
        <v>35</v>
      </c>
      <c r="U3">
        <f>$B$3</f>
        <v>5</v>
      </c>
    </row>
    <row r="4" spans="13:19" ht="12.75" customHeight="1">
      <c r="M4" s="48" t="s">
        <v>2</v>
      </c>
      <c r="N4" s="48" t="s">
        <v>312</v>
      </c>
      <c r="O4" s="49">
        <v>2.5</v>
      </c>
      <c r="P4" s="49">
        <v>2.5</v>
      </c>
      <c r="Q4" s="6">
        <f t="shared" si="0"/>
        <v>0</v>
      </c>
      <c r="R4">
        <f>S2</f>
        <v>28</v>
      </c>
      <c r="S4">
        <f>R2</f>
        <v>35</v>
      </c>
    </row>
    <row r="5" spans="1:21" ht="12.75" customHeight="1">
      <c r="A5" s="18" t="s">
        <v>240</v>
      </c>
      <c r="M5" s="48" t="s">
        <v>2</v>
      </c>
      <c r="N5" s="48" t="s">
        <v>313</v>
      </c>
      <c r="O5" s="49">
        <v>7</v>
      </c>
      <c r="P5" s="49">
        <v>5</v>
      </c>
      <c r="Q5" s="6">
        <f t="shared" si="0"/>
        <v>4</v>
      </c>
      <c r="T5">
        <f>$B$3</f>
        <v>5</v>
      </c>
      <c r="U5">
        <f>+T2</f>
        <v>0</v>
      </c>
    </row>
    <row r="6" spans="1:21" ht="12.75" customHeight="1" thickBot="1">
      <c r="A6" s="19" t="s">
        <v>239</v>
      </c>
      <c r="B6" s="19"/>
      <c r="C6" s="19"/>
      <c r="D6" s="19"/>
      <c r="E6" s="19"/>
      <c r="F6" s="19"/>
      <c r="G6" s="19"/>
      <c r="H6" s="19"/>
      <c r="I6" s="19"/>
      <c r="J6" s="19"/>
      <c r="M6" s="48" t="s">
        <v>2</v>
      </c>
      <c r="N6" s="48" t="s">
        <v>314</v>
      </c>
      <c r="O6" s="49">
        <v>2.5</v>
      </c>
      <c r="P6" s="49">
        <v>2.5</v>
      </c>
      <c r="Q6" s="6">
        <f t="shared" si="0"/>
        <v>0</v>
      </c>
      <c r="T6">
        <f>$B$3</f>
        <v>5</v>
      </c>
      <c r="U6">
        <f>+T3</f>
        <v>35</v>
      </c>
    </row>
    <row r="7" spans="1:17" ht="12.75" customHeight="1" thickBot="1">
      <c r="A7" s="28" t="s">
        <v>238</v>
      </c>
      <c r="B7" s="29" t="s">
        <v>232</v>
      </c>
      <c r="C7" s="29" t="s">
        <v>231</v>
      </c>
      <c r="D7" s="29" t="s">
        <v>305</v>
      </c>
      <c r="E7" s="29" t="s">
        <v>233</v>
      </c>
      <c r="F7" s="29" t="s">
        <v>234</v>
      </c>
      <c r="G7" s="29" t="s">
        <v>235</v>
      </c>
      <c r="H7" s="29" t="s">
        <v>244</v>
      </c>
      <c r="I7" s="29" t="s">
        <v>245</v>
      </c>
      <c r="J7" s="30" t="s">
        <v>237</v>
      </c>
      <c r="M7" s="48" t="s">
        <v>2</v>
      </c>
      <c r="N7" s="48" t="s">
        <v>315</v>
      </c>
      <c r="O7" s="49">
        <v>2.5</v>
      </c>
      <c r="P7" s="49">
        <v>2.5</v>
      </c>
      <c r="Q7" s="6">
        <f t="shared" si="0"/>
        <v>0</v>
      </c>
    </row>
    <row r="8" spans="1:17" ht="12.75" customHeight="1">
      <c r="A8" s="20" t="s">
        <v>228</v>
      </c>
      <c r="B8" s="21">
        <f>+O87</f>
        <v>81</v>
      </c>
      <c r="C8" s="21">
        <f>+O86</f>
        <v>265.5</v>
      </c>
      <c r="D8">
        <f>$B$3</f>
        <v>5</v>
      </c>
      <c r="E8" s="21">
        <f>+O88</f>
        <v>2.5</v>
      </c>
      <c r="F8" s="21">
        <f>+O89</f>
        <v>32</v>
      </c>
      <c r="G8" s="10">
        <f>+O90</f>
        <v>3.2777777777777777</v>
      </c>
      <c r="H8" s="37">
        <f>O91</f>
        <v>3.7257549570523287</v>
      </c>
      <c r="I8" s="37" t="s">
        <v>243</v>
      </c>
      <c r="J8" s="22" t="s">
        <v>243</v>
      </c>
      <c r="M8" s="48" t="s">
        <v>11</v>
      </c>
      <c r="N8" s="48" t="s">
        <v>316</v>
      </c>
      <c r="O8" s="49">
        <v>2.5</v>
      </c>
      <c r="P8" s="49">
        <v>2.5</v>
      </c>
      <c r="Q8" s="6">
        <f t="shared" si="0"/>
        <v>0</v>
      </c>
    </row>
    <row r="9" spans="1:17" ht="12.75" customHeight="1">
      <c r="A9" s="20" t="s">
        <v>229</v>
      </c>
      <c r="B9" s="21">
        <f>+P87</f>
        <v>81</v>
      </c>
      <c r="C9" s="21">
        <f>+P86</f>
        <v>260.5</v>
      </c>
      <c r="D9">
        <f>$B$3</f>
        <v>5</v>
      </c>
      <c r="E9" s="21">
        <f>+P88</f>
        <v>2.5</v>
      </c>
      <c r="F9" s="21">
        <f>+P89</f>
        <v>30</v>
      </c>
      <c r="G9" s="10">
        <f>P90</f>
        <v>3.2160493827160495</v>
      </c>
      <c r="H9" s="37">
        <f>P91</f>
        <v>3.4784499705372887</v>
      </c>
      <c r="I9" s="37" t="s">
        <v>243</v>
      </c>
      <c r="J9" s="22" t="s">
        <v>243</v>
      </c>
      <c r="M9" s="48" t="s">
        <v>11</v>
      </c>
      <c r="N9" s="48" t="s">
        <v>317</v>
      </c>
      <c r="O9" s="49">
        <v>2.5</v>
      </c>
      <c r="P9" s="49">
        <v>2.5</v>
      </c>
      <c r="Q9" s="6">
        <f t="shared" si="0"/>
        <v>0</v>
      </c>
    </row>
    <row r="10" spans="1:17" ht="12.75" customHeight="1">
      <c r="A10" s="23" t="s">
        <v>230</v>
      </c>
      <c r="B10" s="24">
        <f>+Q87</f>
        <v>162</v>
      </c>
      <c r="C10" s="26">
        <f>+Q86</f>
        <v>526</v>
      </c>
      <c r="D10" s="24">
        <f>$B$3</f>
        <v>5</v>
      </c>
      <c r="E10" s="24">
        <f>+Q88</f>
        <v>2.5</v>
      </c>
      <c r="F10" s="26">
        <f>+Q89</f>
        <v>32</v>
      </c>
      <c r="G10" s="39">
        <f>Q90</f>
        <v>3.246913580246914</v>
      </c>
      <c r="H10" s="38" t="s">
        <v>243</v>
      </c>
      <c r="I10" s="25">
        <f>Q91</f>
        <v>0.23570226039551584</v>
      </c>
      <c r="J10" s="27">
        <f>Q92</f>
        <v>7.2592711376565715</v>
      </c>
      <c r="M10" s="48" t="s">
        <v>11</v>
      </c>
      <c r="N10" s="48" t="s">
        <v>318</v>
      </c>
      <c r="O10" s="49">
        <v>2.5</v>
      </c>
      <c r="P10" s="49">
        <v>2.5</v>
      </c>
      <c r="Q10" s="6">
        <f t="shared" si="0"/>
        <v>0</v>
      </c>
    </row>
    <row r="11" spans="13:17" ht="12.75" customHeight="1">
      <c r="M11" s="48" t="s">
        <v>11</v>
      </c>
      <c r="N11" s="48" t="s">
        <v>319</v>
      </c>
      <c r="O11" s="49">
        <v>2.5</v>
      </c>
      <c r="P11" s="49">
        <v>2.5</v>
      </c>
      <c r="Q11" s="6">
        <f t="shared" si="0"/>
        <v>0</v>
      </c>
    </row>
    <row r="12" spans="13:17" ht="12.75" customHeight="1">
      <c r="M12" s="48" t="s">
        <v>11</v>
      </c>
      <c r="N12" s="48" t="s">
        <v>320</v>
      </c>
      <c r="O12" s="49">
        <v>2.5</v>
      </c>
      <c r="P12" s="49">
        <v>2.5</v>
      </c>
      <c r="Q12" s="6">
        <f t="shared" si="0"/>
        <v>0</v>
      </c>
    </row>
    <row r="13" spans="13:17" ht="12.75" customHeight="1">
      <c r="M13" s="48" t="s">
        <v>11</v>
      </c>
      <c r="N13" s="48" t="s">
        <v>321</v>
      </c>
      <c r="O13" s="49">
        <v>2.5</v>
      </c>
      <c r="P13" s="49">
        <v>2.5</v>
      </c>
      <c r="Q13" s="6">
        <f t="shared" si="0"/>
        <v>0</v>
      </c>
    </row>
    <row r="14" spans="13:17" ht="12.75" customHeight="1">
      <c r="M14" s="48" t="s">
        <v>22</v>
      </c>
      <c r="N14" s="48" t="s">
        <v>322</v>
      </c>
      <c r="O14" s="49">
        <v>2.5</v>
      </c>
      <c r="P14" s="49">
        <v>2.5</v>
      </c>
      <c r="Q14" s="6">
        <f t="shared" si="0"/>
        <v>0</v>
      </c>
    </row>
    <row r="15" spans="13:17" ht="12.75" customHeight="1">
      <c r="M15" s="48" t="s">
        <v>22</v>
      </c>
      <c r="N15" s="48" t="s">
        <v>323</v>
      </c>
      <c r="O15" s="49">
        <v>2.5</v>
      </c>
      <c r="P15" s="49">
        <v>2.5</v>
      </c>
      <c r="Q15" s="6">
        <f t="shared" si="0"/>
        <v>0</v>
      </c>
    </row>
    <row r="16" spans="13:17" ht="12.75" customHeight="1">
      <c r="M16" s="48" t="s">
        <v>22</v>
      </c>
      <c r="N16" s="48" t="s">
        <v>324</v>
      </c>
      <c r="O16" s="49">
        <v>2.5</v>
      </c>
      <c r="P16" s="49">
        <v>2.5</v>
      </c>
      <c r="Q16" s="6">
        <f t="shared" si="0"/>
        <v>0</v>
      </c>
    </row>
    <row r="17" spans="13:17" ht="12.75" customHeight="1">
      <c r="M17" s="48" t="s">
        <v>22</v>
      </c>
      <c r="N17" s="48" t="s">
        <v>325</v>
      </c>
      <c r="O17" s="49">
        <v>2.5</v>
      </c>
      <c r="P17" s="49">
        <v>2.5</v>
      </c>
      <c r="Q17" s="6">
        <f t="shared" si="0"/>
        <v>0</v>
      </c>
    </row>
    <row r="18" spans="13:17" ht="12.75" customHeight="1">
      <c r="M18" s="48" t="s">
        <v>22</v>
      </c>
      <c r="N18" s="48" t="s">
        <v>326</v>
      </c>
      <c r="O18" s="49">
        <v>2.5</v>
      </c>
      <c r="P18" s="49">
        <v>2.5</v>
      </c>
      <c r="Q18" s="6">
        <f t="shared" si="0"/>
        <v>0</v>
      </c>
    </row>
    <row r="19" spans="13:17" ht="12.75" customHeight="1">
      <c r="M19" s="48" t="s">
        <v>22</v>
      </c>
      <c r="N19" s="48" t="s">
        <v>32</v>
      </c>
      <c r="O19" s="49">
        <v>2.5</v>
      </c>
      <c r="P19" s="49">
        <v>2.5</v>
      </c>
      <c r="Q19" s="6">
        <f t="shared" si="0"/>
        <v>0</v>
      </c>
    </row>
    <row r="20" spans="13:17" ht="12.75" customHeight="1">
      <c r="M20" s="48" t="s">
        <v>33</v>
      </c>
      <c r="N20" s="48" t="s">
        <v>327</v>
      </c>
      <c r="O20" s="49">
        <v>2.5</v>
      </c>
      <c r="P20" s="49">
        <v>2.5</v>
      </c>
      <c r="Q20" s="6">
        <f t="shared" si="0"/>
        <v>0</v>
      </c>
    </row>
    <row r="21" spans="13:17" ht="12.75" customHeight="1">
      <c r="M21" s="48" t="s">
        <v>33</v>
      </c>
      <c r="N21" s="48" t="s">
        <v>328</v>
      </c>
      <c r="O21" s="49">
        <v>2.5</v>
      </c>
      <c r="P21" s="49">
        <v>2.5</v>
      </c>
      <c r="Q21" s="6">
        <f t="shared" si="0"/>
        <v>0</v>
      </c>
    </row>
    <row r="22" spans="13:17" ht="12.75" customHeight="1">
      <c r="M22" s="48" t="s">
        <v>33</v>
      </c>
      <c r="N22" s="48" t="s">
        <v>39</v>
      </c>
      <c r="O22" s="49">
        <v>13</v>
      </c>
      <c r="P22" s="49">
        <v>13</v>
      </c>
      <c r="Q22" s="6">
        <f t="shared" si="0"/>
        <v>0</v>
      </c>
    </row>
    <row r="23" spans="13:17" ht="12.75" customHeight="1">
      <c r="M23" s="48" t="s">
        <v>33</v>
      </c>
      <c r="N23" s="48" t="s">
        <v>329</v>
      </c>
      <c r="O23" s="49">
        <v>2.5</v>
      </c>
      <c r="P23" s="49">
        <v>2.5</v>
      </c>
      <c r="Q23" s="6">
        <f t="shared" si="0"/>
        <v>0</v>
      </c>
    </row>
    <row r="24" spans="13:17" ht="12.75" customHeight="1">
      <c r="M24" s="48" t="s">
        <v>33</v>
      </c>
      <c r="N24" s="48" t="s">
        <v>330</v>
      </c>
      <c r="O24" s="49">
        <v>2.5</v>
      </c>
      <c r="P24" s="49">
        <v>2.5</v>
      </c>
      <c r="Q24" s="6">
        <f t="shared" si="0"/>
        <v>0</v>
      </c>
    </row>
    <row r="25" spans="13:17" ht="12.75" customHeight="1">
      <c r="M25" s="48" t="s">
        <v>33</v>
      </c>
      <c r="N25" s="48" t="s">
        <v>331</v>
      </c>
      <c r="O25" s="49">
        <v>5</v>
      </c>
      <c r="P25" s="49">
        <v>5</v>
      </c>
      <c r="Q25" s="6">
        <f t="shared" si="0"/>
        <v>0</v>
      </c>
    </row>
    <row r="26" spans="13:17" ht="12.75" customHeight="1">
      <c r="M26" s="48" t="s">
        <v>43</v>
      </c>
      <c r="N26" s="48" t="s">
        <v>332</v>
      </c>
      <c r="O26" s="49">
        <v>2.5</v>
      </c>
      <c r="P26" s="49">
        <v>2.5</v>
      </c>
      <c r="Q26" s="6">
        <f t="shared" si="0"/>
        <v>0</v>
      </c>
    </row>
    <row r="27" spans="13:17" ht="12.75" customHeight="1">
      <c r="M27" s="48" t="s">
        <v>43</v>
      </c>
      <c r="N27" s="48" t="s">
        <v>333</v>
      </c>
      <c r="O27" s="49">
        <v>2.5</v>
      </c>
      <c r="P27" s="49">
        <v>2.5</v>
      </c>
      <c r="Q27" s="6">
        <f t="shared" si="0"/>
        <v>0</v>
      </c>
    </row>
    <row r="28" spans="13:17" ht="12.75" customHeight="1">
      <c r="M28" s="48" t="s">
        <v>43</v>
      </c>
      <c r="N28" s="48" t="s">
        <v>334</v>
      </c>
      <c r="O28" s="49">
        <v>2.5</v>
      </c>
      <c r="P28" s="49">
        <v>2.5</v>
      </c>
      <c r="Q28" s="6">
        <f t="shared" si="0"/>
        <v>0</v>
      </c>
    </row>
    <row r="29" spans="13:17" ht="12.75" customHeight="1">
      <c r="M29" s="48" t="s">
        <v>43</v>
      </c>
      <c r="N29" s="48" t="s">
        <v>335</v>
      </c>
      <c r="O29" s="49">
        <v>2.5</v>
      </c>
      <c r="P29" s="49">
        <v>2.5</v>
      </c>
      <c r="Q29" s="6">
        <f t="shared" si="0"/>
        <v>0</v>
      </c>
    </row>
    <row r="30" spans="13:17" ht="12.75" customHeight="1">
      <c r="M30" s="48" t="s">
        <v>43</v>
      </c>
      <c r="N30" s="48" t="s">
        <v>336</v>
      </c>
      <c r="O30" s="49">
        <v>2.5</v>
      </c>
      <c r="P30" s="49">
        <v>2.5</v>
      </c>
      <c r="Q30" s="6">
        <f t="shared" si="0"/>
        <v>0</v>
      </c>
    </row>
    <row r="31" spans="13:17" ht="12.75" customHeight="1">
      <c r="M31" s="48" t="s">
        <v>43</v>
      </c>
      <c r="N31" s="48" t="s">
        <v>337</v>
      </c>
      <c r="O31" s="49">
        <v>2.5</v>
      </c>
      <c r="P31" s="49">
        <v>2.5</v>
      </c>
      <c r="Q31" s="6">
        <f t="shared" si="0"/>
        <v>0</v>
      </c>
    </row>
    <row r="32" spans="13:17" ht="12.75" customHeight="1">
      <c r="M32" s="48" t="s">
        <v>55</v>
      </c>
      <c r="N32" s="48" t="s">
        <v>338</v>
      </c>
      <c r="O32" s="49">
        <v>2.5</v>
      </c>
      <c r="P32" s="49">
        <v>2.5</v>
      </c>
      <c r="Q32" s="6">
        <f t="shared" si="0"/>
        <v>0</v>
      </c>
    </row>
    <row r="33" spans="13:17" ht="12.75" customHeight="1">
      <c r="M33" s="48" t="s">
        <v>55</v>
      </c>
      <c r="N33" s="48" t="s">
        <v>339</v>
      </c>
      <c r="O33" s="49">
        <v>2.5</v>
      </c>
      <c r="P33" s="49">
        <v>2.5</v>
      </c>
      <c r="Q33" s="6">
        <f t="shared" si="0"/>
        <v>0</v>
      </c>
    </row>
    <row r="34" spans="13:17" ht="12.75" customHeight="1">
      <c r="M34" s="48" t="s">
        <v>55</v>
      </c>
      <c r="N34" s="48" t="s">
        <v>340</v>
      </c>
      <c r="O34" s="49">
        <v>2.5</v>
      </c>
      <c r="P34" s="49">
        <v>2.5</v>
      </c>
      <c r="Q34" s="6">
        <f t="shared" si="0"/>
        <v>0</v>
      </c>
    </row>
    <row r="35" spans="13:17" ht="12.75" customHeight="1">
      <c r="M35" s="48" t="s">
        <v>55</v>
      </c>
      <c r="N35" s="48" t="s">
        <v>341</v>
      </c>
      <c r="O35" s="49">
        <v>2.5</v>
      </c>
      <c r="P35" s="49">
        <v>2.5</v>
      </c>
      <c r="Q35" s="6">
        <f t="shared" si="0"/>
        <v>0</v>
      </c>
    </row>
    <row r="36" spans="13:17" ht="12.75" customHeight="1">
      <c r="M36" s="48" t="s">
        <v>55</v>
      </c>
      <c r="N36" s="48" t="s">
        <v>342</v>
      </c>
      <c r="O36" s="49">
        <v>2.5</v>
      </c>
      <c r="P36" s="49">
        <v>2.5</v>
      </c>
      <c r="Q36" s="6">
        <f t="shared" si="0"/>
        <v>0</v>
      </c>
    </row>
    <row r="37" spans="13:17" ht="12.75" customHeight="1">
      <c r="M37" s="48" t="s">
        <v>55</v>
      </c>
      <c r="N37" s="48" t="s">
        <v>62</v>
      </c>
      <c r="O37" s="49">
        <v>2.5</v>
      </c>
      <c r="P37" s="49">
        <v>2.5</v>
      </c>
      <c r="Q37" s="6">
        <f t="shared" si="0"/>
        <v>0</v>
      </c>
    </row>
    <row r="38" spans="13:17" ht="12.75" customHeight="1">
      <c r="M38" s="48" t="s">
        <v>64</v>
      </c>
      <c r="N38" s="48" t="s">
        <v>343</v>
      </c>
      <c r="O38" s="49">
        <v>2.5</v>
      </c>
      <c r="P38" s="49">
        <v>2.5</v>
      </c>
      <c r="Q38" s="6">
        <f t="shared" si="0"/>
        <v>0</v>
      </c>
    </row>
    <row r="39" spans="13:17" ht="12.75" customHeight="1">
      <c r="M39" s="48" t="s">
        <v>64</v>
      </c>
      <c r="N39" s="48" t="s">
        <v>344</v>
      </c>
      <c r="O39" s="49">
        <v>32</v>
      </c>
      <c r="P39" s="49">
        <v>30</v>
      </c>
      <c r="Q39" s="6">
        <f t="shared" si="0"/>
        <v>4</v>
      </c>
    </row>
    <row r="40" spans="13:17" ht="12.75" customHeight="1">
      <c r="M40" s="48" t="s">
        <v>64</v>
      </c>
      <c r="N40" s="48" t="s">
        <v>345</v>
      </c>
      <c r="O40" s="49">
        <v>2.5</v>
      </c>
      <c r="P40" s="49">
        <v>2.5</v>
      </c>
      <c r="Q40" s="6">
        <f t="shared" si="0"/>
        <v>0</v>
      </c>
    </row>
    <row r="41" spans="13:17" ht="12.75" customHeight="1">
      <c r="M41" s="48" t="s">
        <v>64</v>
      </c>
      <c r="N41" s="48" t="s">
        <v>346</v>
      </c>
      <c r="O41" s="49">
        <v>2.5</v>
      </c>
      <c r="P41" s="49">
        <v>2.5</v>
      </c>
      <c r="Q41" s="6">
        <f t="shared" si="0"/>
        <v>0</v>
      </c>
    </row>
    <row r="42" spans="13:17" ht="12.75" customHeight="1">
      <c r="M42" s="48" t="s">
        <v>64</v>
      </c>
      <c r="N42" s="48" t="s">
        <v>347</v>
      </c>
      <c r="O42" s="49">
        <v>2.5</v>
      </c>
      <c r="P42" s="49">
        <v>2.5</v>
      </c>
      <c r="Q42" s="6">
        <f t="shared" si="0"/>
        <v>0</v>
      </c>
    </row>
    <row r="43" spans="13:17" ht="12.75" customHeight="1">
      <c r="M43" s="48" t="s">
        <v>64</v>
      </c>
      <c r="N43" s="48" t="s">
        <v>74</v>
      </c>
      <c r="O43" s="49">
        <v>2.5</v>
      </c>
      <c r="P43" s="49">
        <v>2.5</v>
      </c>
      <c r="Q43" s="6">
        <f t="shared" si="0"/>
        <v>0</v>
      </c>
    </row>
    <row r="44" spans="13:17" ht="12.75" customHeight="1">
      <c r="M44" s="48" t="s">
        <v>75</v>
      </c>
      <c r="N44" s="48" t="s">
        <v>77</v>
      </c>
      <c r="O44" s="49">
        <v>2.5</v>
      </c>
      <c r="P44" s="49">
        <v>2.5</v>
      </c>
      <c r="Q44" s="6">
        <f t="shared" si="0"/>
        <v>0</v>
      </c>
    </row>
    <row r="45" spans="13:17" ht="12.75" customHeight="1">
      <c r="M45" s="48" t="s">
        <v>75</v>
      </c>
      <c r="N45" s="48" t="s">
        <v>348</v>
      </c>
      <c r="O45" s="49">
        <v>2.5</v>
      </c>
      <c r="P45" s="49">
        <v>2.5</v>
      </c>
      <c r="Q45" s="6">
        <f t="shared" si="0"/>
        <v>0</v>
      </c>
    </row>
    <row r="46" spans="13:17" ht="12.75" customHeight="1">
      <c r="M46" s="48" t="s">
        <v>75</v>
      </c>
      <c r="N46" s="48" t="s">
        <v>349</v>
      </c>
      <c r="O46" s="49">
        <v>2.5</v>
      </c>
      <c r="P46" s="49">
        <v>2.5</v>
      </c>
      <c r="Q46" s="6">
        <f t="shared" si="0"/>
        <v>0</v>
      </c>
    </row>
    <row r="47" spans="13:17" ht="12.75" customHeight="1">
      <c r="M47" s="48" t="s">
        <v>75</v>
      </c>
      <c r="N47" s="48" t="s">
        <v>350</v>
      </c>
      <c r="O47" s="49">
        <v>2.5</v>
      </c>
      <c r="P47" s="49">
        <v>2.5</v>
      </c>
      <c r="Q47" s="6">
        <f t="shared" si="0"/>
        <v>0</v>
      </c>
    </row>
    <row r="48" spans="13:17" ht="12.75" customHeight="1">
      <c r="M48" s="48" t="s">
        <v>75</v>
      </c>
      <c r="N48" s="48" t="s">
        <v>351</v>
      </c>
      <c r="O48" s="49">
        <v>2.5</v>
      </c>
      <c r="P48" s="49">
        <v>2.5</v>
      </c>
      <c r="Q48" s="6">
        <f t="shared" si="0"/>
        <v>0</v>
      </c>
    </row>
    <row r="49" spans="13:17" ht="12.75" customHeight="1">
      <c r="M49" s="48" t="s">
        <v>75</v>
      </c>
      <c r="N49" s="48" t="s">
        <v>352</v>
      </c>
      <c r="O49" s="49">
        <v>2.5</v>
      </c>
      <c r="P49" s="49">
        <v>2.5</v>
      </c>
      <c r="Q49" s="6">
        <f t="shared" si="0"/>
        <v>0</v>
      </c>
    </row>
    <row r="50" spans="13:17" ht="12.75" customHeight="1">
      <c r="M50" s="48" t="s">
        <v>75</v>
      </c>
      <c r="N50" s="48" t="s">
        <v>353</v>
      </c>
      <c r="O50" s="49">
        <v>2.5</v>
      </c>
      <c r="P50" s="49">
        <v>2.5</v>
      </c>
      <c r="Q50" s="6">
        <f t="shared" si="0"/>
        <v>0</v>
      </c>
    </row>
    <row r="51" spans="13:17" ht="12.75" customHeight="1">
      <c r="M51" s="48" t="s">
        <v>75</v>
      </c>
      <c r="N51" s="48" t="s">
        <v>354</v>
      </c>
      <c r="O51" s="49">
        <v>2.5</v>
      </c>
      <c r="P51" s="49">
        <v>2.5</v>
      </c>
      <c r="Q51" s="6">
        <f t="shared" si="0"/>
        <v>0</v>
      </c>
    </row>
    <row r="52" spans="13:17" ht="12.75" customHeight="1">
      <c r="M52" s="48" t="s">
        <v>87</v>
      </c>
      <c r="N52" s="48" t="s">
        <v>355</v>
      </c>
      <c r="O52" s="49">
        <v>2.5</v>
      </c>
      <c r="P52" s="49">
        <v>2.5</v>
      </c>
      <c r="Q52" s="6">
        <f t="shared" si="0"/>
        <v>0</v>
      </c>
    </row>
    <row r="53" spans="13:17" ht="12.75" customHeight="1">
      <c r="M53" s="48" t="s">
        <v>87</v>
      </c>
      <c r="N53" s="48" t="s">
        <v>356</v>
      </c>
      <c r="O53" s="49">
        <v>2.5</v>
      </c>
      <c r="P53" s="49">
        <v>2.5</v>
      </c>
      <c r="Q53" s="6">
        <f t="shared" si="0"/>
        <v>0</v>
      </c>
    </row>
    <row r="54" spans="13:17" ht="12.75" customHeight="1">
      <c r="M54" s="48" t="s">
        <v>87</v>
      </c>
      <c r="N54" s="48" t="s">
        <v>357</v>
      </c>
      <c r="O54" s="49">
        <v>2.5</v>
      </c>
      <c r="P54" s="49">
        <v>2.5</v>
      </c>
      <c r="Q54" s="6">
        <f t="shared" si="0"/>
        <v>0</v>
      </c>
    </row>
    <row r="55" spans="13:17" ht="12.75" customHeight="1">
      <c r="M55" s="48" t="s">
        <v>87</v>
      </c>
      <c r="N55" s="48" t="s">
        <v>358</v>
      </c>
      <c r="O55" s="49">
        <v>2.5</v>
      </c>
      <c r="P55" s="49">
        <v>2.5</v>
      </c>
      <c r="Q55" s="6">
        <f t="shared" si="0"/>
        <v>0</v>
      </c>
    </row>
    <row r="56" spans="13:17" ht="12.75" customHeight="1">
      <c r="M56" s="48" t="s">
        <v>87</v>
      </c>
      <c r="N56" s="48" t="s">
        <v>359</v>
      </c>
      <c r="O56" s="49">
        <v>2.5</v>
      </c>
      <c r="P56" s="49">
        <v>2.5</v>
      </c>
      <c r="Q56" s="6">
        <f t="shared" si="0"/>
        <v>0</v>
      </c>
    </row>
    <row r="57" spans="13:17" ht="12.75" customHeight="1">
      <c r="M57" s="48" t="s">
        <v>87</v>
      </c>
      <c r="N57" s="48" t="s">
        <v>360</v>
      </c>
      <c r="O57" s="49">
        <v>2.5</v>
      </c>
      <c r="P57" s="49">
        <v>2.5</v>
      </c>
      <c r="Q57" s="6">
        <f t="shared" si="0"/>
        <v>0</v>
      </c>
    </row>
    <row r="58" spans="13:17" ht="12.75" customHeight="1">
      <c r="M58" s="48" t="s">
        <v>87</v>
      </c>
      <c r="N58" s="48" t="s">
        <v>361</v>
      </c>
      <c r="O58" s="49">
        <v>2.5</v>
      </c>
      <c r="P58" s="49">
        <v>2.5</v>
      </c>
      <c r="Q58" s="6">
        <f t="shared" si="0"/>
        <v>0</v>
      </c>
    </row>
    <row r="59" spans="13:17" ht="12.75" customHeight="1">
      <c r="M59" s="48" t="s">
        <v>87</v>
      </c>
      <c r="N59" s="48" t="s">
        <v>362</v>
      </c>
      <c r="O59" s="49">
        <v>2.5</v>
      </c>
      <c r="P59" s="49">
        <v>2.5</v>
      </c>
      <c r="Q59" s="6">
        <f t="shared" si="0"/>
        <v>0</v>
      </c>
    </row>
    <row r="60" spans="13:17" ht="12.75" customHeight="1">
      <c r="M60" s="48" t="s">
        <v>99</v>
      </c>
      <c r="N60" s="48" t="s">
        <v>363</v>
      </c>
      <c r="O60" s="49">
        <v>14</v>
      </c>
      <c r="P60" s="49">
        <v>13</v>
      </c>
      <c r="Q60" s="6">
        <f t="shared" si="0"/>
        <v>1</v>
      </c>
    </row>
    <row r="61" spans="13:17" ht="12.75" customHeight="1">
      <c r="M61" s="48" t="s">
        <v>99</v>
      </c>
      <c r="N61" s="48" t="s">
        <v>364</v>
      </c>
      <c r="O61" s="49">
        <v>2.5</v>
      </c>
      <c r="P61" s="49">
        <v>2.5</v>
      </c>
      <c r="Q61" s="6">
        <f t="shared" si="0"/>
        <v>0</v>
      </c>
    </row>
    <row r="62" spans="13:17" ht="12.75" customHeight="1">
      <c r="M62" s="48" t="s">
        <v>99</v>
      </c>
      <c r="N62" s="48" t="s">
        <v>365</v>
      </c>
      <c r="O62" s="49">
        <v>2.5</v>
      </c>
      <c r="P62" s="49">
        <v>2.5</v>
      </c>
      <c r="Q62" s="6">
        <f t="shared" si="0"/>
        <v>0</v>
      </c>
    </row>
    <row r="63" spans="13:17" ht="12.75" customHeight="1">
      <c r="M63" s="48" t="s">
        <v>99</v>
      </c>
      <c r="N63" s="48" t="s">
        <v>366</v>
      </c>
      <c r="O63" s="49">
        <v>7</v>
      </c>
      <c r="P63" s="49">
        <v>7</v>
      </c>
      <c r="Q63" s="6">
        <f t="shared" si="0"/>
        <v>0</v>
      </c>
    </row>
    <row r="64" spans="13:17" ht="12.75" customHeight="1">
      <c r="M64" s="48" t="s">
        <v>106</v>
      </c>
      <c r="N64" s="48" t="s">
        <v>367</v>
      </c>
      <c r="O64" s="49">
        <v>2.5</v>
      </c>
      <c r="P64" s="49">
        <v>2.5</v>
      </c>
      <c r="Q64" s="6">
        <f t="shared" si="0"/>
        <v>0</v>
      </c>
    </row>
    <row r="65" spans="13:17" ht="12.75" customHeight="1">
      <c r="M65" s="48" t="s">
        <v>106</v>
      </c>
      <c r="N65" s="48" t="s">
        <v>368</v>
      </c>
      <c r="O65" s="49">
        <v>2.5</v>
      </c>
      <c r="P65" s="49">
        <v>2.5</v>
      </c>
      <c r="Q65" s="6">
        <f t="shared" si="0"/>
        <v>0</v>
      </c>
    </row>
    <row r="66" spans="13:17" ht="12.75" customHeight="1">
      <c r="M66" s="48" t="s">
        <v>106</v>
      </c>
      <c r="N66" s="48" t="s">
        <v>369</v>
      </c>
      <c r="O66" s="49">
        <v>2.5</v>
      </c>
      <c r="P66" s="49">
        <v>2.5</v>
      </c>
      <c r="Q66" s="6">
        <f aca="true" t="shared" si="1" ref="Q66:Q82">(O66-P66)^2</f>
        <v>0</v>
      </c>
    </row>
    <row r="67" spans="13:17" ht="12.75" customHeight="1">
      <c r="M67" s="48" t="s">
        <v>106</v>
      </c>
      <c r="N67" s="48" t="s">
        <v>370</v>
      </c>
      <c r="O67" s="49">
        <v>2.5</v>
      </c>
      <c r="P67" s="49">
        <v>2.5</v>
      </c>
      <c r="Q67" s="6">
        <f t="shared" si="1"/>
        <v>0</v>
      </c>
    </row>
    <row r="68" spans="13:17" ht="12.75" customHeight="1">
      <c r="M68" s="48" t="s">
        <v>106</v>
      </c>
      <c r="N68" s="48" t="s">
        <v>371</v>
      </c>
      <c r="O68" s="49">
        <v>2.5</v>
      </c>
      <c r="P68" s="49">
        <v>2.5</v>
      </c>
      <c r="Q68" s="6">
        <f t="shared" si="1"/>
        <v>0</v>
      </c>
    </row>
    <row r="69" spans="13:17" ht="12.75" customHeight="1">
      <c r="M69" s="48" t="s">
        <v>106</v>
      </c>
      <c r="N69" s="48" t="s">
        <v>372</v>
      </c>
      <c r="O69" s="49">
        <v>2.5</v>
      </c>
      <c r="P69" s="49">
        <v>2.5</v>
      </c>
      <c r="Q69" s="6">
        <f t="shared" si="1"/>
        <v>0</v>
      </c>
    </row>
    <row r="70" spans="13:17" ht="12.75" customHeight="1">
      <c r="M70" s="48" t="s">
        <v>106</v>
      </c>
      <c r="N70" s="48" t="s">
        <v>116</v>
      </c>
      <c r="O70" s="49">
        <v>2.5</v>
      </c>
      <c r="P70" s="49">
        <v>2.5</v>
      </c>
      <c r="Q70" s="6">
        <f t="shared" si="1"/>
        <v>0</v>
      </c>
    </row>
    <row r="71" spans="13:17" ht="12.75" customHeight="1">
      <c r="M71" s="48" t="s">
        <v>106</v>
      </c>
      <c r="N71" s="48" t="s">
        <v>373</v>
      </c>
      <c r="O71" s="49">
        <v>2.5</v>
      </c>
      <c r="P71" s="49">
        <v>2.5</v>
      </c>
      <c r="Q71" s="6">
        <f t="shared" si="1"/>
        <v>0</v>
      </c>
    </row>
    <row r="72" spans="13:17" ht="12.75" customHeight="1">
      <c r="M72" s="48" t="s">
        <v>106</v>
      </c>
      <c r="N72" s="48" t="s">
        <v>374</v>
      </c>
      <c r="O72" s="49">
        <v>2.5</v>
      </c>
      <c r="P72" s="49">
        <v>2.5</v>
      </c>
      <c r="Q72" s="6">
        <f t="shared" si="1"/>
        <v>0</v>
      </c>
    </row>
    <row r="73" spans="13:17" ht="12.75" customHeight="1">
      <c r="M73" s="48" t="s">
        <v>119</v>
      </c>
      <c r="N73" s="48" t="s">
        <v>121</v>
      </c>
      <c r="O73" s="49">
        <v>2.5</v>
      </c>
      <c r="P73" s="49">
        <v>2.5</v>
      </c>
      <c r="Q73" s="6">
        <f t="shared" si="1"/>
        <v>0</v>
      </c>
    </row>
    <row r="74" spans="13:17" ht="12.75" customHeight="1">
      <c r="M74" s="48" t="s">
        <v>119</v>
      </c>
      <c r="N74" s="48" t="s">
        <v>375</v>
      </c>
      <c r="O74" s="49">
        <v>2.5</v>
      </c>
      <c r="P74" s="49">
        <v>2.5</v>
      </c>
      <c r="Q74" s="6">
        <f t="shared" si="1"/>
        <v>0</v>
      </c>
    </row>
    <row r="75" spans="13:17" ht="12.75" customHeight="1">
      <c r="M75" s="48" t="s">
        <v>119</v>
      </c>
      <c r="N75" s="48" t="s">
        <v>376</v>
      </c>
      <c r="O75" s="49">
        <v>2.5</v>
      </c>
      <c r="P75" s="49">
        <v>2.5</v>
      </c>
      <c r="Q75" s="6">
        <f t="shared" si="1"/>
        <v>0</v>
      </c>
    </row>
    <row r="76" spans="13:17" ht="12.75" customHeight="1">
      <c r="M76" s="48" t="s">
        <v>119</v>
      </c>
      <c r="N76" s="48" t="s">
        <v>377</v>
      </c>
      <c r="O76" s="49">
        <v>2.5</v>
      </c>
      <c r="P76" s="49">
        <v>2.5</v>
      </c>
      <c r="Q76" s="6">
        <f t="shared" si="1"/>
        <v>0</v>
      </c>
    </row>
    <row r="77" spans="13:17" ht="12.75" customHeight="1">
      <c r="M77" s="48" t="s">
        <v>119</v>
      </c>
      <c r="N77" s="48" t="s">
        <v>378</v>
      </c>
      <c r="O77" s="49">
        <v>2.5</v>
      </c>
      <c r="P77" s="49">
        <v>2.5</v>
      </c>
      <c r="Q77" s="6">
        <f t="shared" si="1"/>
        <v>0</v>
      </c>
    </row>
    <row r="78" spans="13:17" ht="12.75" customHeight="1">
      <c r="M78" s="48" t="s">
        <v>119</v>
      </c>
      <c r="N78" s="48" t="s">
        <v>379</v>
      </c>
      <c r="O78" s="49">
        <v>2.5</v>
      </c>
      <c r="P78" s="49">
        <v>2.5</v>
      </c>
      <c r="Q78" s="6">
        <f t="shared" si="1"/>
        <v>0</v>
      </c>
    </row>
    <row r="79" spans="13:17" ht="12.75" customHeight="1">
      <c r="M79" s="48" t="s">
        <v>119</v>
      </c>
      <c r="N79" s="48" t="s">
        <v>380</v>
      </c>
      <c r="O79" s="49">
        <v>2.5</v>
      </c>
      <c r="P79" s="49">
        <v>2.5</v>
      </c>
      <c r="Q79" s="6">
        <f t="shared" si="1"/>
        <v>0</v>
      </c>
    </row>
    <row r="80" spans="13:17" ht="12.75" customHeight="1">
      <c r="M80" s="48" t="s">
        <v>129</v>
      </c>
      <c r="N80" s="48" t="s">
        <v>381</v>
      </c>
      <c r="O80" s="49">
        <v>2.5</v>
      </c>
      <c r="P80" s="49">
        <v>2.5</v>
      </c>
      <c r="Q80" s="6">
        <f t="shared" si="1"/>
        <v>0</v>
      </c>
    </row>
    <row r="81" spans="13:17" ht="12.75" customHeight="1">
      <c r="M81" s="48" t="s">
        <v>129</v>
      </c>
      <c r="N81" s="48" t="s">
        <v>382</v>
      </c>
      <c r="O81" s="49">
        <v>2.5</v>
      </c>
      <c r="P81" s="49">
        <v>2.5</v>
      </c>
      <c r="Q81" s="6">
        <f t="shared" si="1"/>
        <v>0</v>
      </c>
    </row>
    <row r="82" spans="13:17" ht="12.75" customHeight="1">
      <c r="M82" s="48" t="s">
        <v>129</v>
      </c>
      <c r="N82" s="48" t="s">
        <v>383</v>
      </c>
      <c r="O82" s="49">
        <v>2.5</v>
      </c>
      <c r="P82" s="49">
        <v>2.5</v>
      </c>
      <c r="Q82" s="6">
        <f t="shared" si="1"/>
        <v>0</v>
      </c>
    </row>
    <row r="83" spans="16:17" ht="12.75" customHeight="1">
      <c r="P83" s="7" t="s">
        <v>227</v>
      </c>
      <c r="Q83" s="43">
        <f>SUM(Q2:Q82)</f>
        <v>9</v>
      </c>
    </row>
    <row r="84" ht="12.75" customHeight="1"/>
    <row r="85" spans="14:17" ht="12.75" customHeight="1">
      <c r="N85" s="7"/>
      <c r="O85" s="8" t="s">
        <v>228</v>
      </c>
      <c r="P85" s="8" t="s">
        <v>229</v>
      </c>
      <c r="Q85" s="9" t="s">
        <v>230</v>
      </c>
    </row>
    <row r="86" spans="14:17" ht="12.75" customHeight="1">
      <c r="N86" s="7" t="s">
        <v>231</v>
      </c>
      <c r="O86">
        <f>SUM(O2:O82)</f>
        <v>265.5</v>
      </c>
      <c r="P86">
        <f>SUM(P2:P82)</f>
        <v>260.5</v>
      </c>
      <c r="Q86" s="10">
        <f>+O86+P86</f>
        <v>526</v>
      </c>
    </row>
    <row r="87" spans="14:17" ht="12.75" customHeight="1">
      <c r="N87" s="7" t="s">
        <v>232</v>
      </c>
      <c r="O87">
        <f>COUNT(O2:O82)</f>
        <v>81</v>
      </c>
      <c r="P87">
        <f>COUNT(P2:P82)</f>
        <v>81</v>
      </c>
      <c r="Q87" s="11">
        <f>+P87+O87</f>
        <v>162</v>
      </c>
    </row>
    <row r="88" spans="14:17" ht="12.75" customHeight="1">
      <c r="N88" s="7" t="s">
        <v>233</v>
      </c>
      <c r="O88">
        <f>MIN(O2:O82)</f>
        <v>2.5</v>
      </c>
      <c r="P88">
        <f>MIN(P2:P82)</f>
        <v>2.5</v>
      </c>
      <c r="Q88" s="11">
        <f>MIN(O88:P88)</f>
        <v>2.5</v>
      </c>
    </row>
    <row r="89" spans="14:17" ht="12.75" customHeight="1">
      <c r="N89" s="7" t="s">
        <v>234</v>
      </c>
      <c r="O89">
        <f>MAX(O2:O82)</f>
        <v>32</v>
      </c>
      <c r="P89">
        <f>MAX(P2:P82)</f>
        <v>30</v>
      </c>
      <c r="Q89" s="12">
        <f>MAX(O89:P89)</f>
        <v>32</v>
      </c>
    </row>
    <row r="90" spans="14:17" ht="12.75" customHeight="1">
      <c r="N90" s="7" t="s">
        <v>235</v>
      </c>
      <c r="O90" s="13">
        <f>O86/O87</f>
        <v>3.2777777777777777</v>
      </c>
      <c r="P90" s="13">
        <f>P86/P87</f>
        <v>3.2160493827160495</v>
      </c>
      <c r="Q90" s="14">
        <f>(O86+P86)/Q87</f>
        <v>3.246913580246914</v>
      </c>
    </row>
    <row r="91" spans="14:17" ht="12.75" customHeight="1">
      <c r="N91" s="7" t="s">
        <v>236</v>
      </c>
      <c r="O91" s="15">
        <f>STDEV(O2:O82)</f>
        <v>3.7257549570523287</v>
      </c>
      <c r="P91" s="15">
        <f>STDEV(P2:P82)</f>
        <v>3.4784499705372887</v>
      </c>
      <c r="Q91" s="15">
        <f>SQRT(Q83/Q87)</f>
        <v>0.23570226039551584</v>
      </c>
    </row>
    <row r="92" spans="14:17" ht="12.75" customHeight="1">
      <c r="N92" s="7" t="s">
        <v>237</v>
      </c>
      <c r="Q92" s="16">
        <f>(Q91/Q90)*100</f>
        <v>7.2592711376565715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87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4" width="8.421875" style="0" customWidth="1"/>
    <col min="8" max="8" width="11.00390625" style="0" customWidth="1"/>
    <col min="9" max="9" width="19.57421875" style="0" bestFit="1" customWidth="1"/>
    <col min="11" max="11" width="13.140625" style="0" customWidth="1"/>
    <col min="12" max="12" width="11.140625" style="0" customWidth="1"/>
    <col min="13" max="13" width="16.7109375" style="0" customWidth="1"/>
    <col min="14" max="14" width="10.7109375" style="0" bestFit="1" customWidth="1"/>
    <col min="15" max="15" width="18.140625" style="0" bestFit="1" customWidth="1"/>
    <col min="16" max="16" width="18.00390625" style="0" bestFit="1" customWidth="1"/>
    <col min="17" max="17" width="16.7109375" style="0" bestFit="1" customWidth="1"/>
  </cols>
  <sheetData>
    <row r="1" spans="1:21" ht="12.75" customHeight="1">
      <c r="A1" s="18" t="s">
        <v>394</v>
      </c>
      <c r="M1" s="50" t="s">
        <v>0</v>
      </c>
      <c r="N1" s="50" t="s">
        <v>1</v>
      </c>
      <c r="O1" s="50" t="s">
        <v>484</v>
      </c>
      <c r="P1" s="50" t="s">
        <v>485</v>
      </c>
      <c r="Q1" s="4" t="s">
        <v>226</v>
      </c>
      <c r="R1" s="4" t="s">
        <v>301</v>
      </c>
      <c r="S1" s="4" t="s">
        <v>302</v>
      </c>
      <c r="T1" s="4" t="s">
        <v>303</v>
      </c>
      <c r="U1" s="4" t="s">
        <v>304</v>
      </c>
    </row>
    <row r="2" spans="1:21" ht="12.75" customHeight="1">
      <c r="A2" s="18" t="s">
        <v>395</v>
      </c>
      <c r="M2" s="51" t="s">
        <v>396</v>
      </c>
      <c r="N2" s="51" t="s">
        <v>397</v>
      </c>
      <c r="O2" s="52">
        <v>0.0025</v>
      </c>
      <c r="P2" s="52">
        <v>0.0025</v>
      </c>
      <c r="Q2" s="6">
        <f aca="true" t="shared" si="0" ref="Q2:Q65">(O2-P2)^2</f>
        <v>0</v>
      </c>
      <c r="R2">
        <v>3</v>
      </c>
      <c r="S2">
        <f>0.8*R2</f>
        <v>2.4000000000000004</v>
      </c>
      <c r="T2">
        <v>0</v>
      </c>
      <c r="U2">
        <f>$B$3</f>
        <v>0.005</v>
      </c>
    </row>
    <row r="3" spans="1:21" ht="12.75" customHeight="1">
      <c r="A3" s="18" t="s">
        <v>299</v>
      </c>
      <c r="B3">
        <v>0.005</v>
      </c>
      <c r="C3" t="s">
        <v>300</v>
      </c>
      <c r="M3" s="51" t="s">
        <v>396</v>
      </c>
      <c r="N3" s="51" t="s">
        <v>398</v>
      </c>
      <c r="O3" s="52">
        <v>0.0025</v>
      </c>
      <c r="P3" s="52">
        <v>0.0025</v>
      </c>
      <c r="Q3" s="6">
        <f t="shared" si="0"/>
        <v>0</v>
      </c>
      <c r="R3">
        <v>0</v>
      </c>
      <c r="S3">
        <v>0</v>
      </c>
      <c r="T3">
        <f>R2</f>
        <v>3</v>
      </c>
      <c r="U3">
        <f>$B$3</f>
        <v>0.005</v>
      </c>
    </row>
    <row r="4" spans="13:19" ht="12.75" customHeight="1">
      <c r="M4" s="51" t="s">
        <v>396</v>
      </c>
      <c r="N4" s="51" t="s">
        <v>399</v>
      </c>
      <c r="O4" s="52">
        <v>0.0025</v>
      </c>
      <c r="P4" s="52">
        <v>0.0025</v>
      </c>
      <c r="Q4" s="6">
        <f t="shared" si="0"/>
        <v>0</v>
      </c>
      <c r="R4">
        <f>S2</f>
        <v>2.4000000000000004</v>
      </c>
      <c r="S4">
        <f>R2</f>
        <v>3</v>
      </c>
    </row>
    <row r="5" spans="1:21" ht="12.75" customHeight="1">
      <c r="A5" s="18" t="s">
        <v>240</v>
      </c>
      <c r="M5" s="51" t="s">
        <v>396</v>
      </c>
      <c r="N5" s="51" t="s">
        <v>400</v>
      </c>
      <c r="O5" s="52">
        <v>0.0025</v>
      </c>
      <c r="P5" s="52">
        <v>0.0025</v>
      </c>
      <c r="Q5" s="6">
        <f t="shared" si="0"/>
        <v>0</v>
      </c>
      <c r="T5">
        <f>$B$3</f>
        <v>0.005</v>
      </c>
      <c r="U5">
        <f>+T2</f>
        <v>0</v>
      </c>
    </row>
    <row r="6" spans="1:21" ht="12.75" customHeight="1" thickBot="1">
      <c r="A6" s="19" t="s">
        <v>239</v>
      </c>
      <c r="B6" s="19"/>
      <c r="C6" s="19"/>
      <c r="D6" s="19"/>
      <c r="E6" s="19"/>
      <c r="F6" s="19"/>
      <c r="G6" s="19"/>
      <c r="H6" s="19"/>
      <c r="I6" s="19"/>
      <c r="J6" s="19"/>
      <c r="M6" s="51" t="s">
        <v>396</v>
      </c>
      <c r="N6" s="51" t="s">
        <v>401</v>
      </c>
      <c r="O6" s="52">
        <v>0.0025</v>
      </c>
      <c r="P6" s="52">
        <v>0.0025</v>
      </c>
      <c r="Q6" s="6">
        <f t="shared" si="0"/>
        <v>0</v>
      </c>
      <c r="T6">
        <f>$B$3</f>
        <v>0.005</v>
      </c>
      <c r="U6">
        <f>+T3</f>
        <v>3</v>
      </c>
    </row>
    <row r="7" spans="1:17" ht="12.75" customHeight="1" thickBot="1">
      <c r="A7" s="28" t="s">
        <v>238</v>
      </c>
      <c r="B7" s="29" t="s">
        <v>232</v>
      </c>
      <c r="C7" s="29" t="s">
        <v>231</v>
      </c>
      <c r="D7" s="29" t="s">
        <v>305</v>
      </c>
      <c r="E7" s="29" t="s">
        <v>233</v>
      </c>
      <c r="F7" s="29" t="s">
        <v>234</v>
      </c>
      <c r="G7" s="29" t="s">
        <v>235</v>
      </c>
      <c r="H7" s="29" t="s">
        <v>244</v>
      </c>
      <c r="I7" s="29" t="s">
        <v>245</v>
      </c>
      <c r="J7" s="30" t="s">
        <v>237</v>
      </c>
      <c r="M7" s="51" t="s">
        <v>396</v>
      </c>
      <c r="N7" s="51" t="s">
        <v>402</v>
      </c>
      <c r="O7" s="52">
        <v>0.0025</v>
      </c>
      <c r="P7" s="52">
        <v>0.0025</v>
      </c>
      <c r="Q7" s="6">
        <f t="shared" si="0"/>
        <v>0</v>
      </c>
    </row>
    <row r="8" spans="1:17" ht="12.75" customHeight="1">
      <c r="A8" s="20" t="s">
        <v>228</v>
      </c>
      <c r="B8" s="21">
        <f>+O82</f>
        <v>76</v>
      </c>
      <c r="C8" s="21">
        <f>+O81</f>
        <v>3.1845</v>
      </c>
      <c r="D8">
        <f>$B$3</f>
        <v>0.005</v>
      </c>
      <c r="E8" s="21">
        <f>+O83</f>
        <v>0.0025</v>
      </c>
      <c r="F8" s="21">
        <f>+O84</f>
        <v>2.42</v>
      </c>
      <c r="G8" s="10">
        <f>+O85</f>
        <v>0.04190131578947368</v>
      </c>
      <c r="H8" s="37">
        <f>O86</f>
        <v>0.2834910582921073</v>
      </c>
      <c r="I8" s="37" t="s">
        <v>243</v>
      </c>
      <c r="J8" s="22" t="s">
        <v>243</v>
      </c>
      <c r="M8" s="51" t="s">
        <v>396</v>
      </c>
      <c r="N8" s="51" t="s">
        <v>403</v>
      </c>
      <c r="O8" s="52">
        <v>0.0025</v>
      </c>
      <c r="P8" s="52">
        <v>0.0025</v>
      </c>
      <c r="Q8" s="6">
        <f t="shared" si="0"/>
        <v>0</v>
      </c>
    </row>
    <row r="9" spans="1:17" ht="12.75" customHeight="1">
      <c r="A9" s="20" t="s">
        <v>229</v>
      </c>
      <c r="B9" s="21">
        <f>+P82</f>
        <v>76</v>
      </c>
      <c r="C9" s="21">
        <f>+P81</f>
        <v>3.2474999999999996</v>
      </c>
      <c r="D9">
        <f>$B$3</f>
        <v>0.005</v>
      </c>
      <c r="E9" s="21">
        <f>+P83</f>
        <v>0.0025</v>
      </c>
      <c r="F9" s="21">
        <f>+P84</f>
        <v>2.59</v>
      </c>
      <c r="G9" s="10">
        <f>P85</f>
        <v>0.04273026315789473</v>
      </c>
      <c r="H9" s="37">
        <f>P86</f>
        <v>0.30046009652741434</v>
      </c>
      <c r="I9" s="37" t="s">
        <v>243</v>
      </c>
      <c r="J9" s="22" t="s">
        <v>243</v>
      </c>
      <c r="M9" s="51" t="s">
        <v>404</v>
      </c>
      <c r="N9" s="51" t="s">
        <v>405</v>
      </c>
      <c r="O9" s="52">
        <v>0.0025</v>
      </c>
      <c r="P9" s="52">
        <v>0.0025</v>
      </c>
      <c r="Q9" s="6">
        <f t="shared" si="0"/>
        <v>0</v>
      </c>
    </row>
    <row r="10" spans="1:17" ht="12.75" customHeight="1">
      <c r="A10" s="23" t="s">
        <v>230</v>
      </c>
      <c r="B10" s="24">
        <f>+Q82</f>
        <v>152</v>
      </c>
      <c r="C10" s="26">
        <f>+Q81</f>
        <v>6.4319999999999995</v>
      </c>
      <c r="D10" s="24">
        <f>$B$3</f>
        <v>0.005</v>
      </c>
      <c r="E10" s="24">
        <f>+Q83</f>
        <v>0.0025</v>
      </c>
      <c r="F10" s="26">
        <f>+Q84</f>
        <v>2.59</v>
      </c>
      <c r="G10" s="39">
        <f>Q85</f>
        <v>0.04231578947368421</v>
      </c>
      <c r="H10" s="38" t="s">
        <v>243</v>
      </c>
      <c r="I10" s="25">
        <f>Q86</f>
        <v>0.01618092606809179</v>
      </c>
      <c r="J10" s="27">
        <f>Q87</f>
        <v>38.238506877331346</v>
      </c>
      <c r="M10" s="51" t="s">
        <v>404</v>
      </c>
      <c r="N10" s="51" t="s">
        <v>406</v>
      </c>
      <c r="O10" s="52">
        <v>0.0025</v>
      </c>
      <c r="P10" s="52">
        <v>0.0025</v>
      </c>
      <c r="Q10" s="6">
        <f t="shared" si="0"/>
        <v>0</v>
      </c>
    </row>
    <row r="11" spans="13:17" ht="12.75" customHeight="1">
      <c r="M11" s="51" t="s">
        <v>404</v>
      </c>
      <c r="N11" s="51" t="s">
        <v>407</v>
      </c>
      <c r="O11" s="52">
        <v>0.0025</v>
      </c>
      <c r="P11" s="52">
        <v>0.005</v>
      </c>
      <c r="Q11" s="6">
        <f t="shared" si="0"/>
        <v>6.25E-06</v>
      </c>
    </row>
    <row r="12" spans="13:17" ht="12.75" customHeight="1">
      <c r="M12" s="51" t="s">
        <v>404</v>
      </c>
      <c r="N12" s="51" t="s">
        <v>408</v>
      </c>
      <c r="O12" s="52">
        <v>0.0025</v>
      </c>
      <c r="P12" s="52">
        <v>0.0025</v>
      </c>
      <c r="Q12" s="6">
        <f t="shared" si="0"/>
        <v>0</v>
      </c>
    </row>
    <row r="13" spans="13:17" ht="12.75" customHeight="1">
      <c r="M13" s="51" t="s">
        <v>409</v>
      </c>
      <c r="N13" s="51" t="s">
        <v>410</v>
      </c>
      <c r="O13" s="52">
        <v>0.0025</v>
      </c>
      <c r="P13" s="52">
        <v>0.0025</v>
      </c>
      <c r="Q13" s="6">
        <f t="shared" si="0"/>
        <v>0</v>
      </c>
    </row>
    <row r="14" spans="13:17" ht="12.75" customHeight="1">
      <c r="M14" s="51" t="s">
        <v>409</v>
      </c>
      <c r="N14" s="51" t="s">
        <v>411</v>
      </c>
      <c r="O14" s="52">
        <v>0.0025</v>
      </c>
      <c r="P14" s="52">
        <v>0.0025</v>
      </c>
      <c r="Q14" s="6">
        <f t="shared" si="0"/>
        <v>0</v>
      </c>
    </row>
    <row r="15" spans="13:17" ht="12.75" customHeight="1">
      <c r="M15" s="51" t="s">
        <v>409</v>
      </c>
      <c r="N15" s="51" t="s">
        <v>412</v>
      </c>
      <c r="O15" s="52">
        <v>0.0025</v>
      </c>
      <c r="P15" s="52">
        <v>0.0025</v>
      </c>
      <c r="Q15" s="6">
        <f t="shared" si="0"/>
        <v>0</v>
      </c>
    </row>
    <row r="16" spans="13:17" ht="12.75" customHeight="1">
      <c r="M16" s="51" t="s">
        <v>409</v>
      </c>
      <c r="N16" s="51" t="s">
        <v>413</v>
      </c>
      <c r="O16" s="52">
        <v>0.0025</v>
      </c>
      <c r="P16" s="52">
        <v>0.0025</v>
      </c>
      <c r="Q16" s="6">
        <f t="shared" si="0"/>
        <v>0</v>
      </c>
    </row>
    <row r="17" spans="13:17" ht="12.75" customHeight="1">
      <c r="M17" s="51" t="s">
        <v>409</v>
      </c>
      <c r="N17" s="51" t="s">
        <v>414</v>
      </c>
      <c r="O17" s="52">
        <v>0.0025</v>
      </c>
      <c r="P17" s="52">
        <v>0.0025</v>
      </c>
      <c r="Q17" s="6">
        <f t="shared" si="0"/>
        <v>0</v>
      </c>
    </row>
    <row r="18" spans="13:17" ht="12.75" customHeight="1">
      <c r="M18" s="51" t="s">
        <v>409</v>
      </c>
      <c r="N18" s="51" t="s">
        <v>415</v>
      </c>
      <c r="O18" s="52">
        <v>0.0025</v>
      </c>
      <c r="P18" s="52">
        <v>0.0025</v>
      </c>
      <c r="Q18" s="6">
        <f t="shared" si="0"/>
        <v>0</v>
      </c>
    </row>
    <row r="19" spans="13:17" ht="12.75" customHeight="1">
      <c r="M19" s="51" t="s">
        <v>409</v>
      </c>
      <c r="N19" s="51" t="s">
        <v>416</v>
      </c>
      <c r="O19" s="52">
        <v>0.0025</v>
      </c>
      <c r="P19" s="52">
        <v>0.0025</v>
      </c>
      <c r="Q19" s="6">
        <f t="shared" si="0"/>
        <v>0</v>
      </c>
    </row>
    <row r="20" spans="13:17" ht="12.75" customHeight="1">
      <c r="M20" s="51" t="s">
        <v>409</v>
      </c>
      <c r="N20" s="51" t="s">
        <v>417</v>
      </c>
      <c r="O20" s="52">
        <v>0.0025</v>
      </c>
      <c r="P20" s="52">
        <v>0.0025</v>
      </c>
      <c r="Q20" s="6">
        <f t="shared" si="0"/>
        <v>0</v>
      </c>
    </row>
    <row r="21" spans="13:17" ht="12.75" customHeight="1">
      <c r="M21" s="51" t="s">
        <v>409</v>
      </c>
      <c r="N21" s="51" t="s">
        <v>418</v>
      </c>
      <c r="O21" s="52">
        <v>0.0025</v>
      </c>
      <c r="P21" s="52">
        <v>0.0025</v>
      </c>
      <c r="Q21" s="6">
        <f t="shared" si="0"/>
        <v>0</v>
      </c>
    </row>
    <row r="22" spans="13:17" ht="12.75" customHeight="1">
      <c r="M22" s="51" t="s">
        <v>419</v>
      </c>
      <c r="N22" s="51" t="s">
        <v>420</v>
      </c>
      <c r="O22" s="52">
        <v>0.0025</v>
      </c>
      <c r="P22" s="52">
        <v>0.0025</v>
      </c>
      <c r="Q22" s="6">
        <f t="shared" si="0"/>
        <v>0</v>
      </c>
    </row>
    <row r="23" spans="13:17" ht="12.75" customHeight="1">
      <c r="M23" s="51" t="s">
        <v>419</v>
      </c>
      <c r="N23" s="51" t="s">
        <v>421</v>
      </c>
      <c r="O23" s="52">
        <v>0.0025</v>
      </c>
      <c r="P23" s="52">
        <v>0.0025</v>
      </c>
      <c r="Q23" s="6">
        <f t="shared" si="0"/>
        <v>0</v>
      </c>
    </row>
    <row r="24" spans="13:17" ht="12.75" customHeight="1">
      <c r="M24" s="51" t="s">
        <v>419</v>
      </c>
      <c r="N24" s="51" t="s">
        <v>422</v>
      </c>
      <c r="O24" s="52">
        <v>0.0025</v>
      </c>
      <c r="P24" s="52">
        <v>0.0025</v>
      </c>
      <c r="Q24" s="6">
        <f t="shared" si="0"/>
        <v>0</v>
      </c>
    </row>
    <row r="25" spans="13:17" ht="12.75" customHeight="1">
      <c r="M25" s="51" t="s">
        <v>419</v>
      </c>
      <c r="N25" s="51" t="s">
        <v>423</v>
      </c>
      <c r="O25" s="52">
        <v>0.0025</v>
      </c>
      <c r="P25" s="52">
        <v>0.0025</v>
      </c>
      <c r="Q25" s="6">
        <f t="shared" si="0"/>
        <v>0</v>
      </c>
    </row>
    <row r="26" spans="13:17" ht="12.75" customHeight="1">
      <c r="M26" s="51" t="s">
        <v>419</v>
      </c>
      <c r="N26" s="51" t="s">
        <v>424</v>
      </c>
      <c r="O26" s="52">
        <v>0.0025</v>
      </c>
      <c r="P26" s="52">
        <v>0.0025</v>
      </c>
      <c r="Q26" s="6">
        <f t="shared" si="0"/>
        <v>0</v>
      </c>
    </row>
    <row r="27" spans="13:17" ht="12.75" customHeight="1">
      <c r="M27" s="51" t="s">
        <v>419</v>
      </c>
      <c r="N27" s="51" t="s">
        <v>425</v>
      </c>
      <c r="O27" s="52">
        <v>0.005</v>
      </c>
      <c r="P27" s="52">
        <v>0.005</v>
      </c>
      <c r="Q27" s="6">
        <f t="shared" si="0"/>
        <v>0</v>
      </c>
    </row>
    <row r="28" spans="13:17" ht="12.75" customHeight="1">
      <c r="M28" s="51" t="s">
        <v>426</v>
      </c>
      <c r="N28" s="51" t="s">
        <v>427</v>
      </c>
      <c r="O28" s="52">
        <v>0.021</v>
      </c>
      <c r="P28" s="52">
        <v>0.006</v>
      </c>
      <c r="Q28" s="6">
        <f t="shared" si="0"/>
        <v>0.00022500000000000005</v>
      </c>
    </row>
    <row r="29" spans="13:17" ht="12.75" customHeight="1">
      <c r="M29" s="51" t="s">
        <v>426</v>
      </c>
      <c r="N29" s="51" t="s">
        <v>428</v>
      </c>
      <c r="O29" s="52">
        <v>0.0025</v>
      </c>
      <c r="P29" s="52">
        <v>0.0025</v>
      </c>
      <c r="Q29" s="6">
        <f t="shared" si="0"/>
        <v>0</v>
      </c>
    </row>
    <row r="30" spans="13:17" ht="12.75" customHeight="1">
      <c r="M30" s="51" t="s">
        <v>426</v>
      </c>
      <c r="N30" s="51" t="s">
        <v>429</v>
      </c>
      <c r="O30" s="52">
        <v>0.0025</v>
      </c>
      <c r="P30" s="52">
        <v>0.0025</v>
      </c>
      <c r="Q30" s="6">
        <f t="shared" si="0"/>
        <v>0</v>
      </c>
    </row>
    <row r="31" spans="13:17" ht="12.75" customHeight="1">
      <c r="M31" s="51" t="s">
        <v>426</v>
      </c>
      <c r="N31" s="51" t="s">
        <v>430</v>
      </c>
      <c r="O31" s="52">
        <v>0.0025</v>
      </c>
      <c r="P31" s="52">
        <v>0.0025</v>
      </c>
      <c r="Q31" s="6">
        <f t="shared" si="0"/>
        <v>0</v>
      </c>
    </row>
    <row r="32" spans="13:17" ht="12.75" customHeight="1">
      <c r="M32" s="51" t="s">
        <v>426</v>
      </c>
      <c r="N32" s="51" t="s">
        <v>431</v>
      </c>
      <c r="O32" s="52">
        <v>0.0025</v>
      </c>
      <c r="P32" s="52">
        <v>0.0025</v>
      </c>
      <c r="Q32" s="6">
        <f t="shared" si="0"/>
        <v>0</v>
      </c>
    </row>
    <row r="33" spans="13:17" ht="12.75" customHeight="1">
      <c r="M33" s="51" t="s">
        <v>426</v>
      </c>
      <c r="N33" s="51" t="s">
        <v>432</v>
      </c>
      <c r="O33" s="52">
        <v>0.0025</v>
      </c>
      <c r="P33" s="52">
        <v>0.0025</v>
      </c>
      <c r="Q33" s="6">
        <f t="shared" si="0"/>
        <v>0</v>
      </c>
    </row>
    <row r="34" spans="13:17" ht="12.75" customHeight="1">
      <c r="M34" s="51" t="s">
        <v>426</v>
      </c>
      <c r="N34" s="51" t="s">
        <v>433</v>
      </c>
      <c r="O34" s="52">
        <v>0.0025</v>
      </c>
      <c r="P34" s="52">
        <v>0.0025</v>
      </c>
      <c r="Q34" s="6">
        <f t="shared" si="0"/>
        <v>0</v>
      </c>
    </row>
    <row r="35" spans="13:17" ht="12.75" customHeight="1">
      <c r="M35" s="51" t="s">
        <v>426</v>
      </c>
      <c r="N35" s="51" t="s">
        <v>434</v>
      </c>
      <c r="O35" s="52">
        <v>0.0025</v>
      </c>
      <c r="P35" s="52">
        <v>0.0025</v>
      </c>
      <c r="Q35" s="6">
        <f t="shared" si="0"/>
        <v>0</v>
      </c>
    </row>
    <row r="36" spans="13:17" ht="12.75" customHeight="1">
      <c r="M36" s="51" t="s">
        <v>426</v>
      </c>
      <c r="N36" s="51" t="s">
        <v>435</v>
      </c>
      <c r="O36" s="52">
        <v>0.0025</v>
      </c>
      <c r="P36" s="52">
        <v>0.0025</v>
      </c>
      <c r="Q36" s="6">
        <f t="shared" si="0"/>
        <v>0</v>
      </c>
    </row>
    <row r="37" spans="13:17" ht="12.75" customHeight="1">
      <c r="M37" s="51" t="s">
        <v>426</v>
      </c>
      <c r="N37" s="51" t="s">
        <v>436</v>
      </c>
      <c r="O37" s="52">
        <v>0.005</v>
      </c>
      <c r="P37" s="52">
        <v>0.006</v>
      </c>
      <c r="Q37" s="6">
        <f t="shared" si="0"/>
        <v>1E-06</v>
      </c>
    </row>
    <row r="38" spans="13:17" ht="12.75" customHeight="1">
      <c r="M38" s="51" t="s">
        <v>426</v>
      </c>
      <c r="N38" s="51" t="s">
        <v>437</v>
      </c>
      <c r="O38" s="52">
        <v>0.005</v>
      </c>
      <c r="P38" s="52">
        <v>0.006</v>
      </c>
      <c r="Q38" s="6">
        <f t="shared" si="0"/>
        <v>1E-06</v>
      </c>
    </row>
    <row r="39" spans="13:17" ht="12.75" customHeight="1">
      <c r="M39" s="51" t="s">
        <v>438</v>
      </c>
      <c r="N39" s="51" t="s">
        <v>439</v>
      </c>
      <c r="O39" s="52">
        <v>0.0025</v>
      </c>
      <c r="P39" s="52">
        <v>0.0025</v>
      </c>
      <c r="Q39" s="6">
        <f t="shared" si="0"/>
        <v>0</v>
      </c>
    </row>
    <row r="40" spans="13:17" ht="12.75" customHeight="1">
      <c r="M40" s="51" t="s">
        <v>438</v>
      </c>
      <c r="N40" s="51" t="s">
        <v>440</v>
      </c>
      <c r="O40" s="52">
        <v>0.0025</v>
      </c>
      <c r="P40" s="52">
        <v>0.0025</v>
      </c>
      <c r="Q40" s="6">
        <f t="shared" si="0"/>
        <v>0</v>
      </c>
    </row>
    <row r="41" spans="13:17" ht="12.75" customHeight="1">
      <c r="M41" s="51" t="s">
        <v>438</v>
      </c>
      <c r="N41" s="51" t="s">
        <v>441</v>
      </c>
      <c r="O41" s="52">
        <v>0.0025</v>
      </c>
      <c r="P41" s="52">
        <v>0.0025</v>
      </c>
      <c r="Q41" s="6">
        <f t="shared" si="0"/>
        <v>0</v>
      </c>
    </row>
    <row r="42" spans="13:17" ht="12.75" customHeight="1">
      <c r="M42" s="51" t="s">
        <v>438</v>
      </c>
      <c r="N42" s="51" t="s">
        <v>442</v>
      </c>
      <c r="O42" s="52">
        <v>0.0025</v>
      </c>
      <c r="P42" s="52">
        <v>0.0025</v>
      </c>
      <c r="Q42" s="6">
        <f t="shared" si="0"/>
        <v>0</v>
      </c>
    </row>
    <row r="43" spans="13:17" ht="12.75" customHeight="1">
      <c r="M43" s="51" t="s">
        <v>438</v>
      </c>
      <c r="N43" s="51" t="s">
        <v>443</v>
      </c>
      <c r="O43" s="52">
        <v>0.0025</v>
      </c>
      <c r="P43" s="52">
        <v>0.0025</v>
      </c>
      <c r="Q43" s="6">
        <f t="shared" si="0"/>
        <v>0</v>
      </c>
    </row>
    <row r="44" spans="13:17" ht="12.75" customHeight="1">
      <c r="M44" s="51" t="s">
        <v>438</v>
      </c>
      <c r="N44" s="51" t="s">
        <v>444</v>
      </c>
      <c r="O44" s="52">
        <v>0.0025</v>
      </c>
      <c r="P44" s="52">
        <v>0.0025</v>
      </c>
      <c r="Q44" s="6">
        <f t="shared" si="0"/>
        <v>0</v>
      </c>
    </row>
    <row r="45" spans="13:17" ht="12.75" customHeight="1">
      <c r="M45" s="51" t="s">
        <v>445</v>
      </c>
      <c r="N45" s="51" t="s">
        <v>446</v>
      </c>
      <c r="O45" s="52">
        <v>0.0025</v>
      </c>
      <c r="P45" s="52">
        <v>0.0025</v>
      </c>
      <c r="Q45" s="6">
        <f t="shared" si="0"/>
        <v>0</v>
      </c>
    </row>
    <row r="46" spans="13:17" ht="12.75" customHeight="1">
      <c r="M46" s="51" t="s">
        <v>445</v>
      </c>
      <c r="N46" s="51" t="s">
        <v>447</v>
      </c>
      <c r="O46" s="52">
        <v>0.005</v>
      </c>
      <c r="P46" s="52">
        <v>0.0025</v>
      </c>
      <c r="Q46" s="6">
        <f t="shared" si="0"/>
        <v>6.25E-06</v>
      </c>
    </row>
    <row r="47" spans="13:17" ht="12.75" customHeight="1">
      <c r="M47" s="51" t="s">
        <v>445</v>
      </c>
      <c r="N47" s="51" t="s">
        <v>448</v>
      </c>
      <c r="O47" s="52">
        <v>0.0025</v>
      </c>
      <c r="P47" s="52">
        <v>0.0025</v>
      </c>
      <c r="Q47" s="6">
        <f t="shared" si="0"/>
        <v>0</v>
      </c>
    </row>
    <row r="48" spans="13:17" ht="12.75" customHeight="1">
      <c r="M48" s="51" t="s">
        <v>445</v>
      </c>
      <c r="N48" s="51" t="s">
        <v>449</v>
      </c>
      <c r="O48" s="52">
        <v>0.0025</v>
      </c>
      <c r="P48" s="52">
        <v>0.0025</v>
      </c>
      <c r="Q48" s="6">
        <f t="shared" si="0"/>
        <v>0</v>
      </c>
    </row>
    <row r="49" spans="13:17" ht="12.75" customHeight="1">
      <c r="M49" s="51" t="s">
        <v>445</v>
      </c>
      <c r="N49" s="51" t="s">
        <v>450</v>
      </c>
      <c r="O49" s="52">
        <v>0.0025</v>
      </c>
      <c r="P49" s="52">
        <v>0.0025</v>
      </c>
      <c r="Q49" s="6">
        <f t="shared" si="0"/>
        <v>0</v>
      </c>
    </row>
    <row r="50" spans="13:17" ht="12.75" customHeight="1">
      <c r="M50" s="51" t="s">
        <v>445</v>
      </c>
      <c r="N50" s="51" t="s">
        <v>451</v>
      </c>
      <c r="O50" s="52">
        <v>0.0025</v>
      </c>
      <c r="P50" s="52">
        <v>0.0025</v>
      </c>
      <c r="Q50" s="6">
        <f t="shared" si="0"/>
        <v>0</v>
      </c>
    </row>
    <row r="51" spans="13:17" ht="12.75" customHeight="1">
      <c r="M51" s="51" t="s">
        <v>445</v>
      </c>
      <c r="N51" s="51" t="s">
        <v>452</v>
      </c>
      <c r="O51" s="52">
        <v>0.0025</v>
      </c>
      <c r="P51" s="52">
        <v>0.0025</v>
      </c>
      <c r="Q51" s="6">
        <f t="shared" si="0"/>
        <v>0</v>
      </c>
    </row>
    <row r="52" spans="13:17" ht="12.75" customHeight="1">
      <c r="M52" s="51" t="s">
        <v>445</v>
      </c>
      <c r="N52" s="51" t="s">
        <v>453</v>
      </c>
      <c r="O52" s="52">
        <v>0.0025</v>
      </c>
      <c r="P52" s="52">
        <v>0.005</v>
      </c>
      <c r="Q52" s="6">
        <f t="shared" si="0"/>
        <v>6.25E-06</v>
      </c>
    </row>
    <row r="53" spans="13:17" ht="12.75" customHeight="1">
      <c r="M53" s="51" t="s">
        <v>445</v>
      </c>
      <c r="N53" s="51" t="s">
        <v>454</v>
      </c>
      <c r="O53" s="52">
        <v>0.0025</v>
      </c>
      <c r="P53" s="52">
        <v>0.0025</v>
      </c>
      <c r="Q53" s="6">
        <f t="shared" si="0"/>
        <v>0</v>
      </c>
    </row>
    <row r="54" spans="13:17" ht="12.75" customHeight="1">
      <c r="M54" s="51" t="s">
        <v>455</v>
      </c>
      <c r="N54" s="51" t="s">
        <v>456</v>
      </c>
      <c r="O54" s="52">
        <v>0.0025</v>
      </c>
      <c r="P54" s="52">
        <v>0.0025</v>
      </c>
      <c r="Q54" s="6">
        <f t="shared" si="0"/>
        <v>0</v>
      </c>
    </row>
    <row r="55" spans="13:17" ht="12.75" customHeight="1">
      <c r="M55" s="51" t="s">
        <v>455</v>
      </c>
      <c r="N55" s="51" t="s">
        <v>457</v>
      </c>
      <c r="O55" s="52">
        <v>0.0025</v>
      </c>
      <c r="P55" s="52">
        <v>0.0025</v>
      </c>
      <c r="Q55" s="6">
        <f t="shared" si="0"/>
        <v>0</v>
      </c>
    </row>
    <row r="56" spans="13:17" ht="12.75" customHeight="1">
      <c r="M56" s="51" t="s">
        <v>455</v>
      </c>
      <c r="N56" s="51" t="s">
        <v>458</v>
      </c>
      <c r="O56" s="52">
        <v>0.0025</v>
      </c>
      <c r="P56" s="52">
        <v>0.0025</v>
      </c>
      <c r="Q56" s="6">
        <f t="shared" si="0"/>
        <v>0</v>
      </c>
    </row>
    <row r="57" spans="13:17" ht="12.75" customHeight="1">
      <c r="M57" s="51" t="s">
        <v>455</v>
      </c>
      <c r="N57" s="51" t="s">
        <v>459</v>
      </c>
      <c r="O57" s="52">
        <v>0.0025</v>
      </c>
      <c r="P57" s="52">
        <v>0.0025</v>
      </c>
      <c r="Q57" s="6">
        <f t="shared" si="0"/>
        <v>0</v>
      </c>
    </row>
    <row r="58" spans="13:17" ht="12.75" customHeight="1">
      <c r="M58" s="51" t="s">
        <v>455</v>
      </c>
      <c r="N58" s="51" t="s">
        <v>460</v>
      </c>
      <c r="O58" s="52">
        <v>0.0025</v>
      </c>
      <c r="P58" s="52">
        <v>0.0025</v>
      </c>
      <c r="Q58" s="6">
        <f t="shared" si="0"/>
        <v>0</v>
      </c>
    </row>
    <row r="59" spans="13:17" ht="12.75" customHeight="1">
      <c r="M59" s="51" t="s">
        <v>455</v>
      </c>
      <c r="N59" s="51" t="s">
        <v>461</v>
      </c>
      <c r="O59" s="52">
        <v>0.0025</v>
      </c>
      <c r="P59" s="52">
        <v>0.0025</v>
      </c>
      <c r="Q59" s="6">
        <f t="shared" si="0"/>
        <v>0</v>
      </c>
    </row>
    <row r="60" spans="13:17" ht="12.75" customHeight="1">
      <c r="M60" s="51" t="s">
        <v>455</v>
      </c>
      <c r="N60" s="51" t="s">
        <v>462</v>
      </c>
      <c r="O60" s="52">
        <v>0.0025</v>
      </c>
      <c r="P60" s="52">
        <v>0.0025</v>
      </c>
      <c r="Q60" s="6">
        <f t="shared" si="0"/>
        <v>0</v>
      </c>
    </row>
    <row r="61" spans="13:17" ht="12.75" customHeight="1">
      <c r="M61" s="51" t="s">
        <v>455</v>
      </c>
      <c r="N61" s="51" t="s">
        <v>463</v>
      </c>
      <c r="O61" s="52">
        <v>0.0025</v>
      </c>
      <c r="P61" s="52">
        <v>0.0025</v>
      </c>
      <c r="Q61" s="6">
        <f t="shared" si="0"/>
        <v>0</v>
      </c>
    </row>
    <row r="62" spans="13:17" ht="12.75" customHeight="1">
      <c r="M62" s="51" t="s">
        <v>455</v>
      </c>
      <c r="N62" s="51" t="s">
        <v>464</v>
      </c>
      <c r="O62" s="52">
        <v>0.0025</v>
      </c>
      <c r="P62" s="52">
        <v>0.0025</v>
      </c>
      <c r="Q62" s="6">
        <f t="shared" si="0"/>
        <v>0</v>
      </c>
    </row>
    <row r="63" spans="13:17" ht="12.75" customHeight="1">
      <c r="M63" s="51" t="s">
        <v>465</v>
      </c>
      <c r="N63" s="51" t="s">
        <v>466</v>
      </c>
      <c r="O63" s="52">
        <v>0.0025</v>
      </c>
      <c r="P63" s="52">
        <v>0.0025</v>
      </c>
      <c r="Q63" s="6">
        <f t="shared" si="0"/>
        <v>0</v>
      </c>
    </row>
    <row r="64" spans="13:17" ht="12.75" customHeight="1">
      <c r="M64" s="51" t="s">
        <v>467</v>
      </c>
      <c r="N64" s="51" t="s">
        <v>468</v>
      </c>
      <c r="O64" s="52">
        <v>0.0025</v>
      </c>
      <c r="P64" s="52">
        <v>0.0025</v>
      </c>
      <c r="Q64" s="6">
        <f t="shared" si="0"/>
        <v>0</v>
      </c>
    </row>
    <row r="65" spans="13:17" ht="12.75" customHeight="1">
      <c r="M65" s="51" t="s">
        <v>467</v>
      </c>
      <c r="N65" s="51" t="s">
        <v>469</v>
      </c>
      <c r="O65" s="52">
        <v>0.0025</v>
      </c>
      <c r="P65" s="52">
        <v>0.0025</v>
      </c>
      <c r="Q65" s="6">
        <f t="shared" si="0"/>
        <v>0</v>
      </c>
    </row>
    <row r="66" spans="13:17" ht="12.75" customHeight="1">
      <c r="M66" s="51" t="s">
        <v>467</v>
      </c>
      <c r="N66" s="51" t="s">
        <v>470</v>
      </c>
      <c r="O66" s="52">
        <v>0.0025</v>
      </c>
      <c r="P66" s="52">
        <v>0.0025</v>
      </c>
      <c r="Q66" s="6">
        <f aca="true" t="shared" si="1" ref="Q66:Q77">(O66-P66)^2</f>
        <v>0</v>
      </c>
    </row>
    <row r="67" spans="13:17" ht="12.75" customHeight="1">
      <c r="M67" s="51" t="s">
        <v>467</v>
      </c>
      <c r="N67" s="51" t="s">
        <v>471</v>
      </c>
      <c r="O67" s="52">
        <v>0.0025</v>
      </c>
      <c r="P67" s="52">
        <v>0.0025</v>
      </c>
      <c r="Q67" s="6">
        <f t="shared" si="1"/>
        <v>0</v>
      </c>
    </row>
    <row r="68" spans="13:17" ht="12.75" customHeight="1">
      <c r="M68" s="51" t="s">
        <v>467</v>
      </c>
      <c r="N68" s="51" t="s">
        <v>472</v>
      </c>
      <c r="O68" s="52">
        <v>0.0025</v>
      </c>
      <c r="P68" s="52">
        <v>0.0025</v>
      </c>
      <c r="Q68" s="6">
        <f t="shared" si="1"/>
        <v>0</v>
      </c>
    </row>
    <row r="69" spans="13:17" ht="12.75" customHeight="1">
      <c r="M69" s="51" t="s">
        <v>467</v>
      </c>
      <c r="N69" s="51" t="s">
        <v>473</v>
      </c>
      <c r="O69" s="52">
        <v>0.0025</v>
      </c>
      <c r="P69" s="52">
        <v>0.0025</v>
      </c>
      <c r="Q69" s="6">
        <f t="shared" si="1"/>
        <v>0</v>
      </c>
    </row>
    <row r="70" spans="13:17" ht="12.75" customHeight="1">
      <c r="M70" s="51" t="s">
        <v>467</v>
      </c>
      <c r="N70" s="51" t="s">
        <v>474</v>
      </c>
      <c r="O70" s="52">
        <v>0.0025</v>
      </c>
      <c r="P70" s="52">
        <v>0.0025</v>
      </c>
      <c r="Q70" s="6">
        <f t="shared" si="1"/>
        <v>0</v>
      </c>
    </row>
    <row r="71" spans="13:17" ht="12.75" customHeight="1">
      <c r="M71" s="51" t="s">
        <v>475</v>
      </c>
      <c r="N71" s="51" t="s">
        <v>476</v>
      </c>
      <c r="O71" s="52">
        <v>2.42</v>
      </c>
      <c r="P71" s="52">
        <v>2.59</v>
      </c>
      <c r="Q71" s="6">
        <f t="shared" si="1"/>
        <v>0.028899999999999974</v>
      </c>
    </row>
    <row r="72" spans="13:17" ht="12.75" customHeight="1">
      <c r="M72" s="51" t="s">
        <v>477</v>
      </c>
      <c r="N72" s="51" t="s">
        <v>478</v>
      </c>
      <c r="O72" s="52">
        <v>0.0025</v>
      </c>
      <c r="P72" s="52">
        <v>0.0025</v>
      </c>
      <c r="Q72" s="6">
        <f t="shared" si="1"/>
        <v>0</v>
      </c>
    </row>
    <row r="73" spans="13:17" ht="12.75" customHeight="1">
      <c r="M73" s="51" t="s">
        <v>477</v>
      </c>
      <c r="N73" s="51" t="s">
        <v>479</v>
      </c>
      <c r="O73" s="52">
        <v>0.0025</v>
      </c>
      <c r="P73" s="52">
        <v>0.0025</v>
      </c>
      <c r="Q73" s="6">
        <f t="shared" si="1"/>
        <v>0</v>
      </c>
    </row>
    <row r="74" spans="13:17" ht="12.75" customHeight="1">
      <c r="M74" s="51" t="s">
        <v>477</v>
      </c>
      <c r="N74" s="51" t="s">
        <v>480</v>
      </c>
      <c r="O74" s="52">
        <v>0.0025</v>
      </c>
      <c r="P74" s="52">
        <v>0.0025</v>
      </c>
      <c r="Q74" s="6">
        <f t="shared" si="1"/>
        <v>0</v>
      </c>
    </row>
    <row r="75" spans="13:17" ht="12.75" customHeight="1">
      <c r="M75" s="51" t="s">
        <v>477</v>
      </c>
      <c r="N75" s="51" t="s">
        <v>481</v>
      </c>
      <c r="O75" s="52">
        <v>0.0025</v>
      </c>
      <c r="P75" s="52">
        <v>0.0025</v>
      </c>
      <c r="Q75" s="6">
        <f t="shared" si="1"/>
        <v>0</v>
      </c>
    </row>
    <row r="76" spans="13:17" ht="12.75" customHeight="1">
      <c r="M76" s="51" t="s">
        <v>477</v>
      </c>
      <c r="N76" s="51" t="s">
        <v>482</v>
      </c>
      <c r="O76" s="52">
        <v>0.551</v>
      </c>
      <c r="P76" s="52">
        <v>0.448</v>
      </c>
      <c r="Q76" s="6">
        <f t="shared" si="1"/>
        <v>0.010609000000000007</v>
      </c>
    </row>
    <row r="77" spans="13:17" ht="12.75" customHeight="1">
      <c r="M77" s="51" t="s">
        <v>477</v>
      </c>
      <c r="N77" s="51" t="s">
        <v>483</v>
      </c>
      <c r="O77" s="52">
        <v>0.0025</v>
      </c>
      <c r="P77" s="52">
        <v>0.009</v>
      </c>
      <c r="Q77" s="6">
        <f t="shared" si="1"/>
        <v>4.2249999999999983E-05</v>
      </c>
    </row>
    <row r="78" spans="16:17" ht="12.75" customHeight="1">
      <c r="P78" s="7" t="s">
        <v>227</v>
      </c>
      <c r="Q78" s="43">
        <f>SUM(Q2:Q77)</f>
        <v>0.03979699999999998</v>
      </c>
    </row>
    <row r="79" ht="12.75" customHeight="1"/>
    <row r="80" spans="14:17" ht="12.75" customHeight="1">
      <c r="N80" s="7"/>
      <c r="O80" s="8" t="s">
        <v>228</v>
      </c>
      <c r="P80" s="8" t="s">
        <v>229</v>
      </c>
      <c r="Q80" s="9" t="s">
        <v>230</v>
      </c>
    </row>
    <row r="81" spans="14:17" ht="12.75" customHeight="1">
      <c r="N81" s="7" t="s">
        <v>231</v>
      </c>
      <c r="O81">
        <f>SUM(O2:O77)</f>
        <v>3.1845</v>
      </c>
      <c r="P81">
        <f>SUM(P2:P77)</f>
        <v>3.2474999999999996</v>
      </c>
      <c r="Q81" s="10">
        <f>+O81+P81</f>
        <v>6.4319999999999995</v>
      </c>
    </row>
    <row r="82" spans="14:17" ht="12.75" customHeight="1">
      <c r="N82" s="7" t="s">
        <v>232</v>
      </c>
      <c r="O82">
        <f>COUNT(O2:O77)</f>
        <v>76</v>
      </c>
      <c r="P82">
        <f>COUNT(P2:P77)</f>
        <v>76</v>
      </c>
      <c r="Q82" s="11">
        <f>+P82+O82</f>
        <v>152</v>
      </c>
    </row>
    <row r="83" spans="14:17" ht="12.75" customHeight="1">
      <c r="N83" s="7" t="s">
        <v>233</v>
      </c>
      <c r="O83">
        <f>MIN(O2:O77)</f>
        <v>0.0025</v>
      </c>
      <c r="P83">
        <f>MIN(P2:P77)</f>
        <v>0.0025</v>
      </c>
      <c r="Q83" s="11">
        <f>MIN(O83:P83)</f>
        <v>0.0025</v>
      </c>
    </row>
    <row r="84" spans="14:17" ht="12.75" customHeight="1">
      <c r="N84" s="7" t="s">
        <v>234</v>
      </c>
      <c r="O84">
        <f>MAX(O2:O77)</f>
        <v>2.42</v>
      </c>
      <c r="P84">
        <f>MAX(P2:P77)</f>
        <v>2.59</v>
      </c>
      <c r="Q84" s="12">
        <f>MAX(O84:P84)</f>
        <v>2.59</v>
      </c>
    </row>
    <row r="85" spans="14:17" ht="12.75" customHeight="1">
      <c r="N85" s="7" t="s">
        <v>235</v>
      </c>
      <c r="O85" s="13">
        <f>O81/O82</f>
        <v>0.04190131578947368</v>
      </c>
      <c r="P85" s="13">
        <f>P81/P82</f>
        <v>0.04273026315789473</v>
      </c>
      <c r="Q85" s="14">
        <f>(O81+P81)/Q82</f>
        <v>0.04231578947368421</v>
      </c>
    </row>
    <row r="86" spans="14:17" ht="12.75" customHeight="1">
      <c r="N86" s="7" t="s">
        <v>236</v>
      </c>
      <c r="O86" s="15">
        <f>STDEV(O2:O77)</f>
        <v>0.2834910582921073</v>
      </c>
      <c r="P86" s="15">
        <f>STDEV(P2:P77)</f>
        <v>0.30046009652741434</v>
      </c>
      <c r="Q86" s="15">
        <f>SQRT(Q78/Q82)</f>
        <v>0.01618092606809179</v>
      </c>
    </row>
    <row r="87" spans="14:17" ht="12.75" customHeight="1">
      <c r="N87" s="7" t="s">
        <v>237</v>
      </c>
      <c r="Q87" s="16">
        <f>(Q86/Q85)*100</f>
        <v>38.238506877331346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10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4" width="8.421875" style="0" customWidth="1"/>
    <col min="8" max="8" width="11.00390625" style="0" customWidth="1"/>
    <col min="9" max="9" width="19.57421875" style="0" bestFit="1" customWidth="1"/>
    <col min="11" max="11" width="13.140625" style="0" customWidth="1"/>
    <col min="12" max="12" width="11.140625" style="0" customWidth="1"/>
    <col min="13" max="13" width="16.7109375" style="0" customWidth="1"/>
    <col min="14" max="14" width="10.7109375" style="0" bestFit="1" customWidth="1"/>
    <col min="15" max="15" width="18.140625" style="0" bestFit="1" customWidth="1"/>
    <col min="16" max="16" width="18.00390625" style="0" bestFit="1" customWidth="1"/>
    <col min="17" max="17" width="16.7109375" style="0" bestFit="1" customWidth="1"/>
  </cols>
  <sheetData>
    <row r="1" spans="1:21" ht="12.75" customHeight="1">
      <c r="A1" s="18" t="s">
        <v>241</v>
      </c>
      <c r="M1" s="1" t="s">
        <v>0</v>
      </c>
      <c r="N1" s="1" t="s">
        <v>1</v>
      </c>
      <c r="O1" s="1" t="s">
        <v>308</v>
      </c>
      <c r="P1" s="1" t="s">
        <v>309</v>
      </c>
      <c r="Q1" s="4" t="s">
        <v>226</v>
      </c>
      <c r="R1" s="4" t="s">
        <v>301</v>
      </c>
      <c r="S1" s="4" t="s">
        <v>302</v>
      </c>
      <c r="T1" s="4" t="s">
        <v>303</v>
      </c>
      <c r="U1" s="4" t="s">
        <v>304</v>
      </c>
    </row>
    <row r="2" spans="1:21" ht="12.75" customHeight="1">
      <c r="A2" s="18" t="s">
        <v>242</v>
      </c>
      <c r="M2" s="2" t="s">
        <v>2</v>
      </c>
      <c r="N2" s="2" t="s">
        <v>3</v>
      </c>
      <c r="O2" s="3">
        <v>0.0005</v>
      </c>
      <c r="P2" s="3">
        <v>0.0005</v>
      </c>
      <c r="Q2" s="6">
        <f aca="true" t="shared" si="0" ref="Q2:Q200">(O2-P2)^2</f>
        <v>0</v>
      </c>
      <c r="R2">
        <v>1.2</v>
      </c>
      <c r="S2">
        <f>0.8*R2</f>
        <v>0.96</v>
      </c>
      <c r="T2">
        <v>0</v>
      </c>
      <c r="U2">
        <f>$B$3</f>
        <v>0.001</v>
      </c>
    </row>
    <row r="3" spans="1:21" ht="12.75" customHeight="1">
      <c r="A3" s="18" t="s">
        <v>299</v>
      </c>
      <c r="B3">
        <v>0.001</v>
      </c>
      <c r="C3" t="s">
        <v>300</v>
      </c>
      <c r="M3" s="2" t="s">
        <v>2</v>
      </c>
      <c r="N3" s="2" t="s">
        <v>4</v>
      </c>
      <c r="O3" s="3">
        <v>0.001</v>
      </c>
      <c r="P3" s="3">
        <v>0.0005</v>
      </c>
      <c r="Q3" s="6">
        <f t="shared" si="0"/>
        <v>2.5E-07</v>
      </c>
      <c r="R3">
        <v>0</v>
      </c>
      <c r="S3">
        <v>0</v>
      </c>
      <c r="T3">
        <f>R2</f>
        <v>1.2</v>
      </c>
      <c r="U3">
        <f>$B$3</f>
        <v>0.001</v>
      </c>
    </row>
    <row r="4" spans="13:19" ht="12.75" customHeight="1">
      <c r="M4" s="2" t="s">
        <v>2</v>
      </c>
      <c r="N4" s="2" t="s">
        <v>5</v>
      </c>
      <c r="O4" s="3">
        <v>0.001</v>
      </c>
      <c r="P4" s="3">
        <v>0.0005</v>
      </c>
      <c r="Q4" s="6">
        <f t="shared" si="0"/>
        <v>2.5E-07</v>
      </c>
      <c r="R4">
        <f>S2</f>
        <v>0.96</v>
      </c>
      <c r="S4">
        <f>R2</f>
        <v>1.2</v>
      </c>
    </row>
    <row r="5" spans="1:21" ht="12.75" customHeight="1">
      <c r="A5" s="18" t="s">
        <v>240</v>
      </c>
      <c r="M5" s="2" t="s">
        <v>2</v>
      </c>
      <c r="N5" s="2" t="s">
        <v>6</v>
      </c>
      <c r="O5" s="3">
        <v>0.0005</v>
      </c>
      <c r="P5" s="3">
        <v>0.0005</v>
      </c>
      <c r="Q5" s="6">
        <f t="shared" si="0"/>
        <v>0</v>
      </c>
      <c r="T5">
        <f>$B$3</f>
        <v>0.001</v>
      </c>
      <c r="U5">
        <f>+T2</f>
        <v>0</v>
      </c>
    </row>
    <row r="6" spans="1:21" ht="12.75" customHeight="1" thickBot="1">
      <c r="A6" s="19" t="s">
        <v>239</v>
      </c>
      <c r="B6" s="19"/>
      <c r="C6" s="19"/>
      <c r="D6" s="19"/>
      <c r="E6" s="19"/>
      <c r="F6" s="19"/>
      <c r="G6" s="19"/>
      <c r="H6" s="19"/>
      <c r="I6" s="19"/>
      <c r="J6" s="19"/>
      <c r="M6" s="2" t="s">
        <v>2</v>
      </c>
      <c r="N6" s="2" t="s">
        <v>7</v>
      </c>
      <c r="O6" s="3">
        <v>0.0005</v>
      </c>
      <c r="P6" s="3">
        <v>0.0005</v>
      </c>
      <c r="Q6" s="6">
        <f t="shared" si="0"/>
        <v>0</v>
      </c>
      <c r="T6">
        <f>$B$3</f>
        <v>0.001</v>
      </c>
      <c r="U6">
        <f>+T3</f>
        <v>1.2</v>
      </c>
    </row>
    <row r="7" spans="1:17" ht="12.75" customHeight="1" thickBot="1">
      <c r="A7" s="28" t="s">
        <v>238</v>
      </c>
      <c r="B7" s="29" t="s">
        <v>232</v>
      </c>
      <c r="C7" s="29" t="s">
        <v>231</v>
      </c>
      <c r="D7" s="29" t="s">
        <v>305</v>
      </c>
      <c r="E7" s="29" t="s">
        <v>233</v>
      </c>
      <c r="F7" s="29" t="s">
        <v>234</v>
      </c>
      <c r="G7" s="29" t="s">
        <v>235</v>
      </c>
      <c r="H7" s="29" t="s">
        <v>244</v>
      </c>
      <c r="I7" s="29" t="s">
        <v>245</v>
      </c>
      <c r="J7" s="30" t="s">
        <v>237</v>
      </c>
      <c r="M7" s="2" t="s">
        <v>2</v>
      </c>
      <c r="N7" s="2" t="s">
        <v>8</v>
      </c>
      <c r="O7" s="3">
        <v>0.0005</v>
      </c>
      <c r="P7" s="3">
        <v>0.0005</v>
      </c>
      <c r="Q7" s="6">
        <f t="shared" si="0"/>
        <v>0</v>
      </c>
    </row>
    <row r="8" spans="1:17" ht="12.75" customHeight="1">
      <c r="A8" s="20" t="s">
        <v>228</v>
      </c>
      <c r="B8" s="21">
        <f>+O205</f>
        <v>199</v>
      </c>
      <c r="C8" s="21">
        <f>+O204</f>
        <v>1.4534999999999896</v>
      </c>
      <c r="D8">
        <f>$B$3</f>
        <v>0.001</v>
      </c>
      <c r="E8" s="21">
        <f>+O206</f>
        <v>0.0005</v>
      </c>
      <c r="F8" s="21">
        <f>+O207</f>
        <v>1.15</v>
      </c>
      <c r="G8" s="10">
        <f>+O208</f>
        <v>0.00730402010050246</v>
      </c>
      <c r="H8" s="37">
        <f>O209</f>
        <v>0.08154628904177334</v>
      </c>
      <c r="I8" s="37" t="s">
        <v>243</v>
      </c>
      <c r="J8" s="22" t="s">
        <v>243</v>
      </c>
      <c r="M8" s="2" t="s">
        <v>2</v>
      </c>
      <c r="N8" s="2" t="s">
        <v>9</v>
      </c>
      <c r="O8" s="3">
        <v>0.0005</v>
      </c>
      <c r="P8" s="3">
        <v>0.0005</v>
      </c>
      <c r="Q8" s="6">
        <f t="shared" si="0"/>
        <v>0</v>
      </c>
    </row>
    <row r="9" spans="1:17" ht="12.75" customHeight="1">
      <c r="A9" s="20" t="s">
        <v>229</v>
      </c>
      <c r="B9" s="21">
        <f>+P205</f>
        <v>199</v>
      </c>
      <c r="C9" s="21">
        <f>+P204</f>
        <v>1.1809999999999903</v>
      </c>
      <c r="D9">
        <f>$B$3</f>
        <v>0.001</v>
      </c>
      <c r="E9" s="21">
        <f>+P206</f>
        <v>0.0005</v>
      </c>
      <c r="F9" s="21">
        <f>+P207</f>
        <v>0.858</v>
      </c>
      <c r="G9" s="10">
        <f>P208</f>
        <v>0.005934673366834122</v>
      </c>
      <c r="H9" s="37">
        <f>P209</f>
        <v>0.06084716118282725</v>
      </c>
      <c r="I9" s="37" t="s">
        <v>243</v>
      </c>
      <c r="J9" s="22" t="s">
        <v>243</v>
      </c>
      <c r="M9" s="2" t="s">
        <v>2</v>
      </c>
      <c r="N9" s="2" t="s">
        <v>10</v>
      </c>
      <c r="O9" s="3">
        <v>0.0005</v>
      </c>
      <c r="P9" s="3">
        <v>0.0005</v>
      </c>
      <c r="Q9" s="6">
        <f t="shared" si="0"/>
        <v>0</v>
      </c>
    </row>
    <row r="10" spans="1:17" ht="12.75" customHeight="1">
      <c r="A10" s="23" t="s">
        <v>230</v>
      </c>
      <c r="B10" s="24">
        <f>+Q205</f>
        <v>398</v>
      </c>
      <c r="C10" s="26">
        <f>+Q204</f>
        <v>2.6344999999999796</v>
      </c>
      <c r="D10" s="24">
        <f>$B$3</f>
        <v>0.001</v>
      </c>
      <c r="E10" s="24">
        <f>+Q206</f>
        <v>0.0005</v>
      </c>
      <c r="F10" s="26">
        <f>+Q207</f>
        <v>1.15</v>
      </c>
      <c r="G10" s="39">
        <f>Q208</f>
        <v>0.006619346733668291</v>
      </c>
      <c r="H10" s="38" t="s">
        <v>243</v>
      </c>
      <c r="I10" s="25">
        <f>Q209</f>
        <v>0.014664955835195692</v>
      </c>
      <c r="J10" s="27">
        <f>Q210</f>
        <v>221.54687502022892</v>
      </c>
      <c r="M10" s="2" t="s">
        <v>11</v>
      </c>
      <c r="N10" s="2" t="s">
        <v>12</v>
      </c>
      <c r="O10" s="3">
        <v>0.001</v>
      </c>
      <c r="P10" s="3">
        <v>0.002</v>
      </c>
      <c r="Q10" s="6">
        <f t="shared" si="0"/>
        <v>1E-06</v>
      </c>
    </row>
    <row r="11" spans="13:17" ht="12.75" customHeight="1">
      <c r="M11" s="2" t="s">
        <v>11</v>
      </c>
      <c r="N11" s="2" t="s">
        <v>13</v>
      </c>
      <c r="O11" s="3">
        <v>0.002</v>
      </c>
      <c r="P11" s="3">
        <v>0.002</v>
      </c>
      <c r="Q11" s="6">
        <f t="shared" si="0"/>
        <v>0</v>
      </c>
    </row>
    <row r="12" spans="13:17" ht="12.75" customHeight="1">
      <c r="M12" s="2" t="s">
        <v>11</v>
      </c>
      <c r="N12" s="2" t="s">
        <v>14</v>
      </c>
      <c r="O12" s="3">
        <v>0.002</v>
      </c>
      <c r="P12" s="3">
        <v>0.002</v>
      </c>
      <c r="Q12" s="6">
        <f t="shared" si="0"/>
        <v>0</v>
      </c>
    </row>
    <row r="13" spans="13:17" ht="12.75" customHeight="1">
      <c r="M13" s="2" t="s">
        <v>11</v>
      </c>
      <c r="N13" s="2" t="s">
        <v>15</v>
      </c>
      <c r="O13" s="3">
        <v>0.0005</v>
      </c>
      <c r="P13" s="3">
        <v>0.0005</v>
      </c>
      <c r="Q13" s="6">
        <f t="shared" si="0"/>
        <v>0</v>
      </c>
    </row>
    <row r="14" spans="13:17" ht="12.75" customHeight="1">
      <c r="M14" s="2" t="s">
        <v>11</v>
      </c>
      <c r="N14" s="2" t="s">
        <v>16</v>
      </c>
      <c r="O14" s="3">
        <v>0.001</v>
      </c>
      <c r="P14" s="3">
        <v>0.001</v>
      </c>
      <c r="Q14" s="6">
        <f t="shared" si="0"/>
        <v>0</v>
      </c>
    </row>
    <row r="15" spans="13:17" ht="12.75" customHeight="1">
      <c r="M15" s="2" t="s">
        <v>11</v>
      </c>
      <c r="N15" s="2" t="s">
        <v>17</v>
      </c>
      <c r="O15" s="3">
        <v>0.001</v>
      </c>
      <c r="P15" s="3">
        <v>0.0005</v>
      </c>
      <c r="Q15" s="6">
        <f t="shared" si="0"/>
        <v>2.5E-07</v>
      </c>
    </row>
    <row r="16" spans="13:17" ht="12.75" customHeight="1">
      <c r="M16" s="2" t="s">
        <v>11</v>
      </c>
      <c r="N16" s="2" t="s">
        <v>18</v>
      </c>
      <c r="O16" s="3">
        <v>0.0005</v>
      </c>
      <c r="P16" s="3">
        <v>0.0005</v>
      </c>
      <c r="Q16" s="6">
        <f t="shared" si="0"/>
        <v>0</v>
      </c>
    </row>
    <row r="17" spans="13:17" ht="12.75" customHeight="1">
      <c r="M17" s="2" t="s">
        <v>11</v>
      </c>
      <c r="N17" s="2" t="s">
        <v>19</v>
      </c>
      <c r="O17" s="3">
        <v>0.0005</v>
      </c>
      <c r="P17" s="3">
        <v>0.001</v>
      </c>
      <c r="Q17" s="6">
        <f t="shared" si="0"/>
        <v>2.5E-07</v>
      </c>
    </row>
    <row r="18" spans="13:17" ht="12.75" customHeight="1">
      <c r="M18" s="2" t="s">
        <v>11</v>
      </c>
      <c r="N18" s="2" t="s">
        <v>20</v>
      </c>
      <c r="O18" s="3">
        <v>0.0005</v>
      </c>
      <c r="P18" s="3">
        <v>0.0005</v>
      </c>
      <c r="Q18" s="6">
        <f t="shared" si="0"/>
        <v>0</v>
      </c>
    </row>
    <row r="19" spans="13:17" ht="12.75" customHeight="1">
      <c r="M19" s="2" t="s">
        <v>11</v>
      </c>
      <c r="N19" s="2" t="s">
        <v>21</v>
      </c>
      <c r="O19" s="3">
        <v>0.001</v>
      </c>
      <c r="P19" s="3">
        <v>0.0005</v>
      </c>
      <c r="Q19" s="6">
        <f t="shared" si="0"/>
        <v>2.5E-07</v>
      </c>
    </row>
    <row r="20" spans="13:17" ht="12.75" customHeight="1">
      <c r="M20" s="2" t="s">
        <v>22</v>
      </c>
      <c r="N20" s="2" t="s">
        <v>23</v>
      </c>
      <c r="O20" s="3">
        <v>0.001</v>
      </c>
      <c r="P20" s="3">
        <v>0.0005</v>
      </c>
      <c r="Q20" s="6">
        <f t="shared" si="0"/>
        <v>2.5E-07</v>
      </c>
    </row>
    <row r="21" spans="13:17" ht="12.75" customHeight="1">
      <c r="M21" s="2" t="s">
        <v>22</v>
      </c>
      <c r="N21" s="2" t="s">
        <v>24</v>
      </c>
      <c r="O21" s="3">
        <v>0.0005</v>
      </c>
      <c r="P21" s="3">
        <v>0.0005</v>
      </c>
      <c r="Q21" s="6">
        <f t="shared" si="0"/>
        <v>0</v>
      </c>
    </row>
    <row r="22" spans="13:17" ht="12.75" customHeight="1">
      <c r="M22" s="2" t="s">
        <v>22</v>
      </c>
      <c r="N22" s="2" t="s">
        <v>25</v>
      </c>
      <c r="O22" s="3">
        <v>0.008</v>
      </c>
      <c r="P22" s="3">
        <v>0.008</v>
      </c>
      <c r="Q22" s="6">
        <f t="shared" si="0"/>
        <v>0</v>
      </c>
    </row>
    <row r="23" spans="13:17" ht="12.75" customHeight="1">
      <c r="M23" s="2" t="s">
        <v>22</v>
      </c>
      <c r="N23" s="2" t="s">
        <v>26</v>
      </c>
      <c r="O23" s="3">
        <v>0.002</v>
      </c>
      <c r="P23" s="3">
        <v>0.003</v>
      </c>
      <c r="Q23" s="6">
        <f t="shared" si="0"/>
        <v>1E-06</v>
      </c>
    </row>
    <row r="24" spans="13:17" ht="12.75" customHeight="1">
      <c r="M24" s="2" t="s">
        <v>22</v>
      </c>
      <c r="N24" s="2" t="s">
        <v>27</v>
      </c>
      <c r="O24" s="3">
        <v>0.0005</v>
      </c>
      <c r="P24" s="3">
        <v>0.001</v>
      </c>
      <c r="Q24" s="6">
        <f t="shared" si="0"/>
        <v>2.5E-07</v>
      </c>
    </row>
    <row r="25" spans="13:17" ht="12.75" customHeight="1">
      <c r="M25" s="2" t="s">
        <v>22</v>
      </c>
      <c r="N25" s="2" t="s">
        <v>28</v>
      </c>
      <c r="O25" s="3">
        <v>0.0005</v>
      </c>
      <c r="P25" s="3">
        <v>0.0005</v>
      </c>
      <c r="Q25" s="6">
        <f t="shared" si="0"/>
        <v>0</v>
      </c>
    </row>
    <row r="26" spans="13:17" ht="12.75" customHeight="1">
      <c r="M26" s="2" t="s">
        <v>22</v>
      </c>
      <c r="N26" s="2" t="s">
        <v>29</v>
      </c>
      <c r="O26" s="3">
        <v>1.15</v>
      </c>
      <c r="P26" s="3">
        <v>0.858</v>
      </c>
      <c r="Q26" s="6">
        <f t="shared" si="0"/>
        <v>0.08526399999999995</v>
      </c>
    </row>
    <row r="27" spans="13:17" ht="12.75" customHeight="1">
      <c r="M27" s="2" t="s">
        <v>22</v>
      </c>
      <c r="N27" s="2" t="s">
        <v>30</v>
      </c>
      <c r="O27" s="3">
        <v>0.056</v>
      </c>
      <c r="P27" s="3">
        <v>0.045</v>
      </c>
      <c r="Q27" s="6">
        <f t="shared" si="0"/>
        <v>0.00012100000000000007</v>
      </c>
    </row>
    <row r="28" spans="13:17" ht="12.75" customHeight="1">
      <c r="M28" s="2" t="s">
        <v>22</v>
      </c>
      <c r="N28" s="2" t="s">
        <v>31</v>
      </c>
      <c r="O28" s="3">
        <v>0.015</v>
      </c>
      <c r="P28" s="3">
        <v>0.012</v>
      </c>
      <c r="Q28" s="6">
        <f t="shared" si="0"/>
        <v>8.999999999999995E-06</v>
      </c>
    </row>
    <row r="29" spans="13:17" ht="12.75" customHeight="1">
      <c r="M29" s="2" t="s">
        <v>22</v>
      </c>
      <c r="N29" s="2" t="s">
        <v>32</v>
      </c>
      <c r="O29" s="3">
        <v>0.0005</v>
      </c>
      <c r="P29" s="3">
        <v>0.0005</v>
      </c>
      <c r="Q29" s="6">
        <f t="shared" si="0"/>
        <v>0</v>
      </c>
    </row>
    <row r="30" spans="13:17" ht="12.75" customHeight="1">
      <c r="M30" s="2" t="s">
        <v>33</v>
      </c>
      <c r="N30" s="2" t="s">
        <v>34</v>
      </c>
      <c r="O30" s="3">
        <v>0.0005</v>
      </c>
      <c r="P30" s="3">
        <v>0.0005</v>
      </c>
      <c r="Q30" s="6">
        <f t="shared" si="0"/>
        <v>0</v>
      </c>
    </row>
    <row r="31" spans="13:17" ht="12.75" customHeight="1">
      <c r="M31" s="2" t="s">
        <v>33</v>
      </c>
      <c r="N31" s="2" t="s">
        <v>35</v>
      </c>
      <c r="O31" s="3">
        <v>0.0005</v>
      </c>
      <c r="P31" s="3">
        <v>0.0005</v>
      </c>
      <c r="Q31" s="6">
        <f t="shared" si="0"/>
        <v>0</v>
      </c>
    </row>
    <row r="32" spans="13:17" ht="12.75" customHeight="1">
      <c r="M32" s="2" t="s">
        <v>33</v>
      </c>
      <c r="N32" s="2" t="s">
        <v>36</v>
      </c>
      <c r="O32" s="3">
        <v>0.0005</v>
      </c>
      <c r="P32" s="3">
        <v>0.001</v>
      </c>
      <c r="Q32" s="6">
        <f t="shared" si="0"/>
        <v>2.5E-07</v>
      </c>
    </row>
    <row r="33" spans="13:17" ht="12.75" customHeight="1">
      <c r="M33" s="2" t="s">
        <v>33</v>
      </c>
      <c r="N33" s="2" t="s">
        <v>37</v>
      </c>
      <c r="O33" s="3">
        <v>0.0005</v>
      </c>
      <c r="P33" s="3">
        <v>0.0005</v>
      </c>
      <c r="Q33" s="6">
        <f t="shared" si="0"/>
        <v>0</v>
      </c>
    </row>
    <row r="34" spans="13:17" ht="12.75" customHeight="1">
      <c r="M34" s="2" t="s">
        <v>33</v>
      </c>
      <c r="N34" s="2" t="s">
        <v>38</v>
      </c>
      <c r="O34" s="3">
        <v>0.002</v>
      </c>
      <c r="P34" s="3">
        <v>0.0005</v>
      </c>
      <c r="Q34" s="6">
        <f t="shared" si="0"/>
        <v>2.25E-06</v>
      </c>
    </row>
    <row r="35" spans="13:17" ht="12.75" customHeight="1">
      <c r="M35" s="2" t="s">
        <v>33</v>
      </c>
      <c r="N35" s="2" t="s">
        <v>39</v>
      </c>
      <c r="O35" s="3">
        <v>0.0005</v>
      </c>
      <c r="P35" s="3">
        <v>0.0005</v>
      </c>
      <c r="Q35" s="6">
        <f t="shared" si="0"/>
        <v>0</v>
      </c>
    </row>
    <row r="36" spans="13:17" ht="12.75" customHeight="1">
      <c r="M36" s="2" t="s">
        <v>33</v>
      </c>
      <c r="N36" s="2" t="s">
        <v>40</v>
      </c>
      <c r="O36" s="3">
        <v>0.007</v>
      </c>
      <c r="P36" s="3">
        <v>0.007</v>
      </c>
      <c r="Q36" s="6">
        <f t="shared" si="0"/>
        <v>0</v>
      </c>
    </row>
    <row r="37" spans="13:17" ht="12.75" customHeight="1">
      <c r="M37" s="2" t="s">
        <v>33</v>
      </c>
      <c r="N37" s="2" t="s">
        <v>41</v>
      </c>
      <c r="O37" s="3">
        <v>0.001</v>
      </c>
      <c r="P37" s="3">
        <v>0.0005</v>
      </c>
      <c r="Q37" s="6">
        <f t="shared" si="0"/>
        <v>2.5E-07</v>
      </c>
    </row>
    <row r="38" spans="13:17" ht="12.75" customHeight="1">
      <c r="M38" s="2" t="s">
        <v>33</v>
      </c>
      <c r="N38" s="2" t="s">
        <v>42</v>
      </c>
      <c r="O38" s="3">
        <v>0.0005</v>
      </c>
      <c r="P38" s="3">
        <v>0.0005</v>
      </c>
      <c r="Q38" s="6">
        <f t="shared" si="0"/>
        <v>0</v>
      </c>
    </row>
    <row r="39" spans="13:17" ht="12.75" customHeight="1">
      <c r="M39" s="2" t="s">
        <v>43</v>
      </c>
      <c r="N39" s="2" t="s">
        <v>44</v>
      </c>
      <c r="O39" s="3">
        <v>0.0005</v>
      </c>
      <c r="P39" s="3">
        <v>0.0005</v>
      </c>
      <c r="Q39" s="6">
        <f t="shared" si="0"/>
        <v>0</v>
      </c>
    </row>
    <row r="40" spans="13:17" ht="12.75" customHeight="1">
      <c r="M40" s="2" t="s">
        <v>43</v>
      </c>
      <c r="N40" s="2" t="s">
        <v>45</v>
      </c>
      <c r="O40" s="3">
        <v>0.02</v>
      </c>
      <c r="P40" s="3">
        <v>0.023</v>
      </c>
      <c r="Q40" s="6">
        <f t="shared" si="0"/>
        <v>8.999999999999995E-06</v>
      </c>
    </row>
    <row r="41" spans="13:17" ht="12.75" customHeight="1">
      <c r="M41" s="2" t="s">
        <v>43</v>
      </c>
      <c r="N41" s="2" t="s">
        <v>46</v>
      </c>
      <c r="O41" s="3">
        <v>0.0005</v>
      </c>
      <c r="P41" s="3">
        <v>0.0005</v>
      </c>
      <c r="Q41" s="6">
        <f t="shared" si="0"/>
        <v>0</v>
      </c>
    </row>
    <row r="42" spans="13:17" ht="12.75" customHeight="1">
      <c r="M42" s="2" t="s">
        <v>43</v>
      </c>
      <c r="N42" s="2" t="s">
        <v>47</v>
      </c>
      <c r="O42" s="3">
        <v>0.002</v>
      </c>
      <c r="P42" s="3">
        <v>0.001</v>
      </c>
      <c r="Q42" s="6">
        <f t="shared" si="0"/>
        <v>1E-06</v>
      </c>
    </row>
    <row r="43" spans="13:17" ht="12.75" customHeight="1">
      <c r="M43" s="2" t="s">
        <v>43</v>
      </c>
      <c r="N43" s="2" t="s">
        <v>48</v>
      </c>
      <c r="O43" s="3">
        <v>0.0005</v>
      </c>
      <c r="P43" s="3">
        <v>0.002</v>
      </c>
      <c r="Q43" s="6">
        <f t="shared" si="0"/>
        <v>2.25E-06</v>
      </c>
    </row>
    <row r="44" spans="13:17" ht="12.75" customHeight="1">
      <c r="M44" s="2" t="s">
        <v>43</v>
      </c>
      <c r="N44" s="2" t="s">
        <v>49</v>
      </c>
      <c r="O44" s="3">
        <v>0.0005</v>
      </c>
      <c r="P44" s="3">
        <v>0.0005</v>
      </c>
      <c r="Q44" s="6">
        <f t="shared" si="0"/>
        <v>0</v>
      </c>
    </row>
    <row r="45" spans="13:17" ht="12.75" customHeight="1">
      <c r="M45" s="2" t="s">
        <v>43</v>
      </c>
      <c r="N45" s="2" t="s">
        <v>50</v>
      </c>
      <c r="O45" s="3">
        <v>0.0005</v>
      </c>
      <c r="P45" s="3">
        <v>0.0005</v>
      </c>
      <c r="Q45" s="6">
        <f t="shared" si="0"/>
        <v>0</v>
      </c>
    </row>
    <row r="46" spans="13:17" ht="12.75" customHeight="1">
      <c r="M46" s="2" t="s">
        <v>43</v>
      </c>
      <c r="N46" s="2" t="s">
        <v>51</v>
      </c>
      <c r="O46" s="3">
        <v>0.005</v>
      </c>
      <c r="P46" s="3">
        <v>0.005</v>
      </c>
      <c r="Q46" s="6">
        <f t="shared" si="0"/>
        <v>0</v>
      </c>
    </row>
    <row r="47" spans="13:17" ht="12.75" customHeight="1">
      <c r="M47" s="2" t="s">
        <v>43</v>
      </c>
      <c r="N47" s="2" t="s">
        <v>52</v>
      </c>
      <c r="O47" s="3">
        <v>0.0005</v>
      </c>
      <c r="P47" s="3">
        <v>0.0005</v>
      </c>
      <c r="Q47" s="6">
        <f t="shared" si="0"/>
        <v>0</v>
      </c>
    </row>
    <row r="48" spans="13:17" ht="12.75" customHeight="1">
      <c r="M48" s="2" t="s">
        <v>43</v>
      </c>
      <c r="N48" s="2" t="s">
        <v>53</v>
      </c>
      <c r="O48" s="3">
        <v>0.0005</v>
      </c>
      <c r="P48" s="3">
        <v>0.0005</v>
      </c>
      <c r="Q48" s="6">
        <f t="shared" si="0"/>
        <v>0</v>
      </c>
    </row>
    <row r="49" spans="13:17" ht="12.75" customHeight="1">
      <c r="M49" s="2" t="s">
        <v>43</v>
      </c>
      <c r="N49" s="2" t="s">
        <v>54</v>
      </c>
      <c r="O49" s="3">
        <v>0.002</v>
      </c>
      <c r="P49" s="3">
        <v>0.002</v>
      </c>
      <c r="Q49" s="6">
        <f t="shared" si="0"/>
        <v>0</v>
      </c>
    </row>
    <row r="50" spans="13:17" ht="12.75" customHeight="1">
      <c r="M50" s="2" t="s">
        <v>55</v>
      </c>
      <c r="N50" s="2" t="s">
        <v>56</v>
      </c>
      <c r="O50" s="3">
        <v>0.0005</v>
      </c>
      <c r="P50" s="3">
        <v>0.0005</v>
      </c>
      <c r="Q50" s="6">
        <f t="shared" si="0"/>
        <v>0</v>
      </c>
    </row>
    <row r="51" spans="13:17" ht="12.75" customHeight="1">
      <c r="M51" s="2" t="s">
        <v>55</v>
      </c>
      <c r="N51" s="2" t="s">
        <v>57</v>
      </c>
      <c r="O51" s="3">
        <v>0.001</v>
      </c>
      <c r="P51" s="3">
        <v>0.0005</v>
      </c>
      <c r="Q51" s="6">
        <f t="shared" si="0"/>
        <v>2.5E-07</v>
      </c>
    </row>
    <row r="52" spans="13:17" ht="12.75" customHeight="1">
      <c r="M52" s="2" t="s">
        <v>55</v>
      </c>
      <c r="N52" s="2" t="s">
        <v>58</v>
      </c>
      <c r="O52" s="3">
        <v>0.0005</v>
      </c>
      <c r="P52" s="3">
        <v>0.0005</v>
      </c>
      <c r="Q52" s="6">
        <f t="shared" si="0"/>
        <v>0</v>
      </c>
    </row>
    <row r="53" spans="13:17" ht="12.75" customHeight="1">
      <c r="M53" s="2" t="s">
        <v>55</v>
      </c>
      <c r="N53" s="2" t="s">
        <v>59</v>
      </c>
      <c r="O53" s="3">
        <v>0.0005</v>
      </c>
      <c r="P53" s="3">
        <v>0.0005</v>
      </c>
      <c r="Q53" s="6">
        <f t="shared" si="0"/>
        <v>0</v>
      </c>
    </row>
    <row r="54" spans="13:17" ht="12.75" customHeight="1">
      <c r="M54" s="2" t="s">
        <v>55</v>
      </c>
      <c r="N54" s="2" t="s">
        <v>60</v>
      </c>
      <c r="O54" s="3">
        <v>0.0005</v>
      </c>
      <c r="P54" s="3">
        <v>0.001</v>
      </c>
      <c r="Q54" s="6">
        <f t="shared" si="0"/>
        <v>2.5E-07</v>
      </c>
    </row>
    <row r="55" spans="13:17" ht="12.75" customHeight="1">
      <c r="M55" s="2" t="s">
        <v>55</v>
      </c>
      <c r="N55" s="2" t="s">
        <v>61</v>
      </c>
      <c r="O55" s="3">
        <v>0.002</v>
      </c>
      <c r="P55" s="3">
        <v>0.002</v>
      </c>
      <c r="Q55" s="6">
        <f t="shared" si="0"/>
        <v>0</v>
      </c>
    </row>
    <row r="56" spans="13:17" ht="12.75" customHeight="1">
      <c r="M56" s="2" t="s">
        <v>55</v>
      </c>
      <c r="N56" s="2" t="s">
        <v>62</v>
      </c>
      <c r="O56" s="3">
        <v>0.005</v>
      </c>
      <c r="P56" s="3">
        <v>0.006</v>
      </c>
      <c r="Q56" s="6">
        <f t="shared" si="0"/>
        <v>1E-06</v>
      </c>
    </row>
    <row r="57" spans="13:17" ht="12.75" customHeight="1">
      <c r="M57" s="2" t="s">
        <v>55</v>
      </c>
      <c r="N57" s="2" t="s">
        <v>63</v>
      </c>
      <c r="O57" s="3">
        <v>0.0005</v>
      </c>
      <c r="P57" s="3">
        <v>0.0005</v>
      </c>
      <c r="Q57" s="6">
        <f t="shared" si="0"/>
        <v>0</v>
      </c>
    </row>
    <row r="58" spans="13:17" ht="12.75" customHeight="1">
      <c r="M58" s="2" t="s">
        <v>64</v>
      </c>
      <c r="N58" s="2" t="s">
        <v>65</v>
      </c>
      <c r="O58" s="3">
        <v>0.0005</v>
      </c>
      <c r="P58" s="3">
        <v>0.0005</v>
      </c>
      <c r="Q58" s="6">
        <f t="shared" si="0"/>
        <v>0</v>
      </c>
    </row>
    <row r="59" spans="13:17" ht="12.75" customHeight="1">
      <c r="M59" s="2" t="s">
        <v>64</v>
      </c>
      <c r="N59" s="2" t="s">
        <v>66</v>
      </c>
      <c r="O59" s="3">
        <v>0.001</v>
      </c>
      <c r="P59" s="3">
        <v>0.001</v>
      </c>
      <c r="Q59" s="6">
        <f t="shared" si="0"/>
        <v>0</v>
      </c>
    </row>
    <row r="60" spans="13:17" ht="12.75" customHeight="1">
      <c r="M60" s="2" t="s">
        <v>64</v>
      </c>
      <c r="N60" s="2" t="s">
        <v>67</v>
      </c>
      <c r="O60" s="3">
        <v>0.022</v>
      </c>
      <c r="P60" s="3">
        <v>0.024</v>
      </c>
      <c r="Q60" s="6">
        <f t="shared" si="0"/>
        <v>4.0000000000000074E-06</v>
      </c>
    </row>
    <row r="61" spans="13:17" ht="12.75" customHeight="1">
      <c r="M61" s="2" t="s">
        <v>64</v>
      </c>
      <c r="N61" s="2" t="s">
        <v>68</v>
      </c>
      <c r="O61" s="3">
        <v>0.0005</v>
      </c>
      <c r="P61" s="3">
        <v>0.002</v>
      </c>
      <c r="Q61" s="6">
        <f t="shared" si="0"/>
        <v>2.25E-06</v>
      </c>
    </row>
    <row r="62" spans="13:17" ht="12.75" customHeight="1">
      <c r="M62" s="2" t="s">
        <v>64</v>
      </c>
      <c r="N62" s="2" t="s">
        <v>69</v>
      </c>
      <c r="O62" s="3">
        <v>0.0005</v>
      </c>
      <c r="P62" s="3">
        <v>0.001</v>
      </c>
      <c r="Q62" s="6">
        <f t="shared" si="0"/>
        <v>2.5E-07</v>
      </c>
    </row>
    <row r="63" spans="13:17" ht="12.75" customHeight="1">
      <c r="M63" s="2" t="s">
        <v>64</v>
      </c>
      <c r="N63" s="2" t="s">
        <v>70</v>
      </c>
      <c r="O63" s="3">
        <v>0.0005</v>
      </c>
      <c r="P63" s="3">
        <v>0.0005</v>
      </c>
      <c r="Q63" s="6">
        <f t="shared" si="0"/>
        <v>0</v>
      </c>
    </row>
    <row r="64" spans="13:17" ht="12.75" customHeight="1">
      <c r="M64" s="2" t="s">
        <v>64</v>
      </c>
      <c r="N64" s="2" t="s">
        <v>71</v>
      </c>
      <c r="O64" s="3">
        <v>0.001</v>
      </c>
      <c r="P64" s="3">
        <v>0.001</v>
      </c>
      <c r="Q64" s="6">
        <f t="shared" si="0"/>
        <v>0</v>
      </c>
    </row>
    <row r="65" spans="13:17" ht="12.75" customHeight="1">
      <c r="M65" s="2" t="s">
        <v>64</v>
      </c>
      <c r="N65" s="2" t="s">
        <v>72</v>
      </c>
      <c r="O65" s="3">
        <v>0.002</v>
      </c>
      <c r="P65" s="3">
        <v>0.001</v>
      </c>
      <c r="Q65" s="6">
        <f t="shared" si="0"/>
        <v>1E-06</v>
      </c>
    </row>
    <row r="66" spans="13:17" ht="12.75" customHeight="1">
      <c r="M66" s="2" t="s">
        <v>64</v>
      </c>
      <c r="N66" s="2" t="s">
        <v>73</v>
      </c>
      <c r="O66" s="3">
        <v>0.0005</v>
      </c>
      <c r="P66" s="3">
        <v>0.0005</v>
      </c>
      <c r="Q66" s="6">
        <f t="shared" si="0"/>
        <v>0</v>
      </c>
    </row>
    <row r="67" spans="13:17" ht="12.75" customHeight="1">
      <c r="M67" s="2" t="s">
        <v>64</v>
      </c>
      <c r="N67" s="2" t="s">
        <v>74</v>
      </c>
      <c r="O67" s="3">
        <v>0.0005</v>
      </c>
      <c r="P67" s="3">
        <v>0.001</v>
      </c>
      <c r="Q67" s="6">
        <f t="shared" si="0"/>
        <v>2.5E-07</v>
      </c>
    </row>
    <row r="68" spans="13:17" ht="12.75" customHeight="1">
      <c r="M68" s="2" t="s">
        <v>75</v>
      </c>
      <c r="N68" s="2" t="s">
        <v>76</v>
      </c>
      <c r="O68" s="3">
        <v>0.0005</v>
      </c>
      <c r="P68" s="3">
        <v>0.001</v>
      </c>
      <c r="Q68" s="6">
        <f t="shared" si="0"/>
        <v>2.5E-07</v>
      </c>
    </row>
    <row r="69" spans="13:17" ht="12.75" customHeight="1">
      <c r="M69" s="2" t="s">
        <v>75</v>
      </c>
      <c r="N69" s="2" t="s">
        <v>77</v>
      </c>
      <c r="O69" s="3">
        <v>0.0005</v>
      </c>
      <c r="P69" s="3">
        <v>0.0005</v>
      </c>
      <c r="Q69" s="6">
        <f t="shared" si="0"/>
        <v>0</v>
      </c>
    </row>
    <row r="70" spans="13:17" ht="12.75" customHeight="1">
      <c r="M70" s="2" t="s">
        <v>75</v>
      </c>
      <c r="N70" s="2" t="s">
        <v>78</v>
      </c>
      <c r="O70" s="3">
        <v>0.0005</v>
      </c>
      <c r="P70" s="3">
        <v>0.0005</v>
      </c>
      <c r="Q70" s="6">
        <f t="shared" si="0"/>
        <v>0</v>
      </c>
    </row>
    <row r="71" spans="13:17" ht="12.75" customHeight="1">
      <c r="M71" s="2" t="s">
        <v>75</v>
      </c>
      <c r="N71" s="2" t="s">
        <v>79</v>
      </c>
      <c r="O71" s="3">
        <v>0.0005</v>
      </c>
      <c r="P71" s="3">
        <v>0.001</v>
      </c>
      <c r="Q71" s="6">
        <f t="shared" si="0"/>
        <v>2.5E-07</v>
      </c>
    </row>
    <row r="72" spans="13:17" ht="12.75" customHeight="1">
      <c r="M72" s="2" t="s">
        <v>75</v>
      </c>
      <c r="N72" s="2" t="s">
        <v>80</v>
      </c>
      <c r="O72" s="3">
        <v>0.0005</v>
      </c>
      <c r="P72" s="3">
        <v>0.0005</v>
      </c>
      <c r="Q72" s="6">
        <f t="shared" si="0"/>
        <v>0</v>
      </c>
    </row>
    <row r="73" spans="13:17" ht="12.75" customHeight="1">
      <c r="M73" s="2" t="s">
        <v>75</v>
      </c>
      <c r="N73" s="2" t="s">
        <v>81</v>
      </c>
      <c r="O73" s="3">
        <v>0.0005</v>
      </c>
      <c r="P73" s="3">
        <v>0.001</v>
      </c>
      <c r="Q73" s="6">
        <f t="shared" si="0"/>
        <v>2.5E-07</v>
      </c>
    </row>
    <row r="74" spans="13:17" ht="12.75" customHeight="1">
      <c r="M74" s="2" t="s">
        <v>75</v>
      </c>
      <c r="N74" s="2" t="s">
        <v>82</v>
      </c>
      <c r="O74" s="3">
        <v>0.0005</v>
      </c>
      <c r="P74" s="3">
        <v>0.0005</v>
      </c>
      <c r="Q74" s="6">
        <f t="shared" si="0"/>
        <v>0</v>
      </c>
    </row>
    <row r="75" spans="13:17" ht="12.75" customHeight="1">
      <c r="M75" s="2" t="s">
        <v>75</v>
      </c>
      <c r="N75" s="2" t="s">
        <v>83</v>
      </c>
      <c r="O75" s="3">
        <v>0.0005</v>
      </c>
      <c r="P75" s="3">
        <v>0.0005</v>
      </c>
      <c r="Q75" s="6">
        <f t="shared" si="0"/>
        <v>0</v>
      </c>
    </row>
    <row r="76" spans="13:17" ht="12.75" customHeight="1">
      <c r="M76" s="2" t="s">
        <v>75</v>
      </c>
      <c r="N76" s="2" t="s">
        <v>84</v>
      </c>
      <c r="O76" s="3">
        <v>0.0005</v>
      </c>
      <c r="P76" s="3">
        <v>0.0005</v>
      </c>
      <c r="Q76" s="6">
        <f t="shared" si="0"/>
        <v>0</v>
      </c>
    </row>
    <row r="77" spans="13:17" ht="12.75" customHeight="1">
      <c r="M77" s="2" t="s">
        <v>75</v>
      </c>
      <c r="N77" s="2" t="s">
        <v>85</v>
      </c>
      <c r="O77" s="3">
        <v>0.013</v>
      </c>
      <c r="P77" s="3">
        <v>0.008</v>
      </c>
      <c r="Q77" s="6">
        <f t="shared" si="0"/>
        <v>2.499999999999999E-05</v>
      </c>
    </row>
    <row r="78" spans="13:17" ht="12.75" customHeight="1">
      <c r="M78" s="2" t="s">
        <v>75</v>
      </c>
      <c r="N78" s="2" t="s">
        <v>86</v>
      </c>
      <c r="O78" s="3">
        <v>0.0005</v>
      </c>
      <c r="P78" s="3">
        <v>0.0005</v>
      </c>
      <c r="Q78" s="6">
        <f t="shared" si="0"/>
        <v>0</v>
      </c>
    </row>
    <row r="79" spans="13:17" ht="12.75" customHeight="1">
      <c r="M79" s="2" t="s">
        <v>87</v>
      </c>
      <c r="N79" s="2" t="s">
        <v>88</v>
      </c>
      <c r="O79" s="3">
        <v>0.0005</v>
      </c>
      <c r="P79" s="3">
        <v>0.001</v>
      </c>
      <c r="Q79" s="6">
        <f t="shared" si="0"/>
        <v>2.5E-07</v>
      </c>
    </row>
    <row r="80" spans="13:17" ht="12.75" customHeight="1">
      <c r="M80" s="2" t="s">
        <v>87</v>
      </c>
      <c r="N80" s="2" t="s">
        <v>89</v>
      </c>
      <c r="O80" s="3">
        <v>0.0005</v>
      </c>
      <c r="P80" s="3">
        <v>0.001</v>
      </c>
      <c r="Q80" s="6">
        <f t="shared" si="0"/>
        <v>2.5E-07</v>
      </c>
    </row>
    <row r="81" spans="13:17" ht="12.75" customHeight="1">
      <c r="M81" s="2" t="s">
        <v>87</v>
      </c>
      <c r="N81" s="2" t="s">
        <v>90</v>
      </c>
      <c r="O81" s="3">
        <v>0.003</v>
      </c>
      <c r="P81" s="3">
        <v>0.0005</v>
      </c>
      <c r="Q81" s="6">
        <f t="shared" si="0"/>
        <v>6.25E-06</v>
      </c>
    </row>
    <row r="82" spans="13:17" ht="12.75" customHeight="1">
      <c r="M82" s="2" t="s">
        <v>87</v>
      </c>
      <c r="N82" s="2" t="s">
        <v>91</v>
      </c>
      <c r="O82" s="3">
        <v>0.0005</v>
      </c>
      <c r="P82" s="3">
        <v>0.001</v>
      </c>
      <c r="Q82" s="6">
        <f t="shared" si="0"/>
        <v>2.5E-07</v>
      </c>
    </row>
    <row r="83" spans="13:17" ht="12.75" customHeight="1">
      <c r="M83" s="2" t="s">
        <v>87</v>
      </c>
      <c r="N83" s="2" t="s">
        <v>92</v>
      </c>
      <c r="O83" s="3">
        <v>0.001</v>
      </c>
      <c r="P83" s="3">
        <v>0.001</v>
      </c>
      <c r="Q83" s="6">
        <f t="shared" si="0"/>
        <v>0</v>
      </c>
    </row>
    <row r="84" spans="13:17" ht="12.75" customHeight="1">
      <c r="M84" s="2" t="s">
        <v>87</v>
      </c>
      <c r="N84" s="2" t="s">
        <v>93</v>
      </c>
      <c r="O84" s="3">
        <v>0.001</v>
      </c>
      <c r="P84" s="3">
        <v>0.0005</v>
      </c>
      <c r="Q84" s="6">
        <f t="shared" si="0"/>
        <v>2.5E-07</v>
      </c>
    </row>
    <row r="85" spans="13:17" ht="12.75" customHeight="1">
      <c r="M85" s="2" t="s">
        <v>87</v>
      </c>
      <c r="N85" s="2" t="s">
        <v>94</v>
      </c>
      <c r="O85" s="3">
        <v>0.001</v>
      </c>
      <c r="P85" s="3">
        <v>0.0005</v>
      </c>
      <c r="Q85" s="6">
        <f t="shared" si="0"/>
        <v>2.5E-07</v>
      </c>
    </row>
    <row r="86" spans="13:17" ht="12.75" customHeight="1">
      <c r="M86" s="2" t="s">
        <v>87</v>
      </c>
      <c r="N86" s="2" t="s">
        <v>95</v>
      </c>
      <c r="O86" s="3">
        <v>0.0005</v>
      </c>
      <c r="P86" s="3">
        <v>0.001</v>
      </c>
      <c r="Q86" s="6">
        <f t="shared" si="0"/>
        <v>2.5E-07</v>
      </c>
    </row>
    <row r="87" spans="13:17" ht="12.75" customHeight="1">
      <c r="M87" s="2" t="s">
        <v>87</v>
      </c>
      <c r="N87" s="2" t="s">
        <v>96</v>
      </c>
      <c r="O87" s="3">
        <v>0.0005</v>
      </c>
      <c r="P87" s="3">
        <v>0.0005</v>
      </c>
      <c r="Q87" s="6">
        <f t="shared" si="0"/>
        <v>0</v>
      </c>
    </row>
    <row r="88" spans="13:17" ht="12.75" customHeight="1">
      <c r="M88" s="2" t="s">
        <v>87</v>
      </c>
      <c r="N88" s="2" t="s">
        <v>97</v>
      </c>
      <c r="O88" s="3">
        <v>0.002</v>
      </c>
      <c r="P88" s="3">
        <v>0.002</v>
      </c>
      <c r="Q88" s="6">
        <f t="shared" si="0"/>
        <v>0</v>
      </c>
    </row>
    <row r="89" spans="13:17" ht="12.75" customHeight="1">
      <c r="M89" s="2" t="s">
        <v>87</v>
      </c>
      <c r="N89" s="2" t="s">
        <v>98</v>
      </c>
      <c r="O89" s="3">
        <v>0.0005</v>
      </c>
      <c r="P89" s="3">
        <v>0.0005</v>
      </c>
      <c r="Q89" s="6">
        <f t="shared" si="0"/>
        <v>0</v>
      </c>
    </row>
    <row r="90" spans="13:17" ht="12.75" customHeight="1">
      <c r="M90" s="2" t="s">
        <v>99</v>
      </c>
      <c r="N90" s="2" t="s">
        <v>100</v>
      </c>
      <c r="O90" s="3">
        <v>0.002</v>
      </c>
      <c r="P90" s="3">
        <v>0.002</v>
      </c>
      <c r="Q90" s="6">
        <f t="shared" si="0"/>
        <v>0</v>
      </c>
    </row>
    <row r="91" spans="13:17" ht="12.75" customHeight="1">
      <c r="M91" s="2" t="s">
        <v>99</v>
      </c>
      <c r="N91" s="2" t="s">
        <v>101</v>
      </c>
      <c r="O91" s="3">
        <v>0.001</v>
      </c>
      <c r="P91" s="3">
        <v>0.001</v>
      </c>
      <c r="Q91" s="6">
        <f t="shared" si="0"/>
        <v>0</v>
      </c>
    </row>
    <row r="92" spans="13:17" ht="12.75" customHeight="1">
      <c r="M92" s="2" t="s">
        <v>99</v>
      </c>
      <c r="N92" s="2" t="s">
        <v>102</v>
      </c>
      <c r="O92" s="3">
        <v>0.001</v>
      </c>
      <c r="P92" s="3">
        <v>0.002</v>
      </c>
      <c r="Q92" s="6">
        <f t="shared" si="0"/>
        <v>1E-06</v>
      </c>
    </row>
    <row r="93" spans="13:17" ht="12.75" customHeight="1">
      <c r="M93" s="2" t="s">
        <v>99</v>
      </c>
      <c r="N93" s="2" t="s">
        <v>103</v>
      </c>
      <c r="O93" s="3">
        <v>0.0005</v>
      </c>
      <c r="P93" s="3">
        <v>0.001</v>
      </c>
      <c r="Q93" s="6">
        <f t="shared" si="0"/>
        <v>2.5E-07</v>
      </c>
    </row>
    <row r="94" spans="13:17" ht="12.75" customHeight="1">
      <c r="M94" s="2" t="s">
        <v>99</v>
      </c>
      <c r="N94" s="2" t="s">
        <v>104</v>
      </c>
      <c r="O94" s="3">
        <v>0.002</v>
      </c>
      <c r="P94" s="3">
        <v>0.0005</v>
      </c>
      <c r="Q94" s="6">
        <f t="shared" si="0"/>
        <v>2.25E-06</v>
      </c>
    </row>
    <row r="95" spans="13:17" ht="12.75" customHeight="1">
      <c r="M95" s="2" t="s">
        <v>99</v>
      </c>
      <c r="N95" s="2" t="s">
        <v>105</v>
      </c>
      <c r="O95" s="3">
        <v>0.0005</v>
      </c>
      <c r="P95" s="3">
        <v>0.001</v>
      </c>
      <c r="Q95" s="6">
        <f t="shared" si="0"/>
        <v>2.5E-07</v>
      </c>
    </row>
    <row r="96" spans="13:17" ht="12.75" customHeight="1">
      <c r="M96" s="2" t="s">
        <v>106</v>
      </c>
      <c r="N96" s="2" t="s">
        <v>107</v>
      </c>
      <c r="O96" s="3">
        <v>0.001</v>
      </c>
      <c r="P96" s="3">
        <v>0.0005</v>
      </c>
      <c r="Q96" s="6">
        <f t="shared" si="0"/>
        <v>2.5E-07</v>
      </c>
    </row>
    <row r="97" spans="13:17" ht="12.75" customHeight="1">
      <c r="M97" s="2" t="s">
        <v>106</v>
      </c>
      <c r="N97" s="2" t="s">
        <v>108</v>
      </c>
      <c r="O97" s="3">
        <v>0.002</v>
      </c>
      <c r="P97" s="3">
        <v>0.001</v>
      </c>
      <c r="Q97" s="6">
        <f t="shared" si="0"/>
        <v>1E-06</v>
      </c>
    </row>
    <row r="98" spans="13:17" ht="12.75" customHeight="1">
      <c r="M98" s="2" t="s">
        <v>106</v>
      </c>
      <c r="N98" s="2" t="s">
        <v>109</v>
      </c>
      <c r="O98" s="3">
        <v>0.001</v>
      </c>
      <c r="P98" s="3">
        <v>0.001</v>
      </c>
      <c r="Q98" s="6">
        <f t="shared" si="0"/>
        <v>0</v>
      </c>
    </row>
    <row r="99" spans="13:17" ht="12.75" customHeight="1">
      <c r="M99" s="2" t="s">
        <v>106</v>
      </c>
      <c r="N99" s="2" t="s">
        <v>110</v>
      </c>
      <c r="O99" s="3">
        <v>0.001</v>
      </c>
      <c r="P99" s="3">
        <v>0.0005</v>
      </c>
      <c r="Q99" s="6">
        <f t="shared" si="0"/>
        <v>2.5E-07</v>
      </c>
    </row>
    <row r="100" spans="13:17" ht="12.75" customHeight="1">
      <c r="M100" s="2" t="s">
        <v>106</v>
      </c>
      <c r="N100" s="2" t="s">
        <v>111</v>
      </c>
      <c r="O100" s="3">
        <v>0.0005</v>
      </c>
      <c r="P100" s="3">
        <v>0.001</v>
      </c>
      <c r="Q100" s="6">
        <f t="shared" si="0"/>
        <v>2.5E-07</v>
      </c>
    </row>
    <row r="101" spans="13:17" ht="12.75" customHeight="1">
      <c r="M101" s="2" t="s">
        <v>106</v>
      </c>
      <c r="N101" s="2" t="s">
        <v>112</v>
      </c>
      <c r="O101" s="3">
        <v>0.0005</v>
      </c>
      <c r="P101" s="3">
        <v>0.001</v>
      </c>
      <c r="Q101" s="6">
        <f t="shared" si="0"/>
        <v>2.5E-07</v>
      </c>
    </row>
    <row r="102" spans="13:17" ht="12.75" customHeight="1">
      <c r="M102" s="2" t="s">
        <v>106</v>
      </c>
      <c r="N102" s="2" t="s">
        <v>113</v>
      </c>
      <c r="O102" s="3">
        <v>0.003</v>
      </c>
      <c r="P102" s="3">
        <v>0.006</v>
      </c>
      <c r="Q102" s="6">
        <f t="shared" si="0"/>
        <v>9E-06</v>
      </c>
    </row>
    <row r="103" spans="13:17" ht="12.75" customHeight="1">
      <c r="M103" s="2" t="s">
        <v>106</v>
      </c>
      <c r="N103" s="2" t="s">
        <v>114</v>
      </c>
      <c r="O103" s="3">
        <v>0.0005</v>
      </c>
      <c r="P103" s="3">
        <v>0.002</v>
      </c>
      <c r="Q103" s="6">
        <f t="shared" si="0"/>
        <v>2.25E-06</v>
      </c>
    </row>
    <row r="104" spans="13:17" ht="12.75" customHeight="1">
      <c r="M104" s="2" t="s">
        <v>106</v>
      </c>
      <c r="N104" s="2" t="s">
        <v>115</v>
      </c>
      <c r="O104" s="3">
        <v>0.0005</v>
      </c>
      <c r="P104" s="3">
        <v>0.0005</v>
      </c>
      <c r="Q104" s="6">
        <f t="shared" si="0"/>
        <v>0</v>
      </c>
    </row>
    <row r="105" spans="13:17" ht="12.75" customHeight="1">
      <c r="M105" s="2" t="s">
        <v>106</v>
      </c>
      <c r="N105" s="2" t="s">
        <v>116</v>
      </c>
      <c r="O105" s="3">
        <v>0.001</v>
      </c>
      <c r="P105" s="3">
        <v>0.0005</v>
      </c>
      <c r="Q105" s="6">
        <f t="shared" si="0"/>
        <v>2.5E-07</v>
      </c>
    </row>
    <row r="106" spans="13:17" ht="12.75" customHeight="1">
      <c r="M106" s="2" t="s">
        <v>106</v>
      </c>
      <c r="N106" s="2" t="s">
        <v>117</v>
      </c>
      <c r="O106" s="3">
        <v>0.0005</v>
      </c>
      <c r="P106" s="3">
        <v>0.0005</v>
      </c>
      <c r="Q106" s="6">
        <f t="shared" si="0"/>
        <v>0</v>
      </c>
    </row>
    <row r="107" spans="13:17" ht="12.75" customHeight="1">
      <c r="M107" s="2" t="s">
        <v>106</v>
      </c>
      <c r="N107" s="2" t="s">
        <v>118</v>
      </c>
      <c r="O107" s="3">
        <v>0.0005</v>
      </c>
      <c r="P107" s="3">
        <v>0.0005</v>
      </c>
      <c r="Q107" s="6">
        <f t="shared" si="0"/>
        <v>0</v>
      </c>
    </row>
    <row r="108" spans="13:17" ht="12.75" customHeight="1">
      <c r="M108" s="2" t="s">
        <v>119</v>
      </c>
      <c r="N108" s="2" t="s">
        <v>120</v>
      </c>
      <c r="O108" s="3">
        <v>0.0005</v>
      </c>
      <c r="P108" s="3">
        <v>0.0005</v>
      </c>
      <c r="Q108" s="6">
        <f t="shared" si="0"/>
        <v>0</v>
      </c>
    </row>
    <row r="109" spans="13:17" ht="12.75" customHeight="1">
      <c r="M109" s="2" t="s">
        <v>119</v>
      </c>
      <c r="N109" s="2" t="s">
        <v>121</v>
      </c>
      <c r="O109" s="3">
        <v>0.0005</v>
      </c>
      <c r="P109" s="3">
        <v>0.0005</v>
      </c>
      <c r="Q109" s="6">
        <f t="shared" si="0"/>
        <v>0</v>
      </c>
    </row>
    <row r="110" spans="13:17" ht="12.75" customHeight="1">
      <c r="M110" s="2" t="s">
        <v>119</v>
      </c>
      <c r="N110" s="2" t="s">
        <v>122</v>
      </c>
      <c r="O110" s="3">
        <v>0.0005</v>
      </c>
      <c r="P110" s="3">
        <v>0.0005</v>
      </c>
      <c r="Q110" s="6">
        <f t="shared" si="0"/>
        <v>0</v>
      </c>
    </row>
    <row r="111" spans="13:17" ht="12.75" customHeight="1">
      <c r="M111" s="2" t="s">
        <v>119</v>
      </c>
      <c r="N111" s="2" t="s">
        <v>123</v>
      </c>
      <c r="O111" s="3">
        <v>0.0005</v>
      </c>
      <c r="P111" s="3">
        <v>0.001</v>
      </c>
      <c r="Q111" s="6">
        <f t="shared" si="0"/>
        <v>2.5E-07</v>
      </c>
    </row>
    <row r="112" spans="13:17" ht="12.75" customHeight="1">
      <c r="M112" s="2" t="s">
        <v>119</v>
      </c>
      <c r="N112" s="2" t="s">
        <v>124</v>
      </c>
      <c r="O112" s="3">
        <v>0.0005</v>
      </c>
      <c r="P112" s="3">
        <v>0.0005</v>
      </c>
      <c r="Q112" s="6">
        <f t="shared" si="0"/>
        <v>0</v>
      </c>
    </row>
    <row r="113" spans="13:17" ht="12.75" customHeight="1">
      <c r="M113" s="2" t="s">
        <v>119</v>
      </c>
      <c r="N113" s="2" t="s">
        <v>125</v>
      </c>
      <c r="O113" s="3">
        <v>0.0005</v>
      </c>
      <c r="P113" s="3">
        <v>0.0005</v>
      </c>
      <c r="Q113" s="6">
        <f t="shared" si="0"/>
        <v>0</v>
      </c>
    </row>
    <row r="114" spans="13:17" ht="12.75" customHeight="1">
      <c r="M114" s="2" t="s">
        <v>119</v>
      </c>
      <c r="N114" s="2" t="s">
        <v>126</v>
      </c>
      <c r="O114" s="3">
        <v>0.0005</v>
      </c>
      <c r="P114" s="3">
        <v>0.0005</v>
      </c>
      <c r="Q114" s="6">
        <f t="shared" si="0"/>
        <v>0</v>
      </c>
    </row>
    <row r="115" spans="13:17" ht="12.75" customHeight="1">
      <c r="M115" s="2" t="s">
        <v>119</v>
      </c>
      <c r="N115" s="2" t="s">
        <v>127</v>
      </c>
      <c r="O115" s="3">
        <v>0.001</v>
      </c>
      <c r="P115" s="3">
        <v>0.001</v>
      </c>
      <c r="Q115" s="6">
        <f t="shared" si="0"/>
        <v>0</v>
      </c>
    </row>
    <row r="116" spans="13:17" ht="12.75" customHeight="1">
      <c r="M116" s="2" t="s">
        <v>119</v>
      </c>
      <c r="N116" s="2" t="s">
        <v>128</v>
      </c>
      <c r="O116" s="3">
        <v>0.001</v>
      </c>
      <c r="P116" s="3">
        <v>0.0005</v>
      </c>
      <c r="Q116" s="6">
        <f t="shared" si="0"/>
        <v>2.5E-07</v>
      </c>
    </row>
    <row r="117" spans="13:17" ht="12.75" customHeight="1">
      <c r="M117" s="2" t="s">
        <v>129</v>
      </c>
      <c r="N117" s="2" t="s">
        <v>130</v>
      </c>
      <c r="O117" s="3">
        <v>0.001</v>
      </c>
      <c r="P117" s="3">
        <v>0.001</v>
      </c>
      <c r="Q117" s="6">
        <f t="shared" si="0"/>
        <v>0</v>
      </c>
    </row>
    <row r="118" spans="13:17" ht="12.75" customHeight="1">
      <c r="M118" s="2" t="s">
        <v>129</v>
      </c>
      <c r="N118" s="2" t="s">
        <v>131</v>
      </c>
      <c r="O118" s="3">
        <v>0.0005</v>
      </c>
      <c r="P118" s="3">
        <v>0.001</v>
      </c>
      <c r="Q118" s="6">
        <f t="shared" si="0"/>
        <v>2.5E-07</v>
      </c>
    </row>
    <row r="119" spans="13:17" ht="12.75" customHeight="1">
      <c r="M119" s="2" t="s">
        <v>129</v>
      </c>
      <c r="N119" s="2" t="s">
        <v>132</v>
      </c>
      <c r="O119" s="3">
        <v>0.001</v>
      </c>
      <c r="P119" s="3">
        <v>0.0005</v>
      </c>
      <c r="Q119" s="6">
        <f t="shared" si="0"/>
        <v>2.5E-07</v>
      </c>
    </row>
    <row r="120" spans="13:17" ht="12.75" customHeight="1">
      <c r="M120" s="2" t="s">
        <v>133</v>
      </c>
      <c r="N120" s="2" t="s">
        <v>134</v>
      </c>
      <c r="O120" s="3">
        <v>0.001</v>
      </c>
      <c r="P120" s="3">
        <v>0.0005</v>
      </c>
      <c r="Q120" s="6">
        <f t="shared" si="0"/>
        <v>2.5E-07</v>
      </c>
    </row>
    <row r="121" spans="13:17" ht="12.75" customHeight="1">
      <c r="M121" s="2" t="s">
        <v>133</v>
      </c>
      <c r="N121" s="2" t="s">
        <v>135</v>
      </c>
      <c r="O121" s="3">
        <v>0.0005</v>
      </c>
      <c r="P121" s="3">
        <v>0.0005</v>
      </c>
      <c r="Q121" s="6">
        <f t="shared" si="0"/>
        <v>0</v>
      </c>
    </row>
    <row r="122" spans="13:17" ht="12.75" customHeight="1">
      <c r="M122" s="2" t="s">
        <v>133</v>
      </c>
      <c r="N122" s="2" t="s">
        <v>136</v>
      </c>
      <c r="O122" s="3">
        <v>0.0005</v>
      </c>
      <c r="P122" s="3">
        <v>0.0005</v>
      </c>
      <c r="Q122" s="6">
        <f t="shared" si="0"/>
        <v>0</v>
      </c>
    </row>
    <row r="123" spans="13:17" ht="12.75" customHeight="1">
      <c r="M123" s="2" t="s">
        <v>133</v>
      </c>
      <c r="N123" s="2" t="s">
        <v>137</v>
      </c>
      <c r="O123" s="3">
        <v>0.0005</v>
      </c>
      <c r="P123" s="3">
        <v>0.0005</v>
      </c>
      <c r="Q123" s="6">
        <f t="shared" si="0"/>
        <v>0</v>
      </c>
    </row>
    <row r="124" spans="13:17" ht="12.75" customHeight="1">
      <c r="M124" s="2" t="s">
        <v>133</v>
      </c>
      <c r="N124" s="2" t="s">
        <v>138</v>
      </c>
      <c r="O124" s="3">
        <v>0.0005</v>
      </c>
      <c r="P124" s="3">
        <v>0.0005</v>
      </c>
      <c r="Q124" s="6">
        <f t="shared" si="0"/>
        <v>0</v>
      </c>
    </row>
    <row r="125" spans="13:17" ht="12.75" customHeight="1">
      <c r="M125" s="2" t="s">
        <v>133</v>
      </c>
      <c r="N125" s="2" t="s">
        <v>139</v>
      </c>
      <c r="O125" s="3">
        <v>0.0005</v>
      </c>
      <c r="P125" s="3">
        <v>0.0005</v>
      </c>
      <c r="Q125" s="6">
        <f t="shared" si="0"/>
        <v>0</v>
      </c>
    </row>
    <row r="126" spans="13:17" ht="12.75" customHeight="1">
      <c r="M126" s="2" t="s">
        <v>140</v>
      </c>
      <c r="N126" s="2" t="s">
        <v>141</v>
      </c>
      <c r="O126" s="3">
        <v>0.0005</v>
      </c>
      <c r="P126" s="3">
        <v>0.0005</v>
      </c>
      <c r="Q126" s="6">
        <f t="shared" si="0"/>
        <v>0</v>
      </c>
    </row>
    <row r="127" spans="13:17" ht="12.75" customHeight="1">
      <c r="M127" s="2" t="s">
        <v>140</v>
      </c>
      <c r="N127" s="2" t="s">
        <v>142</v>
      </c>
      <c r="O127" s="3">
        <v>0.0005</v>
      </c>
      <c r="P127" s="3">
        <v>0.0005</v>
      </c>
      <c r="Q127" s="6">
        <f t="shared" si="0"/>
        <v>0</v>
      </c>
    </row>
    <row r="128" spans="13:17" ht="12.75" customHeight="1">
      <c r="M128" s="2" t="s">
        <v>140</v>
      </c>
      <c r="N128" s="2" t="s">
        <v>143</v>
      </c>
      <c r="O128" s="3">
        <v>0.0005</v>
      </c>
      <c r="P128" s="3">
        <v>0.0005</v>
      </c>
      <c r="Q128" s="6">
        <f t="shared" si="0"/>
        <v>0</v>
      </c>
    </row>
    <row r="129" spans="13:17" ht="12.75" customHeight="1">
      <c r="M129" s="2" t="s">
        <v>140</v>
      </c>
      <c r="N129" s="2" t="s">
        <v>144</v>
      </c>
      <c r="O129" s="3">
        <v>0.0005</v>
      </c>
      <c r="P129" s="3">
        <v>0.0005</v>
      </c>
      <c r="Q129" s="6">
        <f t="shared" si="0"/>
        <v>0</v>
      </c>
    </row>
    <row r="130" spans="13:17" ht="12.75" customHeight="1">
      <c r="M130" s="2" t="s">
        <v>140</v>
      </c>
      <c r="N130" s="2" t="s">
        <v>145</v>
      </c>
      <c r="O130" s="3">
        <v>0.0005</v>
      </c>
      <c r="P130" s="3">
        <v>0.0005</v>
      </c>
      <c r="Q130" s="6">
        <f t="shared" si="0"/>
        <v>0</v>
      </c>
    </row>
    <row r="131" spans="13:17" ht="12.75" customHeight="1">
      <c r="M131" s="2" t="s">
        <v>140</v>
      </c>
      <c r="N131" s="2" t="s">
        <v>146</v>
      </c>
      <c r="O131" s="3">
        <v>0.0005</v>
      </c>
      <c r="P131" s="3">
        <v>0.0005</v>
      </c>
      <c r="Q131" s="6">
        <f t="shared" si="0"/>
        <v>0</v>
      </c>
    </row>
    <row r="132" spans="13:17" ht="12.75" customHeight="1">
      <c r="M132" s="2" t="s">
        <v>147</v>
      </c>
      <c r="N132" s="2" t="s">
        <v>148</v>
      </c>
      <c r="O132" s="3">
        <v>0.0005</v>
      </c>
      <c r="P132" s="3">
        <v>0.0005</v>
      </c>
      <c r="Q132" s="6">
        <f t="shared" si="0"/>
        <v>0</v>
      </c>
    </row>
    <row r="133" spans="13:17" ht="12.75" customHeight="1">
      <c r="M133" s="2" t="s">
        <v>147</v>
      </c>
      <c r="N133" s="2" t="s">
        <v>149</v>
      </c>
      <c r="O133" s="3">
        <v>0.003</v>
      </c>
      <c r="P133" s="3">
        <v>0.002</v>
      </c>
      <c r="Q133" s="6">
        <f t="shared" si="0"/>
        <v>1E-06</v>
      </c>
    </row>
    <row r="134" spans="13:17" ht="12.75" customHeight="1">
      <c r="M134" s="2" t="s">
        <v>147</v>
      </c>
      <c r="N134" s="2" t="s">
        <v>150</v>
      </c>
      <c r="O134" s="3">
        <v>0.0005</v>
      </c>
      <c r="P134" s="3">
        <v>0.0005</v>
      </c>
      <c r="Q134" s="6">
        <f t="shared" si="0"/>
        <v>0</v>
      </c>
    </row>
    <row r="135" spans="13:17" ht="12.75" customHeight="1">
      <c r="M135" s="2" t="s">
        <v>147</v>
      </c>
      <c r="N135" s="2" t="s">
        <v>151</v>
      </c>
      <c r="O135" s="3">
        <v>0.001</v>
      </c>
      <c r="P135" s="3">
        <v>0.001</v>
      </c>
      <c r="Q135" s="6">
        <f t="shared" si="0"/>
        <v>0</v>
      </c>
    </row>
    <row r="136" spans="13:17" ht="12.75" customHeight="1">
      <c r="M136" s="2" t="s">
        <v>147</v>
      </c>
      <c r="N136" s="2" t="s">
        <v>152</v>
      </c>
      <c r="O136" s="3">
        <v>0.001</v>
      </c>
      <c r="P136" s="3">
        <v>0.0005</v>
      </c>
      <c r="Q136" s="6">
        <f t="shared" si="0"/>
        <v>2.5E-07</v>
      </c>
    </row>
    <row r="137" spans="13:17" ht="12.75" customHeight="1">
      <c r="M137" s="2" t="s">
        <v>147</v>
      </c>
      <c r="N137" s="2" t="s">
        <v>153</v>
      </c>
      <c r="O137" s="3">
        <v>0.0005</v>
      </c>
      <c r="P137" s="3">
        <v>0.003</v>
      </c>
      <c r="Q137" s="6">
        <f t="shared" si="0"/>
        <v>6.25E-06</v>
      </c>
    </row>
    <row r="138" spans="13:17" ht="12.75" customHeight="1">
      <c r="M138" s="2" t="s">
        <v>147</v>
      </c>
      <c r="N138" s="2" t="s">
        <v>154</v>
      </c>
      <c r="O138" s="3">
        <v>0.0005</v>
      </c>
      <c r="P138" s="3">
        <v>0.002</v>
      </c>
      <c r="Q138" s="6">
        <f t="shared" si="0"/>
        <v>2.25E-06</v>
      </c>
    </row>
    <row r="139" spans="13:17" ht="12.75" customHeight="1">
      <c r="M139" s="2" t="s">
        <v>147</v>
      </c>
      <c r="N139" s="2" t="s">
        <v>155</v>
      </c>
      <c r="O139" s="3">
        <v>0.001</v>
      </c>
      <c r="P139" s="3">
        <v>0.004</v>
      </c>
      <c r="Q139" s="6">
        <f t="shared" si="0"/>
        <v>9E-06</v>
      </c>
    </row>
    <row r="140" spans="13:17" ht="12.75" customHeight="1">
      <c r="M140" s="2" t="s">
        <v>147</v>
      </c>
      <c r="N140" s="2" t="s">
        <v>156</v>
      </c>
      <c r="O140" s="3">
        <v>0.0005</v>
      </c>
      <c r="P140" s="3">
        <v>0.0005</v>
      </c>
      <c r="Q140" s="6">
        <f t="shared" si="0"/>
        <v>0</v>
      </c>
    </row>
    <row r="141" spans="13:17" ht="12.75" customHeight="1">
      <c r="M141" s="2" t="s">
        <v>147</v>
      </c>
      <c r="N141" s="2" t="s">
        <v>157</v>
      </c>
      <c r="O141" s="3">
        <v>0.0005</v>
      </c>
      <c r="P141" s="3">
        <v>0.0005</v>
      </c>
      <c r="Q141" s="6">
        <f t="shared" si="0"/>
        <v>0</v>
      </c>
    </row>
    <row r="142" spans="13:17" ht="12.75" customHeight="1">
      <c r="M142" s="2" t="s">
        <v>147</v>
      </c>
      <c r="N142" s="2" t="s">
        <v>158</v>
      </c>
      <c r="O142" s="3">
        <v>0.0005</v>
      </c>
      <c r="P142" s="3">
        <v>0.0005</v>
      </c>
      <c r="Q142" s="6">
        <f t="shared" si="0"/>
        <v>0</v>
      </c>
    </row>
    <row r="143" spans="13:17" ht="12.75" customHeight="1">
      <c r="M143" s="2" t="s">
        <v>159</v>
      </c>
      <c r="N143" s="2" t="s">
        <v>160</v>
      </c>
      <c r="O143" s="3">
        <v>0.0005</v>
      </c>
      <c r="P143" s="3">
        <v>0.0005</v>
      </c>
      <c r="Q143" s="6">
        <f t="shared" si="0"/>
        <v>0</v>
      </c>
    </row>
    <row r="144" spans="13:17" ht="12.75" customHeight="1">
      <c r="M144" s="2" t="s">
        <v>159</v>
      </c>
      <c r="N144" s="2" t="s">
        <v>161</v>
      </c>
      <c r="O144" s="3">
        <v>0.0005</v>
      </c>
      <c r="P144" s="3">
        <v>0.001</v>
      </c>
      <c r="Q144" s="6">
        <f t="shared" si="0"/>
        <v>2.5E-07</v>
      </c>
    </row>
    <row r="145" spans="13:17" ht="12.75" customHeight="1">
      <c r="M145" s="2" t="s">
        <v>159</v>
      </c>
      <c r="N145" s="2" t="s">
        <v>162</v>
      </c>
      <c r="O145" s="3">
        <v>0.0005</v>
      </c>
      <c r="P145" s="3">
        <v>0.0005</v>
      </c>
      <c r="Q145" s="6">
        <f t="shared" si="0"/>
        <v>0</v>
      </c>
    </row>
    <row r="146" spans="13:17" ht="12.75" customHeight="1">
      <c r="M146" s="2" t="s">
        <v>159</v>
      </c>
      <c r="N146" s="2" t="s">
        <v>163</v>
      </c>
      <c r="O146" s="3">
        <v>0.0005</v>
      </c>
      <c r="P146" s="3">
        <v>0.0005</v>
      </c>
      <c r="Q146" s="6">
        <f t="shared" si="0"/>
        <v>0</v>
      </c>
    </row>
    <row r="147" spans="13:17" ht="12.75" customHeight="1">
      <c r="M147" s="2" t="s">
        <v>159</v>
      </c>
      <c r="N147" s="2" t="s">
        <v>164</v>
      </c>
      <c r="O147" s="3">
        <v>0.0005</v>
      </c>
      <c r="P147" s="3">
        <v>0.0005</v>
      </c>
      <c r="Q147" s="6">
        <f t="shared" si="0"/>
        <v>0</v>
      </c>
    </row>
    <row r="148" spans="13:17" ht="12.75" customHeight="1">
      <c r="M148" s="2" t="s">
        <v>159</v>
      </c>
      <c r="N148" s="2" t="s">
        <v>165</v>
      </c>
      <c r="O148" s="3">
        <v>0.0005</v>
      </c>
      <c r="P148" s="3">
        <v>0.0005</v>
      </c>
      <c r="Q148" s="6">
        <f t="shared" si="0"/>
        <v>0</v>
      </c>
    </row>
    <row r="149" spans="13:17" ht="12.75" customHeight="1">
      <c r="M149" s="2" t="s">
        <v>166</v>
      </c>
      <c r="N149" s="2" t="s">
        <v>167</v>
      </c>
      <c r="O149" s="3">
        <v>0.0005</v>
      </c>
      <c r="P149" s="3">
        <v>0.0005</v>
      </c>
      <c r="Q149" s="6">
        <f t="shared" si="0"/>
        <v>0</v>
      </c>
    </row>
    <row r="150" spans="13:17" ht="12.75" customHeight="1">
      <c r="M150" s="2" t="s">
        <v>166</v>
      </c>
      <c r="N150" s="2" t="s">
        <v>168</v>
      </c>
      <c r="O150" s="3">
        <v>0.0005</v>
      </c>
      <c r="P150" s="3">
        <v>0.001</v>
      </c>
      <c r="Q150" s="6">
        <f t="shared" si="0"/>
        <v>2.5E-07</v>
      </c>
    </row>
    <row r="151" spans="13:17" ht="12.75" customHeight="1">
      <c r="M151" s="2" t="s">
        <v>166</v>
      </c>
      <c r="N151" s="2" t="s">
        <v>169</v>
      </c>
      <c r="O151" s="3">
        <v>0.0005</v>
      </c>
      <c r="P151" s="3">
        <v>0.0005</v>
      </c>
      <c r="Q151" s="6">
        <f t="shared" si="0"/>
        <v>0</v>
      </c>
    </row>
    <row r="152" spans="13:17" ht="12.75" customHeight="1">
      <c r="M152" s="2" t="s">
        <v>166</v>
      </c>
      <c r="N152" s="2" t="s">
        <v>170</v>
      </c>
      <c r="O152" s="3">
        <v>0.0005</v>
      </c>
      <c r="P152" s="3">
        <v>0.0005</v>
      </c>
      <c r="Q152" s="6">
        <f t="shared" si="0"/>
        <v>0</v>
      </c>
    </row>
    <row r="153" spans="13:17" ht="12.75" customHeight="1">
      <c r="M153" s="2" t="s">
        <v>166</v>
      </c>
      <c r="N153" s="2" t="s">
        <v>171</v>
      </c>
      <c r="O153" s="3">
        <v>0.0005</v>
      </c>
      <c r="P153" s="3">
        <v>0.0005</v>
      </c>
      <c r="Q153" s="6">
        <f t="shared" si="0"/>
        <v>0</v>
      </c>
    </row>
    <row r="154" spans="13:17" ht="12.75" customHeight="1">
      <c r="M154" s="2" t="s">
        <v>166</v>
      </c>
      <c r="N154" s="2" t="s">
        <v>172</v>
      </c>
      <c r="O154" s="3">
        <v>0.0005</v>
      </c>
      <c r="P154" s="3">
        <v>0.001</v>
      </c>
      <c r="Q154" s="6">
        <f t="shared" si="0"/>
        <v>2.5E-07</v>
      </c>
    </row>
    <row r="155" spans="13:17" ht="12.75" customHeight="1">
      <c r="M155" s="2" t="s">
        <v>166</v>
      </c>
      <c r="N155" s="2" t="s">
        <v>173</v>
      </c>
      <c r="O155" s="3">
        <v>0.0005</v>
      </c>
      <c r="P155" s="3">
        <v>0.0005</v>
      </c>
      <c r="Q155" s="6">
        <f t="shared" si="0"/>
        <v>0</v>
      </c>
    </row>
    <row r="156" spans="13:17" ht="12.75" customHeight="1">
      <c r="M156" s="2" t="s">
        <v>166</v>
      </c>
      <c r="N156" s="2" t="s">
        <v>174</v>
      </c>
      <c r="O156" s="3">
        <v>0.0005</v>
      </c>
      <c r="P156" s="3">
        <v>0.0005</v>
      </c>
      <c r="Q156" s="6">
        <f t="shared" si="0"/>
        <v>0</v>
      </c>
    </row>
    <row r="157" spans="13:17" ht="12.75" customHeight="1">
      <c r="M157" s="2" t="s">
        <v>175</v>
      </c>
      <c r="N157" s="2" t="s">
        <v>176</v>
      </c>
      <c r="O157" s="3">
        <v>0.0005</v>
      </c>
      <c r="P157" s="3">
        <v>0.001</v>
      </c>
      <c r="Q157" s="6">
        <f t="shared" si="0"/>
        <v>2.5E-07</v>
      </c>
    </row>
    <row r="158" spans="13:17" ht="12.75" customHeight="1">
      <c r="M158" s="2" t="s">
        <v>175</v>
      </c>
      <c r="N158" s="2" t="s">
        <v>177</v>
      </c>
      <c r="O158" s="3">
        <v>0.0005</v>
      </c>
      <c r="P158" s="3">
        <v>0.0005</v>
      </c>
      <c r="Q158" s="6">
        <f t="shared" si="0"/>
        <v>0</v>
      </c>
    </row>
    <row r="159" spans="13:17" ht="12.75" customHeight="1">
      <c r="M159" s="2" t="s">
        <v>175</v>
      </c>
      <c r="N159" s="2" t="s">
        <v>178</v>
      </c>
      <c r="O159" s="3">
        <v>0.0005</v>
      </c>
      <c r="P159" s="3">
        <v>0.0005</v>
      </c>
      <c r="Q159" s="6">
        <f t="shared" si="0"/>
        <v>0</v>
      </c>
    </row>
    <row r="160" spans="13:17" ht="12.75" customHeight="1">
      <c r="M160" s="2" t="s">
        <v>175</v>
      </c>
      <c r="N160" s="2" t="s">
        <v>179</v>
      </c>
      <c r="O160" s="3">
        <v>0.0005</v>
      </c>
      <c r="P160" s="3">
        <v>0.002</v>
      </c>
      <c r="Q160" s="6">
        <f t="shared" si="0"/>
        <v>2.25E-06</v>
      </c>
    </row>
    <row r="161" spans="13:17" ht="12.75" customHeight="1">
      <c r="M161" s="2" t="s">
        <v>175</v>
      </c>
      <c r="N161" s="2" t="s">
        <v>180</v>
      </c>
      <c r="O161" s="3">
        <v>0.0005</v>
      </c>
      <c r="P161" s="3">
        <v>0.004</v>
      </c>
      <c r="Q161" s="6">
        <f t="shared" si="0"/>
        <v>1.2250000000000001E-05</v>
      </c>
    </row>
    <row r="162" spans="13:17" ht="12.75" customHeight="1">
      <c r="M162" s="2" t="s">
        <v>175</v>
      </c>
      <c r="N162" s="2" t="s">
        <v>181</v>
      </c>
      <c r="O162" s="3">
        <v>0.0005</v>
      </c>
      <c r="P162" s="3">
        <v>0.0005</v>
      </c>
      <c r="Q162" s="6">
        <f t="shared" si="0"/>
        <v>0</v>
      </c>
    </row>
    <row r="163" spans="13:17" ht="12.75" customHeight="1">
      <c r="M163" s="2" t="s">
        <v>175</v>
      </c>
      <c r="N163" s="2" t="s">
        <v>182</v>
      </c>
      <c r="O163" s="3">
        <v>0.001</v>
      </c>
      <c r="P163" s="3">
        <v>0.002</v>
      </c>
      <c r="Q163" s="6">
        <f t="shared" si="0"/>
        <v>1E-06</v>
      </c>
    </row>
    <row r="164" spans="13:17" ht="12.75" customHeight="1">
      <c r="M164" s="2" t="s">
        <v>175</v>
      </c>
      <c r="N164" s="2" t="s">
        <v>183</v>
      </c>
      <c r="O164" s="3">
        <v>0.0005</v>
      </c>
      <c r="P164" s="3">
        <v>0.0005</v>
      </c>
      <c r="Q164" s="6">
        <f t="shared" si="0"/>
        <v>0</v>
      </c>
    </row>
    <row r="165" spans="13:17" ht="12.75" customHeight="1">
      <c r="M165" s="2" t="s">
        <v>175</v>
      </c>
      <c r="N165" s="2" t="s">
        <v>184</v>
      </c>
      <c r="O165" s="3">
        <v>0.0005</v>
      </c>
      <c r="P165" s="3">
        <v>0.0005</v>
      </c>
      <c r="Q165" s="6">
        <f t="shared" si="0"/>
        <v>0</v>
      </c>
    </row>
    <row r="166" spans="13:17" ht="12.75" customHeight="1">
      <c r="M166" s="2" t="s">
        <v>175</v>
      </c>
      <c r="N166" s="2" t="s">
        <v>185</v>
      </c>
      <c r="O166" s="3">
        <v>0.0005</v>
      </c>
      <c r="P166" s="3">
        <v>0.002</v>
      </c>
      <c r="Q166" s="6">
        <f t="shared" si="0"/>
        <v>2.25E-06</v>
      </c>
    </row>
    <row r="167" spans="13:17" ht="12.75" customHeight="1">
      <c r="M167" s="2" t="s">
        <v>186</v>
      </c>
      <c r="N167" s="2" t="s">
        <v>187</v>
      </c>
      <c r="O167" s="3">
        <v>0.0005</v>
      </c>
      <c r="P167" s="3">
        <v>0.0005</v>
      </c>
      <c r="Q167" s="6">
        <f t="shared" si="0"/>
        <v>0</v>
      </c>
    </row>
    <row r="168" spans="13:17" ht="12.75" customHeight="1">
      <c r="M168" s="2" t="s">
        <v>186</v>
      </c>
      <c r="N168" s="2" t="s">
        <v>188</v>
      </c>
      <c r="O168" s="3">
        <v>0.002</v>
      </c>
      <c r="P168" s="3">
        <v>0.01</v>
      </c>
      <c r="Q168" s="6">
        <f t="shared" si="0"/>
        <v>6.4E-05</v>
      </c>
    </row>
    <row r="169" spans="13:17" ht="12.75" customHeight="1">
      <c r="M169" s="2" t="s">
        <v>186</v>
      </c>
      <c r="N169" s="2" t="s">
        <v>189</v>
      </c>
      <c r="O169" s="3">
        <v>0.001</v>
      </c>
      <c r="P169" s="3">
        <v>0.0005</v>
      </c>
      <c r="Q169" s="6">
        <f t="shared" si="0"/>
        <v>2.5E-07</v>
      </c>
    </row>
    <row r="170" spans="13:17" ht="12.75" customHeight="1">
      <c r="M170" s="2" t="s">
        <v>186</v>
      </c>
      <c r="N170" s="2" t="s">
        <v>190</v>
      </c>
      <c r="O170" s="3">
        <v>0.0005</v>
      </c>
      <c r="P170" s="3">
        <v>0.002</v>
      </c>
      <c r="Q170" s="6">
        <f t="shared" si="0"/>
        <v>2.25E-06</v>
      </c>
    </row>
    <row r="171" spans="13:17" ht="12.75" customHeight="1">
      <c r="M171" s="2" t="s">
        <v>186</v>
      </c>
      <c r="N171" s="2" t="s">
        <v>191</v>
      </c>
      <c r="O171" s="3">
        <v>0.0005</v>
      </c>
      <c r="P171" s="3">
        <v>0.0005</v>
      </c>
      <c r="Q171" s="6">
        <f t="shared" si="0"/>
        <v>0</v>
      </c>
    </row>
    <row r="172" spans="13:17" ht="12.75" customHeight="1">
      <c r="M172" s="2" t="s">
        <v>186</v>
      </c>
      <c r="N172" s="2" t="s">
        <v>192</v>
      </c>
      <c r="O172" s="3">
        <v>0.0005</v>
      </c>
      <c r="P172" s="3">
        <v>0.0005</v>
      </c>
      <c r="Q172" s="6">
        <f t="shared" si="0"/>
        <v>0</v>
      </c>
    </row>
    <row r="173" spans="13:17" ht="12.75" customHeight="1">
      <c r="M173" s="2" t="s">
        <v>186</v>
      </c>
      <c r="N173" s="2" t="s">
        <v>193</v>
      </c>
      <c r="O173" s="3">
        <v>0.0005</v>
      </c>
      <c r="P173" s="3">
        <v>0.001</v>
      </c>
      <c r="Q173" s="6">
        <f t="shared" si="0"/>
        <v>2.5E-07</v>
      </c>
    </row>
    <row r="174" spans="13:17" ht="12.75" customHeight="1">
      <c r="M174" s="2" t="s">
        <v>186</v>
      </c>
      <c r="N174" s="2" t="s">
        <v>194</v>
      </c>
      <c r="O174" s="3">
        <v>0.0005</v>
      </c>
      <c r="P174" s="3">
        <v>0.0005</v>
      </c>
      <c r="Q174" s="6">
        <f t="shared" si="0"/>
        <v>0</v>
      </c>
    </row>
    <row r="175" spans="13:17" ht="12.75" customHeight="1">
      <c r="M175" s="2" t="s">
        <v>195</v>
      </c>
      <c r="N175" s="2" t="s">
        <v>196</v>
      </c>
      <c r="O175" s="3">
        <v>0.001</v>
      </c>
      <c r="P175" s="3">
        <v>0.0005</v>
      </c>
      <c r="Q175" s="6">
        <f t="shared" si="0"/>
        <v>2.5E-07</v>
      </c>
    </row>
    <row r="176" spans="13:17" ht="12.75" customHeight="1">
      <c r="M176" s="2" t="s">
        <v>195</v>
      </c>
      <c r="N176" s="2" t="s">
        <v>197</v>
      </c>
      <c r="O176" s="3">
        <v>0.0005</v>
      </c>
      <c r="P176" s="3">
        <v>0.001</v>
      </c>
      <c r="Q176" s="6">
        <f t="shared" si="0"/>
        <v>2.5E-07</v>
      </c>
    </row>
    <row r="177" spans="13:17" ht="12.75" customHeight="1">
      <c r="M177" s="2" t="s">
        <v>195</v>
      </c>
      <c r="N177" s="2" t="s">
        <v>198</v>
      </c>
      <c r="O177" s="3">
        <v>0.003</v>
      </c>
      <c r="P177" s="3">
        <v>0.004</v>
      </c>
      <c r="Q177" s="6">
        <f t="shared" si="0"/>
        <v>1E-06</v>
      </c>
    </row>
    <row r="178" spans="13:17" ht="12.75" customHeight="1">
      <c r="M178" s="2" t="s">
        <v>195</v>
      </c>
      <c r="N178" s="2" t="s">
        <v>199</v>
      </c>
      <c r="O178" s="3">
        <v>0.0005</v>
      </c>
      <c r="P178" s="3">
        <v>0.0005</v>
      </c>
      <c r="Q178" s="6">
        <f t="shared" si="0"/>
        <v>0</v>
      </c>
    </row>
    <row r="179" spans="13:17" ht="12.75" customHeight="1">
      <c r="M179" s="2" t="s">
        <v>195</v>
      </c>
      <c r="N179" s="2" t="s">
        <v>200</v>
      </c>
      <c r="O179" s="3">
        <v>0.0005</v>
      </c>
      <c r="P179" s="3">
        <v>0.0005</v>
      </c>
      <c r="Q179" s="6">
        <f t="shared" si="0"/>
        <v>0</v>
      </c>
    </row>
    <row r="180" spans="13:17" ht="12.75" customHeight="1">
      <c r="M180" s="2" t="s">
        <v>195</v>
      </c>
      <c r="N180" s="2" t="s">
        <v>201</v>
      </c>
      <c r="O180" s="3">
        <v>0.0005</v>
      </c>
      <c r="P180" s="3">
        <v>0.0005</v>
      </c>
      <c r="Q180" s="6">
        <f t="shared" si="0"/>
        <v>0</v>
      </c>
    </row>
    <row r="181" spans="13:17" ht="12.75" customHeight="1">
      <c r="M181" s="2" t="s">
        <v>195</v>
      </c>
      <c r="N181" s="2" t="s">
        <v>202</v>
      </c>
      <c r="O181" s="3">
        <v>0.002</v>
      </c>
      <c r="P181" s="3">
        <v>0.0005</v>
      </c>
      <c r="Q181" s="6">
        <f t="shared" si="0"/>
        <v>2.25E-06</v>
      </c>
    </row>
    <row r="182" spans="13:17" ht="12.75" customHeight="1">
      <c r="M182" s="2" t="s">
        <v>195</v>
      </c>
      <c r="N182" s="2" t="s">
        <v>203</v>
      </c>
      <c r="O182" s="3">
        <v>0.0005</v>
      </c>
      <c r="P182" s="3">
        <v>0.001</v>
      </c>
      <c r="Q182" s="6">
        <f t="shared" si="0"/>
        <v>2.5E-07</v>
      </c>
    </row>
    <row r="183" spans="13:17" ht="12.75" customHeight="1">
      <c r="M183" s="2" t="s">
        <v>204</v>
      </c>
      <c r="N183" s="2" t="s">
        <v>205</v>
      </c>
      <c r="O183" s="3">
        <v>0.0005</v>
      </c>
      <c r="P183" s="3">
        <v>0.001</v>
      </c>
      <c r="Q183" s="6">
        <f t="shared" si="0"/>
        <v>2.5E-07</v>
      </c>
    </row>
    <row r="184" spans="13:17" ht="12.75" customHeight="1">
      <c r="M184" s="2" t="s">
        <v>204</v>
      </c>
      <c r="N184" s="2" t="s">
        <v>206</v>
      </c>
      <c r="O184" s="3">
        <v>0.0005</v>
      </c>
      <c r="P184" s="3">
        <v>0.001</v>
      </c>
      <c r="Q184" s="6">
        <f t="shared" si="0"/>
        <v>2.5E-07</v>
      </c>
    </row>
    <row r="185" spans="13:17" ht="12.75" customHeight="1">
      <c r="M185" s="2" t="s">
        <v>204</v>
      </c>
      <c r="N185" s="2" t="s">
        <v>207</v>
      </c>
      <c r="O185" s="3">
        <v>0.002</v>
      </c>
      <c r="P185" s="3">
        <v>0.002</v>
      </c>
      <c r="Q185" s="6">
        <f t="shared" si="0"/>
        <v>0</v>
      </c>
    </row>
    <row r="186" spans="13:17" ht="12.75" customHeight="1">
      <c r="M186" s="2" t="s">
        <v>204</v>
      </c>
      <c r="N186" s="2" t="s">
        <v>208</v>
      </c>
      <c r="O186" s="3">
        <v>0.0005</v>
      </c>
      <c r="P186" s="3">
        <v>0.0005</v>
      </c>
      <c r="Q186" s="6">
        <f t="shared" si="0"/>
        <v>0</v>
      </c>
    </row>
    <row r="187" spans="13:17" ht="12.75" customHeight="1">
      <c r="M187" s="2" t="s">
        <v>204</v>
      </c>
      <c r="N187" s="2" t="s">
        <v>209</v>
      </c>
      <c r="O187" s="3">
        <v>0.0005</v>
      </c>
      <c r="P187" s="3">
        <v>0.0005</v>
      </c>
      <c r="Q187" s="6">
        <f t="shared" si="0"/>
        <v>0</v>
      </c>
    </row>
    <row r="188" spans="13:17" ht="12.75" customHeight="1">
      <c r="M188" s="2" t="s">
        <v>204</v>
      </c>
      <c r="N188" s="2" t="s">
        <v>210</v>
      </c>
      <c r="O188" s="3">
        <v>0.0005</v>
      </c>
      <c r="P188" s="3">
        <v>0.0005</v>
      </c>
      <c r="Q188" s="6">
        <f t="shared" si="0"/>
        <v>0</v>
      </c>
    </row>
    <row r="189" spans="13:17" ht="12.75" customHeight="1">
      <c r="M189" s="2" t="s">
        <v>204</v>
      </c>
      <c r="N189" s="2" t="s">
        <v>211</v>
      </c>
      <c r="O189" s="3">
        <v>0.001</v>
      </c>
      <c r="P189" s="3">
        <v>0.004</v>
      </c>
      <c r="Q189" s="6">
        <f t="shared" si="0"/>
        <v>9E-06</v>
      </c>
    </row>
    <row r="190" spans="13:17" ht="12.75" customHeight="1">
      <c r="M190" s="2" t="s">
        <v>204</v>
      </c>
      <c r="N190" s="2" t="s">
        <v>212</v>
      </c>
      <c r="O190" s="3">
        <v>0.0005</v>
      </c>
      <c r="P190" s="3">
        <v>0.0005</v>
      </c>
      <c r="Q190" s="6">
        <f t="shared" si="0"/>
        <v>0</v>
      </c>
    </row>
    <row r="191" spans="13:17" ht="12.75" customHeight="1">
      <c r="M191" s="2" t="s">
        <v>213</v>
      </c>
      <c r="N191" s="2" t="s">
        <v>214</v>
      </c>
      <c r="O191" s="3">
        <v>0.001</v>
      </c>
      <c r="P191" s="3">
        <v>0.001</v>
      </c>
      <c r="Q191" s="6">
        <f t="shared" si="0"/>
        <v>0</v>
      </c>
    </row>
    <row r="192" spans="13:17" ht="12.75" customHeight="1">
      <c r="M192" s="2" t="s">
        <v>213</v>
      </c>
      <c r="N192" s="2" t="s">
        <v>215</v>
      </c>
      <c r="O192" s="3">
        <v>0.0005</v>
      </c>
      <c r="P192" s="3">
        <v>0.0005</v>
      </c>
      <c r="Q192" s="6">
        <f t="shared" si="0"/>
        <v>0</v>
      </c>
    </row>
    <row r="193" spans="13:17" ht="12.75" customHeight="1">
      <c r="M193" s="2" t="s">
        <v>213</v>
      </c>
      <c r="N193" s="2" t="s">
        <v>216</v>
      </c>
      <c r="O193" s="3">
        <v>0.0005</v>
      </c>
      <c r="P193" s="3">
        <v>0.0005</v>
      </c>
      <c r="Q193" s="6">
        <f t="shared" si="0"/>
        <v>0</v>
      </c>
    </row>
    <row r="194" spans="13:17" ht="12.75" customHeight="1">
      <c r="M194" s="2" t="s">
        <v>213</v>
      </c>
      <c r="N194" s="2" t="s">
        <v>217</v>
      </c>
      <c r="O194" s="3">
        <v>0.0005</v>
      </c>
      <c r="P194" s="3">
        <v>0.001</v>
      </c>
      <c r="Q194" s="6">
        <f t="shared" si="0"/>
        <v>2.5E-07</v>
      </c>
    </row>
    <row r="195" spans="13:17" ht="12.75" customHeight="1">
      <c r="M195" s="2" t="s">
        <v>213</v>
      </c>
      <c r="N195" s="2" t="s">
        <v>218</v>
      </c>
      <c r="O195" s="3">
        <v>0.002</v>
      </c>
      <c r="P195" s="3">
        <v>0.001</v>
      </c>
      <c r="Q195" s="6">
        <f t="shared" si="0"/>
        <v>1E-06</v>
      </c>
    </row>
    <row r="196" spans="13:17" ht="12.75" customHeight="1">
      <c r="M196" s="2" t="s">
        <v>219</v>
      </c>
      <c r="N196" s="2" t="s">
        <v>220</v>
      </c>
      <c r="O196" s="3">
        <v>0.0005</v>
      </c>
      <c r="P196" s="3">
        <v>0.0005</v>
      </c>
      <c r="Q196" s="6">
        <f t="shared" si="0"/>
        <v>0</v>
      </c>
    </row>
    <row r="197" spans="13:17" ht="12.75" customHeight="1">
      <c r="M197" s="2" t="s">
        <v>219</v>
      </c>
      <c r="N197" s="2" t="s">
        <v>221</v>
      </c>
      <c r="O197" s="3">
        <v>0.001</v>
      </c>
      <c r="P197" s="3">
        <v>0.0005</v>
      </c>
      <c r="Q197" s="6">
        <f t="shared" si="0"/>
        <v>2.5E-07</v>
      </c>
    </row>
    <row r="198" spans="13:17" ht="12.75" customHeight="1">
      <c r="M198" s="2" t="s">
        <v>222</v>
      </c>
      <c r="N198" s="2" t="s">
        <v>223</v>
      </c>
      <c r="O198" s="3">
        <v>0.004</v>
      </c>
      <c r="P198" s="3">
        <v>0.004</v>
      </c>
      <c r="Q198" s="6">
        <f t="shared" si="0"/>
        <v>0</v>
      </c>
    </row>
    <row r="199" spans="13:17" ht="12.75" customHeight="1">
      <c r="M199" s="40" t="s">
        <v>222</v>
      </c>
      <c r="N199" s="40" t="s">
        <v>224</v>
      </c>
      <c r="O199" s="41">
        <v>0.0005</v>
      </c>
      <c r="P199" s="41">
        <v>0.0005</v>
      </c>
      <c r="Q199" s="6">
        <f t="shared" si="0"/>
        <v>0</v>
      </c>
    </row>
    <row r="200" spans="13:17" ht="12.75" customHeight="1">
      <c r="M200" s="42" t="s">
        <v>222</v>
      </c>
      <c r="N200" s="42" t="s">
        <v>225</v>
      </c>
      <c r="O200" s="8">
        <v>0.004</v>
      </c>
      <c r="P200" s="8">
        <v>0.005</v>
      </c>
      <c r="Q200" s="6">
        <f t="shared" si="0"/>
        <v>1E-06</v>
      </c>
    </row>
    <row r="201" spans="16:17" ht="12.75" customHeight="1">
      <c r="P201" s="7" t="s">
        <v>227</v>
      </c>
      <c r="Q201" s="43">
        <f>SUM(Q2:Q200)</f>
        <v>0.08559424999999961</v>
      </c>
    </row>
    <row r="202" ht="12.75" customHeight="1"/>
    <row r="203" spans="14:17" ht="12.75" customHeight="1">
      <c r="N203" s="7"/>
      <c r="O203" s="8" t="s">
        <v>228</v>
      </c>
      <c r="P203" s="8" t="s">
        <v>229</v>
      </c>
      <c r="Q203" s="9" t="s">
        <v>230</v>
      </c>
    </row>
    <row r="204" spans="14:17" ht="12.75" customHeight="1">
      <c r="N204" s="7" t="s">
        <v>231</v>
      </c>
      <c r="O204">
        <f>SUM(O2:O200)</f>
        <v>1.4534999999999896</v>
      </c>
      <c r="P204">
        <f>SUM(P2:P200)</f>
        <v>1.1809999999999903</v>
      </c>
      <c r="Q204" s="10">
        <f>+O204+P204</f>
        <v>2.6344999999999796</v>
      </c>
    </row>
    <row r="205" spans="14:17" ht="12.75" customHeight="1">
      <c r="N205" s="7" t="s">
        <v>232</v>
      </c>
      <c r="O205">
        <f>COUNT(O2:O200)</f>
        <v>199</v>
      </c>
      <c r="P205">
        <f>COUNT(P2:P200)</f>
        <v>199</v>
      </c>
      <c r="Q205" s="11">
        <f>+P205+O205</f>
        <v>398</v>
      </c>
    </row>
    <row r="206" spans="14:17" ht="12.75" customHeight="1">
      <c r="N206" s="7" t="s">
        <v>233</v>
      </c>
      <c r="O206">
        <f>MIN(O2:O200)</f>
        <v>0.0005</v>
      </c>
      <c r="P206">
        <f>MIN(P2:P200)</f>
        <v>0.0005</v>
      </c>
      <c r="Q206" s="11">
        <f>MIN(O206:P206)</f>
        <v>0.0005</v>
      </c>
    </row>
    <row r="207" spans="14:17" ht="12.75" customHeight="1">
      <c r="N207" s="7" t="s">
        <v>234</v>
      </c>
      <c r="O207">
        <f>MAX(O2:O200)</f>
        <v>1.15</v>
      </c>
      <c r="P207">
        <f>MAX(P2:P200)</f>
        <v>0.858</v>
      </c>
      <c r="Q207" s="12">
        <f>MAX(O207:P207)</f>
        <v>1.15</v>
      </c>
    </row>
    <row r="208" spans="14:17" ht="12.75" customHeight="1">
      <c r="N208" s="7" t="s">
        <v>235</v>
      </c>
      <c r="O208" s="13">
        <f>O204/O205</f>
        <v>0.00730402010050246</v>
      </c>
      <c r="P208" s="13">
        <f>P204/P205</f>
        <v>0.005934673366834122</v>
      </c>
      <c r="Q208" s="14">
        <f>(O204+P204)/Q205</f>
        <v>0.006619346733668291</v>
      </c>
    </row>
    <row r="209" spans="14:17" ht="12.75" customHeight="1">
      <c r="N209" s="7" t="s">
        <v>236</v>
      </c>
      <c r="O209" s="15">
        <f>STDEV(O2:O200)</f>
        <v>0.08154628904177334</v>
      </c>
      <c r="P209" s="15">
        <f>STDEV(P2:P200)</f>
        <v>0.06084716118282725</v>
      </c>
      <c r="Q209" s="15">
        <f>SQRT(Q201/Q205)</f>
        <v>0.014664955835195692</v>
      </c>
    </row>
    <row r="210" spans="14:17" ht="12.75" customHeight="1">
      <c r="N210" s="7" t="s">
        <v>237</v>
      </c>
      <c r="Q210" s="16">
        <f>(Q209/Q208)*100</f>
        <v>221.54687502022892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52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4" width="8.421875" style="0" customWidth="1"/>
    <col min="8" max="8" width="11.00390625" style="0" customWidth="1"/>
    <col min="9" max="9" width="19.57421875" style="0" bestFit="1" customWidth="1"/>
    <col min="11" max="11" width="13.140625" style="0" customWidth="1"/>
    <col min="12" max="12" width="11.140625" style="0" customWidth="1"/>
    <col min="13" max="13" width="16.7109375" style="0" customWidth="1"/>
    <col min="14" max="14" width="10.7109375" style="0" bestFit="1" customWidth="1"/>
    <col min="15" max="15" width="19.00390625" style="0" bestFit="1" customWidth="1"/>
    <col min="16" max="16" width="18.00390625" style="0" bestFit="1" customWidth="1"/>
    <col min="17" max="17" width="16.7109375" style="0" bestFit="1" customWidth="1"/>
  </cols>
  <sheetData>
    <row r="1" spans="1:21" ht="12.75" customHeight="1">
      <c r="A1" s="18" t="s">
        <v>486</v>
      </c>
      <c r="M1" s="1" t="s">
        <v>0</v>
      </c>
      <c r="N1" s="1" t="s">
        <v>1</v>
      </c>
      <c r="O1" s="1" t="s">
        <v>488</v>
      </c>
      <c r="P1" s="1" t="s">
        <v>488</v>
      </c>
      <c r="Q1" s="4" t="s">
        <v>226</v>
      </c>
      <c r="R1" s="4" t="s">
        <v>301</v>
      </c>
      <c r="S1" s="4" t="s">
        <v>302</v>
      </c>
      <c r="T1" s="4" t="s">
        <v>303</v>
      </c>
      <c r="U1" s="4" t="s">
        <v>304</v>
      </c>
    </row>
    <row r="2" spans="1:21" ht="12.75" customHeight="1">
      <c r="A2" s="18" t="s">
        <v>487</v>
      </c>
      <c r="M2" s="2" t="s">
        <v>489</v>
      </c>
      <c r="N2" s="2" t="s">
        <v>490</v>
      </c>
      <c r="O2" s="3">
        <v>0.0005</v>
      </c>
      <c r="P2" s="3">
        <v>0.001</v>
      </c>
      <c r="Q2" s="6">
        <f aca="true" t="shared" si="0" ref="Q2:Q28">(O2-P2)^2</f>
        <v>2.5E-07</v>
      </c>
      <c r="R2">
        <v>0.015</v>
      </c>
      <c r="S2">
        <f>0.8*R2</f>
        <v>0.012</v>
      </c>
      <c r="T2">
        <v>0</v>
      </c>
      <c r="U2">
        <f>$B$3</f>
        <v>0.001</v>
      </c>
    </row>
    <row r="3" spans="1:21" ht="12.75" customHeight="1">
      <c r="A3" s="18" t="s">
        <v>299</v>
      </c>
      <c r="B3">
        <v>0.001</v>
      </c>
      <c r="C3" t="s">
        <v>300</v>
      </c>
      <c r="M3" s="2" t="s">
        <v>489</v>
      </c>
      <c r="N3" s="2" t="s">
        <v>491</v>
      </c>
      <c r="O3" s="3">
        <v>0.001</v>
      </c>
      <c r="P3" s="3">
        <v>0.001</v>
      </c>
      <c r="Q3" s="6">
        <f t="shared" si="0"/>
        <v>0</v>
      </c>
      <c r="R3">
        <v>0</v>
      </c>
      <c r="S3">
        <v>0</v>
      </c>
      <c r="T3">
        <f>R2</f>
        <v>0.015</v>
      </c>
      <c r="U3">
        <f>$B$3</f>
        <v>0.001</v>
      </c>
    </row>
    <row r="4" spans="13:19" ht="12.75" customHeight="1">
      <c r="M4" s="2" t="s">
        <v>489</v>
      </c>
      <c r="N4" s="2" t="s">
        <v>492</v>
      </c>
      <c r="O4" s="3">
        <v>0.0005</v>
      </c>
      <c r="P4" s="3">
        <v>0.001</v>
      </c>
      <c r="Q4" s="6">
        <f t="shared" si="0"/>
        <v>2.5E-07</v>
      </c>
      <c r="R4">
        <f>S2</f>
        <v>0.012</v>
      </c>
      <c r="S4">
        <f>R2</f>
        <v>0.015</v>
      </c>
    </row>
    <row r="5" spans="1:21" ht="12.75" customHeight="1">
      <c r="A5" s="18" t="s">
        <v>240</v>
      </c>
      <c r="M5" s="2" t="s">
        <v>489</v>
      </c>
      <c r="N5" s="2" t="s">
        <v>493</v>
      </c>
      <c r="O5" s="3">
        <v>0.0005</v>
      </c>
      <c r="P5" s="3">
        <v>0.0005</v>
      </c>
      <c r="Q5" s="6">
        <f t="shared" si="0"/>
        <v>0</v>
      </c>
      <c r="T5">
        <f>$B$3</f>
        <v>0.001</v>
      </c>
      <c r="U5">
        <f>+T2</f>
        <v>0</v>
      </c>
    </row>
    <row r="6" spans="1:21" ht="12.75" customHeight="1" thickBot="1">
      <c r="A6" s="19" t="s">
        <v>239</v>
      </c>
      <c r="B6" s="19"/>
      <c r="C6" s="19"/>
      <c r="D6" s="19"/>
      <c r="E6" s="19"/>
      <c r="F6" s="19"/>
      <c r="G6" s="19"/>
      <c r="H6" s="19"/>
      <c r="I6" s="19"/>
      <c r="J6" s="19"/>
      <c r="M6" s="2" t="s">
        <v>489</v>
      </c>
      <c r="N6" s="2" t="s">
        <v>494</v>
      </c>
      <c r="O6" s="3">
        <v>0.0005</v>
      </c>
      <c r="P6" s="3">
        <v>0.0005</v>
      </c>
      <c r="Q6" s="6">
        <f t="shared" si="0"/>
        <v>0</v>
      </c>
      <c r="T6">
        <f>$B$3</f>
        <v>0.001</v>
      </c>
      <c r="U6">
        <f>+T3</f>
        <v>0.015</v>
      </c>
    </row>
    <row r="7" spans="1:17" ht="12.75" customHeight="1" thickBot="1">
      <c r="A7" s="28" t="s">
        <v>238</v>
      </c>
      <c r="B7" s="29" t="s">
        <v>232</v>
      </c>
      <c r="C7" s="29" t="s">
        <v>231</v>
      </c>
      <c r="D7" s="29" t="s">
        <v>305</v>
      </c>
      <c r="E7" s="29" t="s">
        <v>233</v>
      </c>
      <c r="F7" s="29" t="s">
        <v>234</v>
      </c>
      <c r="G7" s="29" t="s">
        <v>235</v>
      </c>
      <c r="H7" s="29" t="s">
        <v>244</v>
      </c>
      <c r="I7" s="29" t="s">
        <v>245</v>
      </c>
      <c r="J7" s="30" t="s">
        <v>237</v>
      </c>
      <c r="M7" s="2" t="s">
        <v>489</v>
      </c>
      <c r="N7" s="2" t="s">
        <v>495</v>
      </c>
      <c r="O7" s="3">
        <v>0.014</v>
      </c>
      <c r="P7" s="3">
        <v>0.013</v>
      </c>
      <c r="Q7" s="6">
        <f t="shared" si="0"/>
        <v>1.0000000000000019E-06</v>
      </c>
    </row>
    <row r="8" spans="1:17" ht="12.75" customHeight="1">
      <c r="A8" s="20" t="s">
        <v>228</v>
      </c>
      <c r="B8" s="21">
        <f>+O47</f>
        <v>27</v>
      </c>
      <c r="C8" s="21">
        <f>+O46</f>
        <v>0.04050000000000002</v>
      </c>
      <c r="D8">
        <f>$B$3</f>
        <v>0.001</v>
      </c>
      <c r="E8" s="21">
        <f>+O48</f>
        <v>0.0005</v>
      </c>
      <c r="F8" s="21">
        <f>+O49</f>
        <v>0.014</v>
      </c>
      <c r="G8" s="10">
        <f>+O50</f>
        <v>0.001500000000000001</v>
      </c>
      <c r="H8" s="37">
        <f>O51</f>
        <v>0.002579505021093417</v>
      </c>
      <c r="I8" s="37" t="s">
        <v>243</v>
      </c>
      <c r="J8" s="22" t="s">
        <v>243</v>
      </c>
      <c r="M8" s="2" t="s">
        <v>489</v>
      </c>
      <c r="N8" s="2" t="s">
        <v>496</v>
      </c>
      <c r="O8" s="3">
        <v>0.0005</v>
      </c>
      <c r="P8" s="3">
        <v>0.0005</v>
      </c>
      <c r="Q8" s="6">
        <f t="shared" si="0"/>
        <v>0</v>
      </c>
    </row>
    <row r="9" spans="1:17" ht="12.75" customHeight="1">
      <c r="A9" s="20" t="s">
        <v>229</v>
      </c>
      <c r="B9" s="21">
        <f>+P47</f>
        <v>27</v>
      </c>
      <c r="C9" s="21">
        <f>+P46</f>
        <v>0.04300000000000002</v>
      </c>
      <c r="D9">
        <f>$B$3</f>
        <v>0.001</v>
      </c>
      <c r="E9" s="21">
        <f>+P48</f>
        <v>0.0005</v>
      </c>
      <c r="F9" s="21">
        <f>+P49</f>
        <v>0.013</v>
      </c>
      <c r="G9" s="10">
        <f>P50</f>
        <v>0.0015925925925925931</v>
      </c>
      <c r="H9" s="37">
        <f>P51</f>
        <v>0.0024020705693095314</v>
      </c>
      <c r="I9" s="37" t="s">
        <v>243</v>
      </c>
      <c r="J9" s="22" t="s">
        <v>243</v>
      </c>
      <c r="M9" s="2" t="s">
        <v>497</v>
      </c>
      <c r="N9" s="2" t="s">
        <v>498</v>
      </c>
      <c r="O9" s="3">
        <v>0.001</v>
      </c>
      <c r="P9" s="3">
        <v>0.0005</v>
      </c>
      <c r="Q9" s="6">
        <f t="shared" si="0"/>
        <v>2.5E-07</v>
      </c>
    </row>
    <row r="10" spans="1:17" ht="12.75" customHeight="1">
      <c r="A10" s="23" t="s">
        <v>230</v>
      </c>
      <c r="B10" s="24">
        <f>+Q47</f>
        <v>54</v>
      </c>
      <c r="C10" s="26">
        <f>+Q46</f>
        <v>0.08350000000000005</v>
      </c>
      <c r="D10" s="24">
        <f>$B$3</f>
        <v>0.001</v>
      </c>
      <c r="E10" s="24">
        <f>+Q48</f>
        <v>0.0005</v>
      </c>
      <c r="F10" s="26">
        <f>+Q49</f>
        <v>0.014</v>
      </c>
      <c r="G10" s="39">
        <f>Q50</f>
        <v>0.0015462962962962971</v>
      </c>
      <c r="H10" s="38" t="s">
        <v>243</v>
      </c>
      <c r="I10" s="25">
        <f>Q51</f>
        <v>0.000565194165260439</v>
      </c>
      <c r="J10" s="27">
        <f>Q52</f>
        <v>36.551478950974484</v>
      </c>
      <c r="M10" s="2" t="s">
        <v>497</v>
      </c>
      <c r="N10" s="2" t="s">
        <v>499</v>
      </c>
      <c r="O10" s="3">
        <v>0.001</v>
      </c>
      <c r="P10" s="3">
        <v>0.001</v>
      </c>
      <c r="Q10" s="6">
        <f t="shared" si="0"/>
        <v>0</v>
      </c>
    </row>
    <row r="11" spans="13:17" ht="12.75" customHeight="1">
      <c r="M11" s="2" t="s">
        <v>497</v>
      </c>
      <c r="N11" s="2" t="s">
        <v>500</v>
      </c>
      <c r="O11" s="3">
        <v>0.0005</v>
      </c>
      <c r="P11" s="3">
        <v>0.001</v>
      </c>
      <c r="Q11" s="6">
        <f t="shared" si="0"/>
        <v>2.5E-07</v>
      </c>
    </row>
    <row r="12" spans="13:17" ht="12.75" customHeight="1">
      <c r="M12" s="2" t="s">
        <v>497</v>
      </c>
      <c r="N12" s="2" t="s">
        <v>501</v>
      </c>
      <c r="O12" s="3">
        <v>0.0005</v>
      </c>
      <c r="P12" s="3">
        <v>0.001</v>
      </c>
      <c r="Q12" s="6">
        <f t="shared" si="0"/>
        <v>2.5E-07</v>
      </c>
    </row>
    <row r="13" spans="13:17" ht="12.75" customHeight="1">
      <c r="M13" s="2" t="s">
        <v>497</v>
      </c>
      <c r="N13" s="2" t="s">
        <v>502</v>
      </c>
      <c r="O13" s="3">
        <v>0.002</v>
      </c>
      <c r="P13" s="3">
        <v>0.003</v>
      </c>
      <c r="Q13" s="6">
        <f t="shared" si="0"/>
        <v>1E-06</v>
      </c>
    </row>
    <row r="14" spans="13:17" ht="12.75" customHeight="1">
      <c r="M14" s="2" t="s">
        <v>497</v>
      </c>
      <c r="N14" s="2" t="s">
        <v>503</v>
      </c>
      <c r="O14" s="3">
        <v>0.002</v>
      </c>
      <c r="P14" s="3">
        <v>0.002</v>
      </c>
      <c r="Q14" s="6">
        <f t="shared" si="0"/>
        <v>0</v>
      </c>
    </row>
    <row r="15" spans="13:17" ht="12.75" customHeight="1">
      <c r="M15" s="2" t="s">
        <v>497</v>
      </c>
      <c r="N15" s="2" t="s">
        <v>504</v>
      </c>
      <c r="O15" s="3">
        <v>0.001</v>
      </c>
      <c r="P15" s="3">
        <v>0.0005</v>
      </c>
      <c r="Q15" s="6">
        <f t="shared" si="0"/>
        <v>2.5E-07</v>
      </c>
    </row>
    <row r="16" spans="13:17" ht="12.75" customHeight="1">
      <c r="M16" s="2" t="s">
        <v>505</v>
      </c>
      <c r="N16" s="2" t="s">
        <v>506</v>
      </c>
      <c r="O16" s="3">
        <v>0.0005</v>
      </c>
      <c r="P16" s="3">
        <v>0.0005</v>
      </c>
      <c r="Q16" s="6">
        <f t="shared" si="0"/>
        <v>0</v>
      </c>
    </row>
    <row r="17" spans="13:17" ht="12.75" customHeight="1">
      <c r="M17" s="2" t="s">
        <v>505</v>
      </c>
      <c r="N17" s="2" t="s">
        <v>507</v>
      </c>
      <c r="O17" s="3">
        <v>0.001</v>
      </c>
      <c r="P17" s="3">
        <v>0.001</v>
      </c>
      <c r="Q17" s="6">
        <f t="shared" si="0"/>
        <v>0</v>
      </c>
    </row>
    <row r="18" spans="13:17" ht="12.75" customHeight="1">
      <c r="M18" s="2" t="s">
        <v>505</v>
      </c>
      <c r="N18" s="2" t="s">
        <v>508</v>
      </c>
      <c r="O18" s="3">
        <v>0.002</v>
      </c>
      <c r="P18" s="3">
        <v>0.002</v>
      </c>
      <c r="Q18" s="6">
        <f t="shared" si="0"/>
        <v>0</v>
      </c>
    </row>
    <row r="19" spans="13:17" ht="12.75" customHeight="1">
      <c r="M19" s="2" t="s">
        <v>505</v>
      </c>
      <c r="N19" s="2" t="s">
        <v>509</v>
      </c>
      <c r="O19" s="3">
        <v>0.001</v>
      </c>
      <c r="P19" s="3">
        <v>0.003</v>
      </c>
      <c r="Q19" s="6">
        <f t="shared" si="0"/>
        <v>4E-06</v>
      </c>
    </row>
    <row r="20" spans="13:17" ht="12.75" customHeight="1">
      <c r="M20" s="2" t="s">
        <v>505</v>
      </c>
      <c r="N20" s="2" t="s">
        <v>510</v>
      </c>
      <c r="O20" s="3">
        <v>0.001</v>
      </c>
      <c r="P20" s="3">
        <v>0.002</v>
      </c>
      <c r="Q20" s="6">
        <f t="shared" si="0"/>
        <v>1E-06</v>
      </c>
    </row>
    <row r="21" spans="13:17" ht="12.75" customHeight="1">
      <c r="M21" s="2" t="s">
        <v>505</v>
      </c>
      <c r="N21" s="2" t="s">
        <v>511</v>
      </c>
      <c r="O21" s="3">
        <v>0.0005</v>
      </c>
      <c r="P21" s="3">
        <v>0.0005</v>
      </c>
      <c r="Q21" s="6">
        <f t="shared" si="0"/>
        <v>0</v>
      </c>
    </row>
    <row r="22" spans="13:17" ht="12.75" customHeight="1">
      <c r="M22" s="2" t="s">
        <v>505</v>
      </c>
      <c r="N22" s="2" t="s">
        <v>512</v>
      </c>
      <c r="O22" s="3">
        <v>0.001</v>
      </c>
      <c r="P22" s="3">
        <v>0.0005</v>
      </c>
      <c r="Q22" s="6">
        <f t="shared" si="0"/>
        <v>2.5E-07</v>
      </c>
    </row>
    <row r="23" spans="13:17" ht="12.75" customHeight="1">
      <c r="M23" s="2" t="s">
        <v>505</v>
      </c>
      <c r="N23" s="2" t="s">
        <v>513</v>
      </c>
      <c r="O23" s="3">
        <v>0.001</v>
      </c>
      <c r="P23" s="3">
        <v>0.002</v>
      </c>
      <c r="Q23" s="6">
        <f t="shared" si="0"/>
        <v>1E-06</v>
      </c>
    </row>
    <row r="24" spans="13:17" ht="12.75" customHeight="1">
      <c r="M24" s="2" t="s">
        <v>505</v>
      </c>
      <c r="N24" s="2" t="s">
        <v>514</v>
      </c>
      <c r="O24" s="3">
        <v>0.0005</v>
      </c>
      <c r="P24" s="3">
        <v>0.001</v>
      </c>
      <c r="Q24" s="6">
        <f t="shared" si="0"/>
        <v>2.5E-07</v>
      </c>
    </row>
    <row r="25" spans="13:17" ht="12.75" customHeight="1">
      <c r="M25" s="2" t="s">
        <v>505</v>
      </c>
      <c r="N25" s="2" t="s">
        <v>515</v>
      </c>
      <c r="O25" s="3">
        <v>0.002</v>
      </c>
      <c r="P25" s="3">
        <v>0.0005</v>
      </c>
      <c r="Q25" s="6">
        <f t="shared" si="0"/>
        <v>2.25E-06</v>
      </c>
    </row>
    <row r="26" spans="13:17" ht="12.75" customHeight="1">
      <c r="M26" s="2" t="s">
        <v>505</v>
      </c>
      <c r="N26" s="2" t="s">
        <v>515</v>
      </c>
      <c r="O26" s="3">
        <v>0.003</v>
      </c>
      <c r="P26" s="3">
        <v>0.001</v>
      </c>
      <c r="Q26" s="6">
        <f t="shared" si="0"/>
        <v>4E-06</v>
      </c>
    </row>
    <row r="27" spans="13:17" ht="12.75" customHeight="1">
      <c r="M27" s="2" t="s">
        <v>516</v>
      </c>
      <c r="N27" s="2" t="s">
        <v>517</v>
      </c>
      <c r="O27" s="3">
        <v>0.001</v>
      </c>
      <c r="P27" s="3">
        <v>0.002</v>
      </c>
      <c r="Q27" s="6">
        <f t="shared" si="0"/>
        <v>1E-06</v>
      </c>
    </row>
    <row r="28" spans="13:17" ht="12.75" customHeight="1">
      <c r="M28" s="2" t="s">
        <v>518</v>
      </c>
      <c r="N28" s="2" t="s">
        <v>519</v>
      </c>
      <c r="O28" s="3">
        <v>0.0005</v>
      </c>
      <c r="P28" s="3">
        <v>0.0005</v>
      </c>
      <c r="Q28" s="6">
        <f t="shared" si="0"/>
        <v>0</v>
      </c>
    </row>
    <row r="29" spans="13:17" ht="12.75" customHeight="1">
      <c r="M29" s="2"/>
      <c r="N29" s="2"/>
      <c r="O29" s="3"/>
      <c r="P29" s="3"/>
      <c r="Q29" s="6"/>
    </row>
    <row r="30" spans="13:17" ht="12.75" customHeight="1">
      <c r="M30" s="2"/>
      <c r="N30" s="2"/>
      <c r="O30" s="3"/>
      <c r="P30" s="3"/>
      <c r="Q30" s="6"/>
    </row>
    <row r="31" spans="13:17" ht="12.75" customHeight="1">
      <c r="M31" s="2"/>
      <c r="N31" s="2"/>
      <c r="O31" s="3"/>
      <c r="P31" s="3"/>
      <c r="Q31" s="6"/>
    </row>
    <row r="32" spans="13:17" ht="12.75" customHeight="1">
      <c r="M32" s="2"/>
      <c r="N32" s="2"/>
      <c r="O32" s="3"/>
      <c r="P32" s="3"/>
      <c r="Q32" s="6"/>
    </row>
    <row r="33" spans="13:17" ht="12.75" customHeight="1">
      <c r="M33" s="2"/>
      <c r="N33" s="2"/>
      <c r="O33" s="3"/>
      <c r="P33" s="3"/>
      <c r="Q33" s="6"/>
    </row>
    <row r="34" spans="13:17" ht="12.75" customHeight="1">
      <c r="M34" s="2"/>
      <c r="N34" s="2"/>
      <c r="O34" s="3"/>
      <c r="P34" s="3"/>
      <c r="Q34" s="6"/>
    </row>
    <row r="35" spans="13:17" ht="12.75" customHeight="1">
      <c r="M35" s="2"/>
      <c r="N35" s="2"/>
      <c r="O35" s="3"/>
      <c r="P35" s="3"/>
      <c r="Q35" s="6"/>
    </row>
    <row r="36" spans="13:17" ht="12.75" customHeight="1">
      <c r="M36" s="2"/>
      <c r="N36" s="2"/>
      <c r="O36" s="3"/>
      <c r="P36" s="3"/>
      <c r="Q36" s="6"/>
    </row>
    <row r="37" spans="13:17" ht="12.75" customHeight="1">
      <c r="M37" s="2"/>
      <c r="N37" s="2"/>
      <c r="O37" s="3"/>
      <c r="P37" s="3"/>
      <c r="Q37" s="6"/>
    </row>
    <row r="38" spans="13:17" ht="12.75" customHeight="1">
      <c r="M38" s="2"/>
      <c r="N38" s="2"/>
      <c r="O38" s="3"/>
      <c r="P38" s="3"/>
      <c r="Q38" s="6"/>
    </row>
    <row r="39" spans="13:17" ht="12.75" customHeight="1">
      <c r="M39" s="2"/>
      <c r="N39" s="2"/>
      <c r="O39" s="3"/>
      <c r="P39" s="3"/>
      <c r="Q39" s="6"/>
    </row>
    <row r="40" spans="13:17" ht="12.75" customHeight="1">
      <c r="M40" s="2"/>
      <c r="N40" s="2"/>
      <c r="O40" s="3"/>
      <c r="P40" s="3"/>
      <c r="Q40" s="6"/>
    </row>
    <row r="41" spans="13:17" ht="12.75" customHeight="1">
      <c r="M41" s="2"/>
      <c r="N41" s="2"/>
      <c r="O41" s="3"/>
      <c r="P41" s="3"/>
      <c r="Q41" s="6"/>
    </row>
    <row r="42" spans="13:17" ht="12.75" customHeight="1">
      <c r="M42" s="2"/>
      <c r="N42" s="2"/>
      <c r="O42" s="3"/>
      <c r="P42" s="3"/>
      <c r="Q42" s="6"/>
    </row>
    <row r="43" spans="16:17" ht="12.75" customHeight="1">
      <c r="P43" s="7" t="s">
        <v>227</v>
      </c>
      <c r="Q43" s="43">
        <f>SUM(Q2:Q42)</f>
        <v>1.7250000000000003E-05</v>
      </c>
    </row>
    <row r="44" ht="12.75" customHeight="1"/>
    <row r="45" spans="14:17" ht="12.75" customHeight="1">
      <c r="N45" s="7"/>
      <c r="O45" s="8" t="s">
        <v>228</v>
      </c>
      <c r="P45" s="8" t="s">
        <v>229</v>
      </c>
      <c r="Q45" s="9" t="s">
        <v>230</v>
      </c>
    </row>
    <row r="46" spans="14:17" ht="12.75" customHeight="1">
      <c r="N46" s="7" t="s">
        <v>231</v>
      </c>
      <c r="O46">
        <f>SUM(O2:O42)</f>
        <v>0.04050000000000002</v>
      </c>
      <c r="P46">
        <f>SUM(P2:P42)</f>
        <v>0.04300000000000002</v>
      </c>
      <c r="Q46" s="10">
        <f>+O46+P46</f>
        <v>0.08350000000000005</v>
      </c>
    </row>
    <row r="47" spans="14:17" ht="12.75" customHeight="1">
      <c r="N47" s="7" t="s">
        <v>232</v>
      </c>
      <c r="O47">
        <f>COUNT(O2:O42)</f>
        <v>27</v>
      </c>
      <c r="P47">
        <f>COUNT(P2:P42)</f>
        <v>27</v>
      </c>
      <c r="Q47" s="11">
        <f>+P47+O47</f>
        <v>54</v>
      </c>
    </row>
    <row r="48" spans="14:17" ht="12.75" customHeight="1">
      <c r="N48" s="7" t="s">
        <v>233</v>
      </c>
      <c r="O48">
        <f>MIN(O2:O42)</f>
        <v>0.0005</v>
      </c>
      <c r="P48">
        <f>MIN(P2:P42)</f>
        <v>0.0005</v>
      </c>
      <c r="Q48" s="11">
        <f>MIN(O48:P48)</f>
        <v>0.0005</v>
      </c>
    </row>
    <row r="49" spans="14:17" ht="12.75" customHeight="1">
      <c r="N49" s="7" t="s">
        <v>234</v>
      </c>
      <c r="O49">
        <f>MAX(O2:O42)</f>
        <v>0.014</v>
      </c>
      <c r="P49">
        <f>MAX(P2:P42)</f>
        <v>0.013</v>
      </c>
      <c r="Q49" s="12">
        <f>MAX(O49:P49)</f>
        <v>0.014</v>
      </c>
    </row>
    <row r="50" spans="14:17" ht="12.75" customHeight="1">
      <c r="N50" s="7" t="s">
        <v>235</v>
      </c>
      <c r="O50" s="13">
        <f>O46/O47</f>
        <v>0.001500000000000001</v>
      </c>
      <c r="P50" s="13">
        <f>P46/P47</f>
        <v>0.0015925925925925931</v>
      </c>
      <c r="Q50" s="14">
        <f>(O46+P46)/Q47</f>
        <v>0.0015462962962962971</v>
      </c>
    </row>
    <row r="51" spans="14:17" ht="12.75" customHeight="1">
      <c r="N51" s="7" t="s">
        <v>236</v>
      </c>
      <c r="O51" s="15">
        <f>STDEV(O2:O42)</f>
        <v>0.002579505021093417</v>
      </c>
      <c r="P51" s="15">
        <f>STDEV(P2:P42)</f>
        <v>0.0024020705693095314</v>
      </c>
      <c r="Q51" s="15">
        <f>SQRT(Q43/Q47)</f>
        <v>0.000565194165260439</v>
      </c>
    </row>
    <row r="52" spans="14:17" ht="12.75" customHeight="1">
      <c r="N52" s="7" t="s">
        <v>237</v>
      </c>
      <c r="Q52" s="16">
        <f>(Q51/Q50)*100</f>
        <v>36.551478950974484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2007-07-29T21:27:45Z</cp:lastPrinted>
  <dcterms:created xsi:type="dcterms:W3CDTF">2007-07-24T19:30:29Z</dcterms:created>
  <dcterms:modified xsi:type="dcterms:W3CDTF">2007-07-31T17:44:38Z</dcterms:modified>
  <cp:category/>
  <cp:version/>
  <cp:contentType/>
  <cp:contentStatus/>
</cp:coreProperties>
</file>