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450" windowWidth="18060" windowHeight="11640" activeTab="0"/>
  </bookViews>
  <sheets>
    <sheet name="SummaryTable" sheetId="1" r:id="rId1"/>
    <sheet name="SummaryGraph" sheetId="2" r:id="rId2"/>
    <sheet name="Ag-ICP61" sheetId="3" r:id="rId3"/>
    <sheet name="Al-ICP61" sheetId="4" r:id="rId4"/>
    <sheet name="As-ICP61" sheetId="5" r:id="rId5"/>
    <sheet name="Ba-ICP61" sheetId="6" r:id="rId6"/>
    <sheet name="Be-ICP61" sheetId="7" r:id="rId7"/>
    <sheet name="Bi-ICP61" sheetId="8" r:id="rId8"/>
    <sheet name="Ca-ICP61" sheetId="9" r:id="rId9"/>
    <sheet name="Cd-ICP61" sheetId="10" r:id="rId10"/>
    <sheet name="Co-ICP61" sheetId="11" r:id="rId11"/>
    <sheet name="Cr-ICP61" sheetId="12" r:id="rId12"/>
    <sheet name="Cu-ICP61" sheetId="13" r:id="rId13"/>
    <sheet name="Fe-ICP61" sheetId="14" r:id="rId14"/>
    <sheet name="K-ICP61" sheetId="15" r:id="rId15"/>
    <sheet name="Mg-ICP61" sheetId="16" r:id="rId16"/>
    <sheet name="Mn-ICP61" sheetId="17" r:id="rId17"/>
    <sheet name="Mo-ICP61" sheetId="18" r:id="rId18"/>
    <sheet name="Na-ICP61" sheetId="19" r:id="rId19"/>
    <sheet name="Ni-ICP61" sheetId="20" r:id="rId20"/>
    <sheet name="P-ICP61" sheetId="21" r:id="rId21"/>
    <sheet name="Pb-ICP61" sheetId="22" r:id="rId22"/>
    <sheet name="S-ICP61" sheetId="23" r:id="rId23"/>
    <sheet name="Sb-ICP61" sheetId="24" r:id="rId24"/>
    <sheet name="Sr-ICP61" sheetId="25" r:id="rId25"/>
    <sheet name="Ti-ICP61" sheetId="26" r:id="rId26"/>
    <sheet name="V-ICP61" sheetId="27" r:id="rId27"/>
    <sheet name="W-ICP61" sheetId="28" r:id="rId28"/>
    <sheet name="Zn-ICP61" sheetId="29" r:id="rId29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<sst xmlns="http://schemas.openxmlformats.org/spreadsheetml/2006/main" count="1983" uniqueCount="133">
  <si>
    <t>Analysis Job ID</t>
  </si>
  <si>
    <t>Sample ID</t>
  </si>
  <si>
    <t>Difference Squared</t>
  </si>
  <si>
    <t>Sum of Squares</t>
  </si>
  <si>
    <t>Original Set</t>
  </si>
  <si>
    <t>Duplicate Set</t>
  </si>
  <si>
    <t>Total Set</t>
  </si>
  <si>
    <t>Sum</t>
  </si>
  <si>
    <t>Count</t>
  </si>
  <si>
    <t>Minimum</t>
  </si>
  <si>
    <t>Maximum</t>
  </si>
  <si>
    <t>Mean</t>
  </si>
  <si>
    <t>StdDev</t>
  </si>
  <si>
    <t>%RSD</t>
  </si>
  <si>
    <t>Groups</t>
  </si>
  <si>
    <t>SUMMARY</t>
  </si>
  <si>
    <t>Results for Analyzed Duplicate Pairs</t>
  </si>
  <si>
    <t>----</t>
  </si>
  <si>
    <t>Std Dev</t>
  </si>
  <si>
    <t>Std Dev for Duplicates</t>
  </si>
  <si>
    <t>Limit of Reporting:</t>
  </si>
  <si>
    <t>ppm</t>
  </si>
  <si>
    <t xml:space="preserve">X Error </t>
  </si>
  <si>
    <t>Y Error</t>
  </si>
  <si>
    <t>X LOR</t>
  </si>
  <si>
    <t>Y LOR</t>
  </si>
  <si>
    <t>LOR</t>
  </si>
  <si>
    <t>%</t>
  </si>
  <si>
    <t>VA03036582</t>
  </si>
  <si>
    <t>Ag-ICP61</t>
  </si>
  <si>
    <t>27 element four acid ICP-AES</t>
  </si>
  <si>
    <t>Ag_ppm_ICP61</t>
  </si>
  <si>
    <t>VA03018159</t>
  </si>
  <si>
    <t>171300927</t>
  </si>
  <si>
    <t>181102075</t>
  </si>
  <si>
    <t>181203006</t>
  </si>
  <si>
    <t>181203068</t>
  </si>
  <si>
    <t>191300129</t>
  </si>
  <si>
    <t>VA03027182</t>
  </si>
  <si>
    <t>160709572</t>
  </si>
  <si>
    <t>161203030</t>
  </si>
  <si>
    <t>161203460</t>
  </si>
  <si>
    <t>191200377</t>
  </si>
  <si>
    <t>151203079</t>
  </si>
  <si>
    <t>151203378</t>
  </si>
  <si>
    <t>VA03036650</t>
  </si>
  <si>
    <t>201501188</t>
  </si>
  <si>
    <t>Al-ICP61</t>
  </si>
  <si>
    <t>Al_pct_ICP61</t>
  </si>
  <si>
    <t>As-ICP61</t>
  </si>
  <si>
    <t>As_ppm_ICP61</t>
  </si>
  <si>
    <t>Ba-ICP61</t>
  </si>
  <si>
    <t>Ba_ppm_ICP61</t>
  </si>
  <si>
    <t>Be-ICP61</t>
  </si>
  <si>
    <t>Be_ppm_ICP61</t>
  </si>
  <si>
    <t>Bi-ICP61</t>
  </si>
  <si>
    <t>Bi_ppm_ICP61</t>
  </si>
  <si>
    <t>Ca-ICP61</t>
  </si>
  <si>
    <t>Ca_pct_ICP61</t>
  </si>
  <si>
    <t>Cd-ICP61</t>
  </si>
  <si>
    <t>Cd_ppm_ICP61</t>
  </si>
  <si>
    <t>Co-ICP61</t>
  </si>
  <si>
    <t>Co_ppm_ICP61</t>
  </si>
  <si>
    <t>Cr-ICP61</t>
  </si>
  <si>
    <t>Cr_ppm_ICP61</t>
  </si>
  <si>
    <t>VA03008108</t>
  </si>
  <si>
    <t>181300187</t>
  </si>
  <si>
    <t>181300222</t>
  </si>
  <si>
    <t>181300254</t>
  </si>
  <si>
    <t>181301001</t>
  </si>
  <si>
    <t>201501119</t>
  </si>
  <si>
    <t>VA03018648</t>
  </si>
  <si>
    <t>171301211</t>
  </si>
  <si>
    <t>VA03027119</t>
  </si>
  <si>
    <t>141203027</t>
  </si>
  <si>
    <t>150709014</t>
  </si>
  <si>
    <t>160709048</t>
  </si>
  <si>
    <t>170709042</t>
  </si>
  <si>
    <t>171200797</t>
  </si>
  <si>
    <t>VA03036657</t>
  </si>
  <si>
    <t>151203391</t>
  </si>
  <si>
    <t>161201225</t>
  </si>
  <si>
    <t>161201309</t>
  </si>
  <si>
    <t>161201395</t>
  </si>
  <si>
    <t>161201679</t>
  </si>
  <si>
    <t>161202561</t>
  </si>
  <si>
    <t>161203158</t>
  </si>
  <si>
    <t>161203232</t>
  </si>
  <si>
    <t>161203246</t>
  </si>
  <si>
    <t>VA04002537</t>
  </si>
  <si>
    <t>244000320</t>
  </si>
  <si>
    <t>VA04070982</t>
  </si>
  <si>
    <t>BB0117 ULTR</t>
  </si>
  <si>
    <t>Cu-ICP61</t>
  </si>
  <si>
    <t>Cu_ppm_ICP61</t>
  </si>
  <si>
    <t>Fe-ICP61</t>
  </si>
  <si>
    <t>Fe_pct_ICP61</t>
  </si>
  <si>
    <t>K-ICP61</t>
  </si>
  <si>
    <t>K_pct_ICP61</t>
  </si>
  <si>
    <t>Mg-ICP61</t>
  </si>
  <si>
    <t>Mg_pct_ICP61</t>
  </si>
  <si>
    <t>Mn-ICP61</t>
  </si>
  <si>
    <t>Mn_ppm_ICP61</t>
  </si>
  <si>
    <t>Mo-ICP61</t>
  </si>
  <si>
    <t>Mo_ppm_ICP61</t>
  </si>
  <si>
    <t>Na-ICP61</t>
  </si>
  <si>
    <t>Na_pct_ICP61</t>
  </si>
  <si>
    <t>Ni-ICP61</t>
  </si>
  <si>
    <t>Ni_ppm_ICP61</t>
  </si>
  <si>
    <t>P-ICP61</t>
  </si>
  <si>
    <t>P_ppm_ICP61</t>
  </si>
  <si>
    <t>Pb-ICP61</t>
  </si>
  <si>
    <t>Pb_ppm_ICP61</t>
  </si>
  <si>
    <t>S-ICP61</t>
  </si>
  <si>
    <t>S_pct_ICP61</t>
  </si>
  <si>
    <t>Sb-ICP61</t>
  </si>
  <si>
    <t>Sb_ppm_ICP61</t>
  </si>
  <si>
    <t>Sr-ICP61</t>
  </si>
  <si>
    <t>Sr_ppm_ICP61</t>
  </si>
  <si>
    <t>Ti-ICP61</t>
  </si>
  <si>
    <t>Ti_pct_ICP61</t>
  </si>
  <si>
    <t>V-ICP61</t>
  </si>
  <si>
    <t>V_ppm_ICP61</t>
  </si>
  <si>
    <t>W-ICP61</t>
  </si>
  <si>
    <t>W_ppm_ICP61</t>
  </si>
  <si>
    <t>Zn-ICP61</t>
  </si>
  <si>
    <t>Zn_ppm_ICP61</t>
  </si>
  <si>
    <t>Duplicate Analyses</t>
  </si>
  <si>
    <t>Summary of Results by Element and Method</t>
  </si>
  <si>
    <t>Element/Method</t>
  </si>
  <si>
    <t>Pairs (k)</t>
  </si>
  <si>
    <t>Per Pair (n)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</si>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</sst>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000"/>
    <numFmt numFmtId="167" formatCode="0.000"/>
    <numFmt numFmtId="168" formatCode="0.0"/>
  </numFmts>
  <fonts count="1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b/>
      <sz val="8.5"/>
      <name val="Arial"/>
      <family val="0"/>
    </font>
    <font>
      <sz val="11"/>
      <name val="Arial"/>
      <family val="0"/>
    </font>
    <font>
      <vertAlign val="superscript"/>
      <sz val="8"/>
      <name val="Arial"/>
      <family val="2"/>
    </font>
    <font>
      <sz val="11.75"/>
      <name val="Arial"/>
      <family val="0"/>
    </font>
    <font>
      <b/>
      <sz val="20.5"/>
      <name val="Arial"/>
      <family val="0"/>
    </font>
    <font>
      <b/>
      <sz val="15.75"/>
      <name val="Arial"/>
      <family val="0"/>
    </font>
    <font>
      <b/>
      <sz val="17.25"/>
      <name val="Arial"/>
      <family val="0"/>
    </font>
    <font>
      <sz val="17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" xfId="20" applyFont="1" applyFill="1" applyBorder="1" applyAlignment="1">
      <alignment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2" borderId="2" xfId="20" applyFont="1" applyFill="1" applyBorder="1" applyAlignment="1">
      <alignment horizontal="center"/>
      <protection/>
    </xf>
    <xf numFmtId="0" fontId="0" fillId="0" borderId="3" xfId="0" applyNumberFormat="1" applyBorder="1" applyAlignment="1">
      <alignment/>
    </xf>
    <xf numFmtId="0" fontId="1" fillId="0" borderId="4" xfId="20" applyFont="1" applyFill="1" applyBorder="1" applyAlignment="1">
      <alignment wrapText="1"/>
      <protection/>
    </xf>
    <xf numFmtId="0" fontId="1" fillId="0" borderId="0" xfId="20" applyFont="1" applyFill="1" applyBorder="1" applyAlignment="1">
      <alignment horizontal="right" wrapText="1"/>
      <protection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NumberFormat="1" applyBorder="1" applyAlignment="1" quotePrefix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9" xfId="0" applyNumberFormat="1" applyBorder="1" applyAlignment="1" quotePrefix="1">
      <alignment horizontal="center"/>
    </xf>
    <xf numFmtId="164" fontId="0" fillId="0" borderId="9" xfId="0" applyNumberFormat="1" applyBorder="1" applyAlignment="1" quotePrefix="1">
      <alignment horizontal="right"/>
    </xf>
    <xf numFmtId="164" fontId="0" fillId="0" borderId="2" xfId="0" applyNumberFormat="1" applyBorder="1" applyAlignment="1">
      <alignment/>
    </xf>
    <xf numFmtId="0" fontId="1" fillId="2" borderId="13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2" borderId="13" xfId="40" applyFont="1" applyFill="1" applyBorder="1" applyAlignment="1">
      <alignment horizontal="center"/>
      <protection/>
    </xf>
    <xf numFmtId="0" fontId="1" fillId="0" borderId="1" xfId="40" applyFont="1" applyFill="1" applyBorder="1" applyAlignment="1">
      <alignment wrapText="1"/>
      <protection/>
    </xf>
    <xf numFmtId="0" fontId="1" fillId="0" borderId="1" xfId="40" applyFont="1" applyFill="1" applyBorder="1" applyAlignment="1">
      <alignment horizontal="right" wrapText="1"/>
      <protection/>
    </xf>
    <xf numFmtId="0" fontId="1" fillId="2" borderId="13" xfId="20" applyFont="1" applyFill="1" applyBorder="1" applyAlignment="1">
      <alignment horizontal="center"/>
      <protection/>
    </xf>
    <xf numFmtId="0" fontId="1" fillId="2" borderId="13" xfId="30" applyFont="1" applyFill="1" applyBorder="1" applyAlignment="1">
      <alignment horizontal="center"/>
      <protection/>
    </xf>
    <xf numFmtId="0" fontId="1" fillId="0" borderId="1" xfId="30" applyFont="1" applyFill="1" applyBorder="1" applyAlignment="1">
      <alignment wrapText="1"/>
      <protection/>
    </xf>
    <xf numFmtId="0" fontId="1" fillId="0" borderId="1" xfId="30" applyFont="1" applyFill="1" applyBorder="1" applyAlignment="1">
      <alignment horizontal="right" wrapText="1"/>
      <protection/>
    </xf>
    <xf numFmtId="0" fontId="1" fillId="2" borderId="13" xfId="38" applyFont="1" applyFill="1" applyBorder="1" applyAlignment="1">
      <alignment horizontal="center"/>
      <protection/>
    </xf>
    <xf numFmtId="0" fontId="1" fillId="0" borderId="1" xfId="38" applyFont="1" applyFill="1" applyBorder="1" applyAlignment="1">
      <alignment wrapText="1"/>
      <protection/>
    </xf>
    <xf numFmtId="0" fontId="1" fillId="0" borderId="1" xfId="38" applyFont="1" applyFill="1" applyBorder="1" applyAlignment="1">
      <alignment horizontal="right" wrapText="1"/>
      <protection/>
    </xf>
    <xf numFmtId="0" fontId="1" fillId="2" borderId="13" xfId="39" applyFont="1" applyFill="1" applyBorder="1" applyAlignment="1">
      <alignment horizontal="center"/>
      <protection/>
    </xf>
    <xf numFmtId="0" fontId="1" fillId="0" borderId="1" xfId="39" applyFont="1" applyFill="1" applyBorder="1" applyAlignment="1">
      <alignment wrapText="1"/>
      <protection/>
    </xf>
    <xf numFmtId="0" fontId="1" fillId="0" borderId="1" xfId="39" applyFont="1" applyFill="1" applyBorder="1" applyAlignment="1">
      <alignment horizontal="right" wrapText="1"/>
      <protection/>
    </xf>
    <xf numFmtId="0" fontId="1" fillId="2" borderId="13" xfId="41" applyFont="1" applyFill="1" applyBorder="1" applyAlignment="1">
      <alignment horizontal="center"/>
      <protection/>
    </xf>
    <xf numFmtId="0" fontId="1" fillId="0" borderId="1" xfId="41" applyFont="1" applyFill="1" applyBorder="1" applyAlignment="1">
      <alignment wrapText="1"/>
      <protection/>
    </xf>
    <xf numFmtId="0" fontId="1" fillId="0" borderId="1" xfId="41" applyFont="1" applyFill="1" applyBorder="1" applyAlignment="1">
      <alignment horizontal="right" wrapText="1"/>
      <protection/>
    </xf>
    <xf numFmtId="0" fontId="1" fillId="2" borderId="13" xfId="42" applyFont="1" applyFill="1" applyBorder="1" applyAlignment="1">
      <alignment horizontal="center"/>
      <protection/>
    </xf>
    <xf numFmtId="0" fontId="1" fillId="0" borderId="1" xfId="42" applyFont="1" applyFill="1" applyBorder="1" applyAlignment="1">
      <alignment wrapText="1"/>
      <protection/>
    </xf>
    <xf numFmtId="0" fontId="1" fillId="0" borderId="1" xfId="42" applyFont="1" applyFill="1" applyBorder="1" applyAlignment="1">
      <alignment horizontal="right" wrapText="1"/>
      <protection/>
    </xf>
    <xf numFmtId="0" fontId="1" fillId="2" borderId="13" xfId="43" applyFont="1" applyFill="1" applyBorder="1" applyAlignment="1">
      <alignment horizontal="center"/>
      <protection/>
    </xf>
    <xf numFmtId="0" fontId="1" fillId="0" borderId="1" xfId="43" applyFont="1" applyFill="1" applyBorder="1" applyAlignment="1">
      <alignment wrapText="1"/>
      <protection/>
    </xf>
    <xf numFmtId="0" fontId="1" fillId="0" borderId="1" xfId="43" applyFont="1" applyFill="1" applyBorder="1" applyAlignment="1">
      <alignment horizontal="right" wrapText="1"/>
      <protection/>
    </xf>
    <xf numFmtId="0" fontId="1" fillId="2" borderId="13" xfId="44" applyFont="1" applyFill="1" applyBorder="1" applyAlignment="1">
      <alignment horizontal="center"/>
      <protection/>
    </xf>
    <xf numFmtId="0" fontId="1" fillId="0" borderId="1" xfId="44" applyFont="1" applyFill="1" applyBorder="1" applyAlignment="1">
      <alignment wrapText="1"/>
      <protection/>
    </xf>
    <xf numFmtId="0" fontId="1" fillId="0" borderId="1" xfId="44" applyFont="1" applyFill="1" applyBorder="1" applyAlignment="1">
      <alignment horizontal="right" wrapText="1"/>
      <protection/>
    </xf>
    <xf numFmtId="0" fontId="1" fillId="2" borderId="13" xfId="21" applyFont="1" applyFill="1" applyBorder="1" applyAlignment="1">
      <alignment horizontal="center"/>
      <protection/>
    </xf>
    <xf numFmtId="0" fontId="1" fillId="0" borderId="1" xfId="21" applyFont="1" applyFill="1" applyBorder="1" applyAlignment="1">
      <alignment wrapText="1"/>
      <protection/>
    </xf>
    <xf numFmtId="0" fontId="1" fillId="0" borderId="1" xfId="21" applyFont="1" applyFill="1" applyBorder="1" applyAlignment="1">
      <alignment horizontal="right" wrapText="1"/>
      <protection/>
    </xf>
    <xf numFmtId="0" fontId="1" fillId="2" borderId="13" xfId="22" applyFont="1" applyFill="1" applyBorder="1" applyAlignment="1">
      <alignment horizontal="center"/>
      <protection/>
    </xf>
    <xf numFmtId="0" fontId="1" fillId="0" borderId="1" xfId="22" applyFont="1" applyFill="1" applyBorder="1" applyAlignment="1">
      <alignment wrapText="1"/>
      <protection/>
    </xf>
    <xf numFmtId="0" fontId="1" fillId="0" borderId="1" xfId="22" applyFont="1" applyFill="1" applyBorder="1" applyAlignment="1">
      <alignment horizontal="right" wrapText="1"/>
      <protection/>
    </xf>
    <xf numFmtId="0" fontId="1" fillId="2" borderId="13" xfId="23" applyFont="1" applyFill="1" applyBorder="1" applyAlignment="1">
      <alignment horizontal="center"/>
      <protection/>
    </xf>
    <xf numFmtId="0" fontId="1" fillId="0" borderId="1" xfId="23" applyFont="1" applyFill="1" applyBorder="1" applyAlignment="1">
      <alignment wrapText="1"/>
      <protection/>
    </xf>
    <xf numFmtId="0" fontId="1" fillId="0" borderId="1" xfId="23" applyFont="1" applyFill="1" applyBorder="1" applyAlignment="1">
      <alignment horizontal="right" wrapText="1"/>
      <protection/>
    </xf>
    <xf numFmtId="0" fontId="1" fillId="2" borderId="13" xfId="24" applyFont="1" applyFill="1" applyBorder="1" applyAlignment="1">
      <alignment horizontal="center"/>
      <protection/>
    </xf>
    <xf numFmtId="0" fontId="1" fillId="0" borderId="1" xfId="24" applyFont="1" applyFill="1" applyBorder="1" applyAlignment="1">
      <alignment wrapText="1"/>
      <protection/>
    </xf>
    <xf numFmtId="0" fontId="1" fillId="0" borderId="1" xfId="24" applyFont="1" applyFill="1" applyBorder="1" applyAlignment="1">
      <alignment horizontal="right" wrapText="1"/>
      <protection/>
    </xf>
    <xf numFmtId="0" fontId="1" fillId="2" borderId="13" xfId="25" applyFont="1" applyFill="1" applyBorder="1" applyAlignment="1">
      <alignment horizontal="center"/>
      <protection/>
    </xf>
    <xf numFmtId="0" fontId="1" fillId="0" borderId="1" xfId="25" applyFont="1" applyFill="1" applyBorder="1" applyAlignment="1">
      <alignment wrapText="1"/>
      <protection/>
    </xf>
    <xf numFmtId="0" fontId="1" fillId="0" borderId="1" xfId="25" applyFont="1" applyFill="1" applyBorder="1" applyAlignment="1">
      <alignment horizontal="right" wrapText="1"/>
      <protection/>
    </xf>
    <xf numFmtId="0" fontId="1" fillId="2" borderId="13" xfId="26" applyFont="1" applyFill="1" applyBorder="1" applyAlignment="1">
      <alignment horizontal="center"/>
      <protection/>
    </xf>
    <xf numFmtId="0" fontId="1" fillId="0" borderId="1" xfId="26" applyFont="1" applyFill="1" applyBorder="1" applyAlignment="1">
      <alignment wrapText="1"/>
      <protection/>
    </xf>
    <xf numFmtId="0" fontId="1" fillId="0" borderId="1" xfId="26" applyFont="1" applyFill="1" applyBorder="1" applyAlignment="1">
      <alignment horizontal="right" wrapText="1"/>
      <protection/>
    </xf>
    <xf numFmtId="0" fontId="1" fillId="2" borderId="13" xfId="27" applyFont="1" applyFill="1" applyBorder="1" applyAlignment="1">
      <alignment horizontal="center"/>
      <protection/>
    </xf>
    <xf numFmtId="0" fontId="1" fillId="0" borderId="1" xfId="27" applyFont="1" applyFill="1" applyBorder="1" applyAlignment="1">
      <alignment wrapText="1"/>
      <protection/>
    </xf>
    <xf numFmtId="0" fontId="1" fillId="0" borderId="1" xfId="27" applyFont="1" applyFill="1" applyBorder="1" applyAlignment="1">
      <alignment horizontal="right" wrapText="1"/>
      <protection/>
    </xf>
    <xf numFmtId="0" fontId="1" fillId="2" borderId="13" xfId="28" applyFont="1" applyFill="1" applyBorder="1" applyAlignment="1">
      <alignment horizontal="center"/>
      <protection/>
    </xf>
    <xf numFmtId="0" fontId="1" fillId="0" borderId="1" xfId="28" applyFont="1" applyFill="1" applyBorder="1" applyAlignment="1">
      <alignment wrapText="1"/>
      <protection/>
    </xf>
    <xf numFmtId="0" fontId="1" fillId="0" borderId="1" xfId="28" applyFont="1" applyFill="1" applyBorder="1" applyAlignment="1">
      <alignment horizontal="right" wrapText="1"/>
      <protection/>
    </xf>
    <xf numFmtId="0" fontId="1" fillId="2" borderId="13" xfId="29" applyFont="1" applyFill="1" applyBorder="1" applyAlignment="1">
      <alignment horizontal="center"/>
      <protection/>
    </xf>
    <xf numFmtId="0" fontId="1" fillId="0" borderId="1" xfId="29" applyFont="1" applyFill="1" applyBorder="1" applyAlignment="1">
      <alignment wrapText="1"/>
      <protection/>
    </xf>
    <xf numFmtId="0" fontId="1" fillId="0" borderId="1" xfId="29" applyFont="1" applyFill="1" applyBorder="1" applyAlignment="1">
      <alignment horizontal="right" wrapText="1"/>
      <protection/>
    </xf>
    <xf numFmtId="0" fontId="1" fillId="2" borderId="13" xfId="31" applyFont="1" applyFill="1" applyBorder="1" applyAlignment="1">
      <alignment horizontal="center"/>
      <protection/>
    </xf>
    <xf numFmtId="0" fontId="1" fillId="0" borderId="1" xfId="31" applyFont="1" applyFill="1" applyBorder="1" applyAlignment="1">
      <alignment wrapText="1"/>
      <protection/>
    </xf>
    <xf numFmtId="0" fontId="1" fillId="0" borderId="1" xfId="31" applyFont="1" applyFill="1" applyBorder="1" applyAlignment="1">
      <alignment horizontal="right" wrapText="1"/>
      <protection/>
    </xf>
    <xf numFmtId="0" fontId="1" fillId="2" borderId="13" xfId="32" applyFont="1" applyFill="1" applyBorder="1" applyAlignment="1">
      <alignment horizontal="center"/>
      <protection/>
    </xf>
    <xf numFmtId="0" fontId="1" fillId="0" borderId="1" xfId="32" applyFont="1" applyFill="1" applyBorder="1" applyAlignment="1">
      <alignment wrapText="1"/>
      <protection/>
    </xf>
    <xf numFmtId="0" fontId="1" fillId="0" borderId="1" xfId="32" applyFont="1" applyFill="1" applyBorder="1" applyAlignment="1">
      <alignment horizontal="right" wrapText="1"/>
      <protection/>
    </xf>
    <xf numFmtId="0" fontId="1" fillId="2" borderId="13" xfId="33" applyFont="1" applyFill="1" applyBorder="1" applyAlignment="1">
      <alignment horizontal="center"/>
      <protection/>
    </xf>
    <xf numFmtId="0" fontId="1" fillId="0" borderId="1" xfId="33" applyFont="1" applyFill="1" applyBorder="1" applyAlignment="1">
      <alignment wrapText="1"/>
      <protection/>
    </xf>
    <xf numFmtId="0" fontId="1" fillId="0" borderId="1" xfId="33" applyFont="1" applyFill="1" applyBorder="1" applyAlignment="1">
      <alignment horizontal="right" wrapText="1"/>
      <protection/>
    </xf>
    <xf numFmtId="0" fontId="1" fillId="2" borderId="13" xfId="34" applyFont="1" applyFill="1" applyBorder="1" applyAlignment="1">
      <alignment horizontal="center"/>
      <protection/>
    </xf>
    <xf numFmtId="0" fontId="1" fillId="0" borderId="1" xfId="34" applyFont="1" applyFill="1" applyBorder="1" applyAlignment="1">
      <alignment wrapText="1"/>
      <protection/>
    </xf>
    <xf numFmtId="0" fontId="1" fillId="0" borderId="1" xfId="34" applyFont="1" applyFill="1" applyBorder="1" applyAlignment="1">
      <alignment horizontal="right" wrapText="1"/>
      <protection/>
    </xf>
    <xf numFmtId="0" fontId="1" fillId="2" borderId="13" xfId="35" applyFont="1" applyFill="1" applyBorder="1" applyAlignment="1">
      <alignment horizontal="center"/>
      <protection/>
    </xf>
    <xf numFmtId="0" fontId="1" fillId="0" borderId="1" xfId="35" applyFont="1" applyFill="1" applyBorder="1" applyAlignment="1">
      <alignment wrapText="1"/>
      <protection/>
    </xf>
    <xf numFmtId="0" fontId="1" fillId="0" borderId="1" xfId="35" applyFont="1" applyFill="1" applyBorder="1" applyAlignment="1">
      <alignment horizontal="right" wrapText="1"/>
      <protection/>
    </xf>
    <xf numFmtId="0" fontId="1" fillId="2" borderId="13" xfId="36" applyFont="1" applyFill="1" applyBorder="1" applyAlignment="1">
      <alignment horizontal="center"/>
      <protection/>
    </xf>
    <xf numFmtId="0" fontId="1" fillId="0" borderId="1" xfId="36" applyFont="1" applyFill="1" applyBorder="1" applyAlignment="1">
      <alignment wrapText="1"/>
      <protection/>
    </xf>
    <xf numFmtId="0" fontId="1" fillId="0" borderId="1" xfId="36" applyFont="1" applyFill="1" applyBorder="1" applyAlignment="1">
      <alignment horizontal="right" wrapText="1"/>
      <protection/>
    </xf>
    <xf numFmtId="0" fontId="1" fillId="2" borderId="13" xfId="37" applyFont="1" applyFill="1" applyBorder="1" applyAlignment="1">
      <alignment horizontal="center"/>
      <protection/>
    </xf>
    <xf numFmtId="0" fontId="1" fillId="0" borderId="1" xfId="37" applyFont="1" applyFill="1" applyBorder="1" applyAlignment="1">
      <alignment wrapText="1"/>
      <protection/>
    </xf>
    <xf numFmtId="0" fontId="1" fillId="0" borderId="1" xfId="37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Normal_Au ICP21" xfId="19"/>
    <cellStyle name="Normal_Sheet1" xfId="20"/>
    <cellStyle name="Normal_Sheet10" xfId="21"/>
    <cellStyle name="Normal_Sheet11" xfId="22"/>
    <cellStyle name="Normal_Sheet12" xfId="23"/>
    <cellStyle name="Normal_Sheet13" xfId="24"/>
    <cellStyle name="Normal_Sheet14" xfId="25"/>
    <cellStyle name="Normal_Sheet15" xfId="26"/>
    <cellStyle name="Normal_Sheet16" xfId="27"/>
    <cellStyle name="Normal_Sheet17" xfId="28"/>
    <cellStyle name="Normal_Sheet19" xfId="29"/>
    <cellStyle name="Normal_Sheet2" xfId="30"/>
    <cellStyle name="Normal_Sheet20" xfId="31"/>
    <cellStyle name="Normal_Sheet21" xfId="32"/>
    <cellStyle name="Normal_Sheet22" xfId="33"/>
    <cellStyle name="Normal_Sheet23" xfId="34"/>
    <cellStyle name="Normal_Sheet24" xfId="35"/>
    <cellStyle name="Normal_Sheet25" xfId="36"/>
    <cellStyle name="Normal_Sheet26" xfId="37"/>
    <cellStyle name="Normal_Sheet3" xfId="38"/>
    <cellStyle name="Normal_Sheet4" xfId="39"/>
    <cellStyle name="Normal_Sheet5" xfId="40"/>
    <cellStyle name="Normal_Sheet6" xfId="41"/>
    <cellStyle name="Normal_Sheet7" xfId="42"/>
    <cellStyle name="Normal_Sheet8" xfId="43"/>
    <cellStyle name="Normal_Sheet9" xfId="44"/>
    <cellStyle name="Percen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Coefficient of Variation 
(% Relative Standard Deviation)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SummaryTable!$A$8:$A$56</c:f>
              <c:strCache>
                <c:ptCount val="49"/>
                <c:pt idx="0">
                  <c:v>Ag-ICP61</c:v>
                </c:pt>
                <c:pt idx="1">
                  <c:v>Al-ICP61</c:v>
                </c:pt>
                <c:pt idx="2">
                  <c:v>As-ICP61</c:v>
                </c:pt>
                <c:pt idx="3">
                  <c:v>Ba-ICP61</c:v>
                </c:pt>
                <c:pt idx="4">
                  <c:v>Be-ICP61</c:v>
                </c:pt>
                <c:pt idx="5">
                  <c:v>Bi-ICP61</c:v>
                </c:pt>
                <c:pt idx="6">
                  <c:v>Ca-ICP61</c:v>
                </c:pt>
                <c:pt idx="7">
                  <c:v>Cd-ICP61</c:v>
                </c:pt>
                <c:pt idx="8">
                  <c:v>Co-ICP61</c:v>
                </c:pt>
                <c:pt idx="9">
                  <c:v>Cr-ICP61</c:v>
                </c:pt>
                <c:pt idx="10">
                  <c:v>Cu-ICP61</c:v>
                </c:pt>
                <c:pt idx="11">
                  <c:v>Fe-ICP61</c:v>
                </c:pt>
                <c:pt idx="12">
                  <c:v>K-ICP61</c:v>
                </c:pt>
                <c:pt idx="13">
                  <c:v>Mg-ICP61</c:v>
                </c:pt>
                <c:pt idx="14">
                  <c:v>Mn-ICP61</c:v>
                </c:pt>
                <c:pt idx="15">
                  <c:v>Mo-ICP61</c:v>
                </c:pt>
                <c:pt idx="16">
                  <c:v>Na-ICP61</c:v>
                </c:pt>
                <c:pt idx="17">
                  <c:v>Ni-ICP61</c:v>
                </c:pt>
                <c:pt idx="18">
                  <c:v>P-ICP61</c:v>
                </c:pt>
                <c:pt idx="19">
                  <c:v>Pb-ICP61</c:v>
                </c:pt>
                <c:pt idx="20">
                  <c:v>S-ICP61</c:v>
                </c:pt>
                <c:pt idx="21">
                  <c:v>Sb-ICP61</c:v>
                </c:pt>
                <c:pt idx="22">
                  <c:v>Sr-ICP61</c:v>
                </c:pt>
                <c:pt idx="23">
                  <c:v>Ti-ICP61</c:v>
                </c:pt>
                <c:pt idx="24">
                  <c:v>V-ICP61</c:v>
                </c:pt>
                <c:pt idx="25">
                  <c:v>W-ICP61</c:v>
                </c:pt>
                <c:pt idx="26">
                  <c:v>Zn-ICP61</c:v>
                </c:pt>
              </c:strCache>
            </c:strRef>
          </c:cat>
          <c:val>
            <c:numRef>
              <c:f>SummaryTable!$K$8:$K$56</c:f>
              <c:numCache>
                <c:ptCount val="49"/>
                <c:pt idx="0">
                  <c:v>18.371173070873827</c:v>
                </c:pt>
                <c:pt idx="1">
                  <c:v>3.320487006137344</c:v>
                </c:pt>
                <c:pt idx="2">
                  <c:v>7.192407022963961</c:v>
                </c:pt>
                <c:pt idx="3">
                  <c:v>3.696092633855732</c:v>
                </c:pt>
                <c:pt idx="4">
                  <c:v>6.201665740103216</c:v>
                </c:pt>
                <c:pt idx="5">
                  <c:v>62.30198626146283</c:v>
                </c:pt>
                <c:pt idx="6">
                  <c:v>4.3145453541698675</c:v>
                </c:pt>
                <c:pt idx="7">
                  <c:v>17.00340102034012</c:v>
                </c:pt>
                <c:pt idx="8">
                  <c:v>4.9820130361691755</c:v>
                </c:pt>
                <c:pt idx="9">
                  <c:v>1.9702726078202983</c:v>
                </c:pt>
                <c:pt idx="10">
                  <c:v>0.9159147962903087</c:v>
                </c:pt>
                <c:pt idx="11">
                  <c:v>2.671989796739258</c:v>
                </c:pt>
                <c:pt idx="12">
                  <c:v>3.756951129511802</c:v>
                </c:pt>
                <c:pt idx="13">
                  <c:v>7.768375017399706</c:v>
                </c:pt>
                <c:pt idx="14">
                  <c:v>3.488639022823778</c:v>
                </c:pt>
                <c:pt idx="15">
                  <c:v>62.00632726473578</c:v>
                </c:pt>
                <c:pt idx="16">
                  <c:v>3.882582202410403</c:v>
                </c:pt>
                <c:pt idx="17">
                  <c:v>1.5531724552643926</c:v>
                </c:pt>
                <c:pt idx="18">
                  <c:v>7.075549963065122</c:v>
                </c:pt>
                <c:pt idx="19">
                  <c:v>12.710807442894417</c:v>
                </c:pt>
                <c:pt idx="20">
                  <c:v>3.47757433370433</c:v>
                </c:pt>
                <c:pt idx="21">
                  <c:v>19.59591794226543</c:v>
                </c:pt>
                <c:pt idx="22">
                  <c:v>3.1901081679869088</c:v>
                </c:pt>
                <c:pt idx="23">
                  <c:v>5.175466581257371</c:v>
                </c:pt>
                <c:pt idx="24">
                  <c:v>4.28424671248344</c:v>
                </c:pt>
                <c:pt idx="25">
                  <c:v>14.84539238050411</c:v>
                </c:pt>
                <c:pt idx="26">
                  <c:v>3.399039183843632</c:v>
                </c:pt>
              </c:numCache>
            </c:numRef>
          </c:val>
          <c:smooth val="0"/>
        </c:ser>
        <c:marker val="1"/>
        <c:axId val="18816542"/>
        <c:axId val="35131151"/>
      </c:lineChart>
      <c:catAx>
        <c:axId val="1881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5131151"/>
        <c:crosses val="autoZero"/>
        <c:auto val="1"/>
        <c:lblOffset val="100"/>
        <c:tickLblSkip val="1"/>
        <c:noMultiLvlLbl val="0"/>
      </c:catAx>
      <c:valAx>
        <c:axId val="35131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8816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Co ppm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0.9875x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0.9962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'Co-ICP61'!$O$2:$O$13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'Co-ICP61'!$P$2:$P$13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'Co-ICP61'!$R$2:$R$13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'Co-ICP61'!$S$2:$S$13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'Co-ICP61'!$R$2:$R$13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'Co-ICP61'!$T$2:$T$13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'Co-ICP61'!$U$2:$U$13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5849048"/>
        <c:axId val="54205977"/>
      </c:scatterChart>
      <c:valAx>
        <c:axId val="35849048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05977"/>
        <c:crosses val="autoZero"/>
        <c:crossBetween val="midCat"/>
        <c:dispUnits/>
      </c:valAx>
      <c:valAx>
        <c:axId val="5420597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49048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Cr ppm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1.0028x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'Cr-ICP61'!$O$2:$O$35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'Cr-ICP61'!$P$2:$P$35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'Cr-ICP61'!$R$2:$R$35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'Cr-ICP61'!$R$2:$R$35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'Cr-ICP61'!$S$2:$S$35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'Cr-ICP61'!$R$2:$R$35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'Cr-ICP61'!$T$2:$T$35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'Cr-ICP61'!$U$2:$U$35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18091746"/>
        <c:axId val="28607987"/>
      </c:scatterChart>
      <c:valAx>
        <c:axId val="18091746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07987"/>
        <c:crosses val="autoZero"/>
        <c:crossBetween val="midCat"/>
        <c:dispUnits/>
        <c:majorUnit val="2000"/>
      </c:valAx>
      <c:valAx>
        <c:axId val="28607987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91746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Cu ppm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0.9998x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'Cu-ICP61'!$O$2:$O$35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'Cu-ICP61'!$P$2:$P$35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'Cu-ICP61'!$R$2:$R$35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'Cu-ICP61'!$R$2:$R$35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'Cu-ICP61'!$S$2:$S$35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'Cu-ICP61'!$R$2:$R$35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'Cu-ICP61'!$T$2:$T$35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'Cu-ICP61'!$U$2:$U$35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56145292"/>
        <c:axId val="35545581"/>
      </c:scatterChart>
      <c:valAx>
        <c:axId val="56145292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45581"/>
        <c:crosses val="autoZero"/>
        <c:crossBetween val="midCat"/>
        <c:dispUnits/>
        <c:majorUnit val="2000"/>
      </c:valAx>
      <c:valAx>
        <c:axId val="35545581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45292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Fe %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0.9931x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0.9987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'Fe-ICP61'!$O$2:$O$13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'Fe-ICP61'!$P$2:$P$13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'Fe-ICP61'!$R$2:$R$13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'Fe-ICP61'!$S$2:$S$13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'Fe-ICP61'!$R$2:$R$13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'Fe-ICP61'!$T$2:$T$13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'Fe-ICP61'!$U$2:$U$13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1474774"/>
        <c:axId val="60619783"/>
      </c:scatterChart>
      <c:valAx>
        <c:axId val="51474774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19783"/>
        <c:crosses val="autoZero"/>
        <c:crossBetween val="midCat"/>
        <c:dispUnits/>
      </c:valAx>
      <c:valAx>
        <c:axId val="6061978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74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K %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1.0105x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0.9983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'K-ICP61'!$O$2:$O$13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'K-ICP61'!$P$2:$P$13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'K-ICP61'!$R$2:$R$13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'K-ICP61'!$S$2:$S$13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'K-ICP61'!$R$2:$R$13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'K-ICP61'!$T$2:$T$13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'K-ICP61'!$U$2:$U$13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8707136"/>
        <c:axId val="11255361"/>
      </c:scatterChart>
      <c:valAx>
        <c:axId val="8707136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55361"/>
        <c:crosses val="autoZero"/>
        <c:crossBetween val="midCat"/>
        <c:dispUnits/>
      </c:valAx>
      <c:valAx>
        <c:axId val="11255361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071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Mg %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0.9455x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0.9962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'Mg-ICP61'!$O$2:$O$13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'Mg-ICP61'!$P$2:$P$13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'Mg-ICP61'!$R$2:$R$13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'Mg-ICP61'!$R$2:$R$13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'Mg-ICP61'!$S$2:$S$13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'Mg-ICP61'!$R$2:$R$13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'Mg-ICP61'!$T$2:$T$13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'Mg-ICP61'!$U$2:$U$13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4189386"/>
        <c:axId val="39269019"/>
      </c:scatterChart>
      <c:valAx>
        <c:axId val="34189386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9019"/>
        <c:crosses val="autoZero"/>
        <c:crossBetween val="midCat"/>
        <c:dispUnits/>
      </c:valAx>
      <c:valAx>
        <c:axId val="39269019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8938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Mn ppm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0.9798x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0.9953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'Mn-ICP61'!$O$2:$O$13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'Mn-ICP61'!$P$2:$P$13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'Mn-ICP61'!$R$2:$R$13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'Mn-ICP61'!$R$2:$R$13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'Mn-ICP61'!$S$2:$S$13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'Mn-ICP61'!$R$2:$R$13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'Mn-ICP61'!$T$2:$T$13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'Mn-ICP61'!$U$2:$U$13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17876852"/>
        <c:axId val="26673941"/>
      </c:scatterChart>
      <c:valAx>
        <c:axId val="17876852"/>
        <c:scaling>
          <c:orientation val="minMax"/>
          <c:max val="2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3941"/>
        <c:crosses val="autoZero"/>
        <c:crossBetween val="midCat"/>
        <c:dispUnits/>
        <c:majorUnit val="500"/>
      </c:valAx>
      <c:valAx>
        <c:axId val="2667394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76852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Mo ppm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0.6051x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0.5407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'Mo-ICP61'!$O$2:$O$13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'Mo-ICP61'!$P$2:$P$13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'Mo-ICP61'!$R$2:$R$13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'Mo-ICP61'!$S$2:$S$13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'Mo-ICP61'!$R$2:$R$13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'Mo-ICP61'!$T$2:$T$13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'Mo-ICP61'!$U$2:$U$13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8738878"/>
        <c:axId val="13105583"/>
      </c:scatterChart>
      <c:valAx>
        <c:axId val="38738878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05583"/>
        <c:crosses val="autoZero"/>
        <c:crossBetween val="midCat"/>
        <c:dispUnits/>
      </c:valAx>
      <c:valAx>
        <c:axId val="13105583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3887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Na %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0.9909x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0.9983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'Na-ICP61'!$O$2:$O$13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'Na-ICP61'!$P$2:$P$13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'Na-ICP61'!$R$2:$R$13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'Na-ICP61'!$S$2:$S$13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'Na-ICP61'!$R$2:$R$13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'Na-ICP61'!$T$2:$T$13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'Na-ICP61'!$U$2:$U$13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0841384"/>
        <c:axId val="54919273"/>
      </c:scatterChart>
      <c:valAx>
        <c:axId val="50841384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19273"/>
        <c:crosses val="autoZero"/>
        <c:crossBetween val="midCat"/>
        <c:dispUnits/>
      </c:valAx>
      <c:valAx>
        <c:axId val="54919273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4138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Ni ppm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0.9971x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'Ni-ICP61'!$O$2:$O$35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'Ni-ICP61'!$P$2:$P$35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'Ni-ICP61'!$R$2:$R$35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'Ni-ICP61'!$R$2:$R$35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'Ni-ICP61'!$S$2:$S$35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'Ni-ICP61'!$R$2:$R$35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'Ni-ICP61'!$T$2:$T$35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'Ni-ICP61'!$U$2:$U$35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24511410"/>
        <c:axId val="19276099"/>
      </c:scatterChart>
      <c:valAx>
        <c:axId val="24511410"/>
        <c:scaling>
          <c:orientation val="minMax"/>
          <c:max val="3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76099"/>
        <c:crosses val="autoZero"/>
        <c:crossBetween val="midCat"/>
        <c:dispUnits/>
        <c:majorUnit val="500"/>
      </c:valAx>
      <c:valAx>
        <c:axId val="1927609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11410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Ag ppm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0.8414x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0.9647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'Ag-ICP61'!$O$2:$O$13</c:f>
              <c:numCache/>
            </c:numRef>
          </c:xVal>
          <c:yVal>
            <c:numRef>
              <c:f>'Ag-ICP61'!$P$2:$P$13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'Ag-ICP61'!$R$2:$R$13</c:f>
              <c:numCache/>
            </c:numRef>
          </c:xVal>
          <c:yVal>
            <c:numRef>
              <c:f>'Ag-ICP61'!$R$2:$R$13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'Ag-ICP61'!$S$2:$S$13</c:f>
              <c:numCache/>
            </c:numRef>
          </c:xVal>
          <c:yVal>
            <c:numRef>
              <c:f>'Ag-ICP61'!$R$2:$R$13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'Ag-ICP61'!$T$2:$T$13</c:f>
              <c:numCache/>
            </c:numRef>
          </c:xVal>
          <c:yVal>
            <c:numRef>
              <c:f>'Ag-ICP61'!$U$2:$U$13</c:f>
              <c:numCache/>
            </c:numRef>
          </c:yVal>
          <c:smooth val="0"/>
        </c:ser>
        <c:axId val="47744904"/>
        <c:axId val="27050953"/>
      </c:scatterChart>
      <c:valAx>
        <c:axId val="47744904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50953"/>
        <c:crosses val="autoZero"/>
        <c:crossBetween val="midCat"/>
        <c:dispUnits/>
        <c:majorUnit val="0.3"/>
      </c:valAx>
      <c:valAx>
        <c:axId val="27050953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44904"/>
        <c:crosses val="autoZero"/>
        <c:crossBetween val="midCat"/>
        <c:dispUnits/>
        <c:majorUnit val="0.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P ppm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8"/>
          <c:w val="0.59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1.0468x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'P-ICP61'!$O$2:$O$13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'P-ICP61'!$P$2:$P$13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'P-ICP61'!$R$2:$R$13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'P-ICP61'!$S$2:$S$13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'P-ICP61'!$R$2:$R$13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'P-ICP61'!$T$2:$T$13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'P-ICP61'!$U$2:$U$13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9267164"/>
        <c:axId val="17860157"/>
      </c:scatterChart>
      <c:valAx>
        <c:axId val="39267164"/>
        <c:scaling>
          <c:orientation val="minMax"/>
          <c:max val="70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60157"/>
        <c:crosses val="autoZero"/>
        <c:crossBetween val="midCat"/>
        <c:dispUnits/>
        <c:majorUnit val="1000"/>
      </c:valAx>
      <c:valAx>
        <c:axId val="17860157"/>
        <c:scaling>
          <c:orientation val="minMax"/>
          <c:max val="70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671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Pb ppm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8"/>
          <c:w val="0.59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1.0882x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0.9624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'Pb-ICP61'!$O$2:$O$13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'Pb-ICP61'!$P$2:$P$13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'Pb-ICP61'!$R$2:$R$13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'Pb-ICP61'!$R$2:$R$13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'Pb-ICP61'!$S$2:$S$13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'Pb-ICP61'!$R$2:$R$13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'Pb-ICP61'!$T$2:$T$13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'Pb-ICP61'!$U$2:$U$13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6523686"/>
        <c:axId val="37386583"/>
      </c:scatterChart>
      <c:valAx>
        <c:axId val="2652368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86583"/>
        <c:crosses val="autoZero"/>
        <c:crossBetween val="midCat"/>
        <c:dispUnits/>
      </c:valAx>
      <c:valAx>
        <c:axId val="3738658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23686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S %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8"/>
          <c:w val="0.59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1.0129x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'S-ICP61'!$O$2:$O$13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'S-ICP61'!$P$2:$P$13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'S-ICP61'!$R$2:$R$13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'S-ICP61'!$S$2:$S$13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'S-ICP61'!$R$2:$R$13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'S-ICP61'!$T$2:$T$13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'S-ICP61'!$U$2:$U$13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934928"/>
        <c:axId val="8414353"/>
      </c:scatterChart>
      <c:valAx>
        <c:axId val="93492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14353"/>
        <c:crosses val="autoZero"/>
        <c:crossBetween val="midCat"/>
        <c:dispUnits/>
      </c:valAx>
      <c:valAx>
        <c:axId val="84143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4928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Sb ppm 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8"/>
          <c:w val="0.59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'Sb-ICP61'!$O$2:$O$13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'Sb-ICP61'!$P$2:$P$13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'Sb-ICP61'!$R$2:$R$13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'Sb-ICP61'!$R$2:$R$13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'Sb-ICP61'!$S$2:$S$13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'Sb-ICP61'!$R$2:$R$13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'Sb-ICP61'!$T$2:$T$13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'Sb-ICP61'!$U$2:$U$13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8620314"/>
        <c:axId val="10473963"/>
      </c:scatterChart>
      <c:valAx>
        <c:axId val="862031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73963"/>
        <c:crosses val="autoZero"/>
        <c:crossBetween val="midCat"/>
        <c:dispUnits/>
        <c:majorUnit val="2"/>
      </c:valAx>
      <c:valAx>
        <c:axId val="1047396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20314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Sr ppm 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8"/>
          <c:w val="0.59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0.9934x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'Sr-ICP61'!$O$2:$O$13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'Sr-ICP61'!$P$2:$P$13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'Sr-ICP61'!$R$2:$R$13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'Sr-ICP61'!$R$2:$R$13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'Sr-ICP61'!$S$2:$S$13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'Sr-ICP61'!$R$2:$R$13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'Sr-ICP61'!$T$2:$T$13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'Sr-ICP61'!$U$2:$U$13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7156804"/>
        <c:axId val="43084645"/>
      </c:scatterChart>
      <c:valAx>
        <c:axId val="27156804"/>
        <c:scaling>
          <c:orientation val="minMax"/>
          <c:max val="5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84645"/>
        <c:crosses val="autoZero"/>
        <c:crossBetween val="midCat"/>
        <c:dispUnits/>
      </c:valAx>
      <c:valAx>
        <c:axId val="43084645"/>
        <c:scaling>
          <c:orientation val="minMax"/>
          <c:max val="5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56804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Ti % 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8"/>
          <c:w val="0.59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0.9612x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0.9976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'Ti-ICP61'!$O$2:$O$13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'Ti-ICP61'!$P$2:$P$13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'Ti-ICP61'!$R$2:$R$13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'Ti-ICP61'!$S$2:$S$13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'Ti-ICP61'!$R$2:$R$13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'Ti-ICP61'!$T$2:$T$13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'Ti-ICP61'!$U$2:$U$13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2217486"/>
        <c:axId val="195327"/>
      </c:scatterChart>
      <c:valAx>
        <c:axId val="52217486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327"/>
        <c:crosses val="autoZero"/>
        <c:crossBetween val="midCat"/>
        <c:dispUnits/>
        <c:majorUnit val="0.3"/>
      </c:valAx>
      <c:valAx>
        <c:axId val="195327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17486"/>
        <c:crosses val="autoZero"/>
        <c:crossBetween val="midCat"/>
        <c:dispUnits/>
        <c:majorUnit val="0.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V ppm 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8"/>
          <c:w val="0.59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0.9733x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'V-ICP61'!$O$2:$O$13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'V-ICP61'!$P$2:$P$13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'V-ICP61'!$S$2:$S$13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'V-ICP61'!$T$2:$T$13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'V-ICP61'!$U$2:$U$13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1757944"/>
        <c:axId val="15821497"/>
      </c:scatterChart>
      <c:valAx>
        <c:axId val="1757944"/>
        <c:scaling>
          <c:orientation val="minMax"/>
          <c:max val="9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21497"/>
        <c:crosses val="autoZero"/>
        <c:crossBetween val="midCat"/>
        <c:dispUnits/>
        <c:majorUnit val="100"/>
      </c:valAx>
      <c:valAx>
        <c:axId val="15821497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79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W ppm 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8"/>
          <c:w val="0.59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0.9259x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0.6806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'W-ICP61'!$O$2:$O$13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'W-ICP61'!$P$2:$P$13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'W-ICP61'!$R$2:$R$13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'W-ICP61'!$S$2:$S$13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'W-ICP61'!$R$2:$R$13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'W-ICP61'!$T$2:$T$13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'W-ICP61'!$U$2:$U$13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8175746"/>
        <c:axId val="6472851"/>
      </c:scatterChart>
      <c:valAx>
        <c:axId val="817574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2851"/>
        <c:crosses val="autoZero"/>
        <c:crossBetween val="midCat"/>
        <c:dispUnits/>
        <c:majorUnit val="5"/>
      </c:valAx>
      <c:valAx>
        <c:axId val="647285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7574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Zn ppm 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8"/>
          <c:w val="0.59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1.0127x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'Zn-ICP61'!$O$2:$O$13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'Zn-ICP61'!$P$2:$P$13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'Zn-ICP61'!$R$2:$R$13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'Zn-ICP61'!$R$2:$R$13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'Zn-ICP61'!$S$2:$S$13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'Zn-ICP61'!$R$2:$R$13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'Zn-ICP61'!$T$2:$T$13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'Zn-ICP61'!$U$2:$U$13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8255660"/>
        <c:axId val="54538893"/>
      </c:scatterChart>
      <c:valAx>
        <c:axId val="58255660"/>
        <c:scaling>
          <c:orientation val="minMax"/>
          <c:max val="5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38893"/>
        <c:crosses val="autoZero"/>
        <c:crossBetween val="midCat"/>
        <c:dispUnits/>
      </c:valAx>
      <c:valAx>
        <c:axId val="54538893"/>
        <c:scaling>
          <c:orientation val="minMax"/>
          <c:max val="5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5566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Al %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0.9845x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0.9965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'Al-ICP61'!$O$2:$O$13</c:f>
              <c:numCache/>
            </c:numRef>
          </c:xVal>
          <c:yVal>
            <c:numRef>
              <c:f>'Al-ICP61'!$P$2:$P$13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'Al-ICP61'!$R$2:$R$13</c:f>
              <c:numCache/>
            </c:numRef>
          </c:xVal>
          <c:yVal>
            <c:numRef>
              <c:f>'Al-ICP61'!$R$2:$R$13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'Al-ICP61'!$S$2:$S$13</c:f>
              <c:numCache/>
            </c:numRef>
          </c:xVal>
          <c:yVal>
            <c:numRef>
              <c:f>'Al-ICP61'!$R$2:$R$13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'Al-ICP61'!$T$2:$T$13</c:f>
              <c:numCache/>
            </c:numRef>
          </c:xVal>
          <c:yVal>
            <c:numRef>
              <c:f>'Al-ICP61'!$U$2:$U$13</c:f>
              <c:numCache/>
            </c:numRef>
          </c:yVal>
          <c:smooth val="0"/>
        </c:ser>
        <c:axId val="42131986"/>
        <c:axId val="43643555"/>
      </c:scatterChart>
      <c:valAx>
        <c:axId val="4213198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43555"/>
        <c:crosses val="autoZero"/>
        <c:crossBetween val="midCat"/>
        <c:dispUnits/>
      </c:valAx>
      <c:valAx>
        <c:axId val="4364355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31986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As ppm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1.0337x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'As-ICP61'!$O$2:$O$13</c:f>
              <c:numCache/>
            </c:numRef>
          </c:xVal>
          <c:yVal>
            <c:numRef>
              <c:f>'As-ICP61'!$P$2:$P$13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'As-ICP61'!$R$2:$R$13</c:f>
              <c:numCache/>
            </c:numRef>
          </c:xVal>
          <c:yVal>
            <c:numRef>
              <c:f>'As-ICP61'!$R$2:$R$13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'As-ICP61'!$S$2:$S$13</c:f>
              <c:numCache/>
            </c:numRef>
          </c:xVal>
          <c:yVal>
            <c:numRef>
              <c:f>'As-ICP61'!$R$2:$R$13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'As-ICP61'!$T$2:$T$13</c:f>
              <c:numCache/>
            </c:numRef>
          </c:xVal>
          <c:yVal>
            <c:numRef>
              <c:f>'As-ICP61'!$U$2:$U$13</c:f>
              <c:numCache/>
            </c:numRef>
          </c:yVal>
          <c:smooth val="0"/>
        </c:ser>
        <c:axId val="57247676"/>
        <c:axId val="45467037"/>
      </c:scatterChart>
      <c:valAx>
        <c:axId val="57247676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67037"/>
        <c:crosses val="autoZero"/>
        <c:crossBetween val="midCat"/>
        <c:dispUnits/>
      </c:valAx>
      <c:valAx>
        <c:axId val="4546703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4767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Ba ppm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statisctics 
y = 0.9887x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0.9975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'Ba-ICP61'!$O$2:$O$13</c:f>
              <c:numCache/>
            </c:numRef>
          </c:xVal>
          <c:yVal>
            <c:numRef>
              <c:f>'Ba-ICP61'!$P$2:$P$13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'Ba-ICP61'!$R$2:$R$13</c:f>
              <c:numCache/>
            </c:numRef>
          </c:xVal>
          <c:yVal>
            <c:numRef>
              <c:f>'Ba-ICP61'!$R$2:$R$13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'Ba-ICP61'!$S$2:$S$13</c:f>
              <c:numCache/>
            </c:numRef>
          </c:xVal>
          <c:yVal>
            <c:numRef>
              <c:f>'Ba-ICP61'!$R$2:$R$13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'Ba-ICP61'!$T$2:$T$13</c:f>
              <c:numCache/>
            </c:numRef>
          </c:xVal>
          <c:yVal>
            <c:numRef>
              <c:f>'Ba-ICP61'!$U$2:$U$13</c:f>
              <c:numCache/>
            </c:numRef>
          </c:yVal>
          <c:smooth val="0"/>
        </c:ser>
        <c:axId val="6550150"/>
        <c:axId val="58951351"/>
      </c:scatterChart>
      <c:valAx>
        <c:axId val="6550150"/>
        <c:scaling>
          <c:orientation val="minMax"/>
          <c:max val="1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51351"/>
        <c:crosses val="autoZero"/>
        <c:crossBetween val="midCat"/>
        <c:dispUnits/>
      </c:valAx>
      <c:valAx>
        <c:axId val="58951351"/>
        <c:scaling>
          <c:orientation val="minMax"/>
          <c:max val="1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0150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Be ppm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1.0481x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0.9975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'Be-ICP61'!$O$2:$O$13</c:f>
              <c:numCache/>
            </c:numRef>
          </c:xVal>
          <c:yVal>
            <c:numRef>
              <c:f>'Be-ICP61'!$P$2:$P$13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'Be-ICP61'!$R$2:$R$13</c:f>
              <c:numCache/>
            </c:numRef>
          </c:xVal>
          <c:yVal>
            <c:numRef>
              <c:f>'Be-ICP61'!$R$2:$R$13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'Be-ICP61'!$S$2:$S$13</c:f>
              <c:numCache/>
            </c:numRef>
          </c:xVal>
          <c:yVal>
            <c:numRef>
              <c:f>'Be-ICP61'!$R$2:$R$13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'Be-ICP61'!$T$2:$T$13</c:f>
              <c:numCache/>
            </c:numRef>
          </c:xVal>
          <c:yVal>
            <c:numRef>
              <c:f>'Be-ICP61'!$U$2:$U$13</c:f>
              <c:numCache/>
            </c:numRef>
          </c:yVal>
          <c:smooth val="0"/>
        </c:ser>
        <c:axId val="60800112"/>
        <c:axId val="10330097"/>
      </c:scatterChart>
      <c:valAx>
        <c:axId val="60800112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0097"/>
        <c:crosses val="autoZero"/>
        <c:crossBetween val="midCat"/>
        <c:dispUnits/>
      </c:valAx>
      <c:valAx>
        <c:axId val="1033009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00112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Bi ppm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1.1553x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0.7198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'Bi-ICP61'!$O$2:$O$13</c:f>
              <c:numCache/>
            </c:numRef>
          </c:xVal>
          <c:yVal>
            <c:numRef>
              <c:f>'Bi-ICP61'!$P$2:$P$13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'Bi-ICP61'!$R$2:$R$13</c:f>
              <c:numCache/>
            </c:numRef>
          </c:xVal>
          <c:yVal>
            <c:numRef>
              <c:f>'Bi-ICP61'!$R$2:$R$13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'Bi-ICP61'!$S$2:$S$13</c:f>
              <c:numCache/>
            </c:numRef>
          </c:xVal>
          <c:yVal>
            <c:numRef>
              <c:f>'Bi-ICP61'!$R$2:$R$13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'Bi-ICP61'!$T$2:$T$13</c:f>
              <c:numCache/>
            </c:numRef>
          </c:xVal>
          <c:yVal>
            <c:numRef>
              <c:f>'Bi-ICP61'!$U$2:$U$13</c:f>
              <c:numCache/>
            </c:numRef>
          </c:yVal>
          <c:smooth val="0"/>
        </c:ser>
        <c:axId val="25862010"/>
        <c:axId val="31431499"/>
      </c:scatterChart>
      <c:valAx>
        <c:axId val="2586201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31499"/>
        <c:crosses val="autoZero"/>
        <c:crossBetween val="midCat"/>
        <c:dispUnits/>
        <c:majorUnit val="5"/>
      </c:valAx>
      <c:valAx>
        <c:axId val="3143149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6201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Ca %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0.9796x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'Ca-ICP61'!$O$2:$O$13</c:f>
              <c:numCache/>
            </c:numRef>
          </c:xVal>
          <c:yVal>
            <c:numRef>
              <c:f>'Ca-ICP61'!$P$2:$P$13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'Ca-ICP61'!$R$2:$R$13</c:f>
              <c:numCache/>
            </c:numRef>
          </c:xVal>
          <c:yVal>
            <c:numRef>
              <c:f>'Ca-ICP61'!$R$2:$R$13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'Ca-ICP61'!$S$2:$S$13</c:f>
              <c:numCache/>
            </c:numRef>
          </c:xVal>
          <c:yVal>
            <c:numRef>
              <c:f>'Ca-ICP61'!$R$2:$R$13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'Ca-ICP61'!$T$2:$T$13</c:f>
              <c:numCache/>
            </c:numRef>
          </c:xVal>
          <c:yVal>
            <c:numRef>
              <c:f>'Ca-ICP61'!$U$2:$U$13</c:f>
              <c:numCache/>
            </c:numRef>
          </c:yVal>
          <c:smooth val="0"/>
        </c:ser>
        <c:axId val="14448036"/>
        <c:axId val="62923461"/>
      </c:scatterChart>
      <c:valAx>
        <c:axId val="14448036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23461"/>
        <c:crosses val="autoZero"/>
        <c:crossBetween val="midCat"/>
        <c:dispUnits/>
        <c:majorUnit val="5"/>
      </c:valAx>
      <c:valAx>
        <c:axId val="6292346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4803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Cd ppm (ICP61)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1.0137x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0.983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'Cd-ICP61'!$O$2:$O$13</c:f>
              <c:numCache/>
            </c:numRef>
          </c:xVal>
          <c:yVal>
            <c:numRef>
              <c:f>'Cd-ICP61'!$P$2:$P$13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'Cd-ICP61'!$R$2:$R$13</c:f>
              <c:numCache/>
            </c:numRef>
          </c:xVal>
          <c:yVal>
            <c:numRef>
              <c:f>'Cd-ICP61'!$R$2:$R$13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'Cd-ICP61'!$S$2:$S$13</c:f>
              <c:numCache/>
            </c:numRef>
          </c:xVal>
          <c:yVal>
            <c:numRef>
              <c:f>'Cd-ICP61'!$R$2:$R$13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'Cd-ICP61'!$T$2:$T$13</c:f>
              <c:numCache/>
            </c:numRef>
          </c:xVal>
          <c:yVal>
            <c:numRef>
              <c:f>'Cd-ICP61'!$U$2:$U$13</c:f>
              <c:numCache/>
            </c:numRef>
          </c:yVal>
          <c:smooth val="0"/>
        </c:ser>
        <c:axId val="29440238"/>
        <c:axId val="63635551"/>
      </c:scatterChart>
      <c:valAx>
        <c:axId val="2944023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35551"/>
        <c:crosses val="autoZero"/>
        <c:crossBetween val="midCat"/>
        <c:dispUnits/>
        <c:majorUnit val="2"/>
      </c:valAx>
      <c:valAx>
        <c:axId val="6363555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40238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389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389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389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389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389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389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389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389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389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7.140625" style="0" customWidth="1"/>
    <col min="3" max="3" width="6.00390625" style="0" bestFit="1" customWidth="1"/>
    <col min="5" max="5" width="10.421875" style="0" bestFit="1" customWidth="1"/>
    <col min="8" max="8" width="9.421875" style="0" customWidth="1"/>
    <col min="9" max="9" width="9.57421875" style="0" bestFit="1" customWidth="1"/>
    <col min="10" max="10" width="19.57421875" style="0" bestFit="1" customWidth="1"/>
  </cols>
  <sheetData>
    <row r="1" spans="1:2" ht="12.75">
      <c r="A1" s="15" t="s">
        <v>127</v>
      </c>
      <c r="B1" s="15"/>
    </row>
    <row r="2" spans="1:2" ht="12.75">
      <c r="A2" s="15" t="s">
        <v>128</v>
      </c>
      <c r="B2" s="15"/>
    </row>
    <row r="3" spans="1:2" ht="12.75">
      <c r="A3" s="15"/>
      <c r="B3" s="15"/>
    </row>
    <row r="5" spans="1:2" ht="12.75">
      <c r="A5" s="15" t="s">
        <v>16</v>
      </c>
      <c r="B5" s="15"/>
    </row>
    <row r="6" spans="1:11" ht="13.5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3.5" thickBot="1">
      <c r="A7" s="25" t="s">
        <v>129</v>
      </c>
      <c r="B7" s="26" t="s">
        <v>132</v>
      </c>
      <c r="C7" s="26" t="s">
        <v>26</v>
      </c>
      <c r="D7" s="26" t="s">
        <v>130</v>
      </c>
      <c r="E7" s="26" t="s">
        <v>131</v>
      </c>
      <c r="F7" s="26" t="s">
        <v>9</v>
      </c>
      <c r="G7" s="26" t="s">
        <v>10</v>
      </c>
      <c r="H7" s="26" t="s">
        <v>7</v>
      </c>
      <c r="I7" s="26" t="s">
        <v>11</v>
      </c>
      <c r="J7" s="26" t="s">
        <v>19</v>
      </c>
      <c r="K7" s="27" t="s">
        <v>13</v>
      </c>
    </row>
    <row r="8" spans="1:11" ht="12.75">
      <c r="A8" s="109" t="str">
        <f>'Ag-ICP61'!$A$1</f>
        <v>Ag-ICP61</v>
      </c>
      <c r="B8" s="109" t="str">
        <f>'Ag-ICP61'!$C$3</f>
        <v>ppm</v>
      </c>
      <c r="C8">
        <f>'Ag-ICP61'!$D$10</f>
        <v>0.5</v>
      </c>
      <c r="D8">
        <f>'Ag-ICP61'!$B$9</f>
        <v>12</v>
      </c>
      <c r="E8">
        <v>2</v>
      </c>
      <c r="F8">
        <f>'Ag-ICP61'!$E$10</f>
        <v>0.25</v>
      </c>
      <c r="G8">
        <f>'Ag-ICP61'!$F$10</f>
        <v>1.4</v>
      </c>
      <c r="H8">
        <f>'Ag-ICP61'!$C$10</f>
        <v>8</v>
      </c>
      <c r="I8" s="13">
        <f>'Ag-ICP61'!$G$10</f>
        <v>0.3333333333333333</v>
      </c>
      <c r="J8" s="13">
        <f>'Ag-ICP61'!$I$10</f>
        <v>0.06123724356957942</v>
      </c>
      <c r="K8" s="108">
        <f>'Ag-ICP61'!$J$10</f>
        <v>18.371173070873827</v>
      </c>
    </row>
    <row r="9" spans="1:11" ht="12.75">
      <c r="A9" s="109" t="str">
        <f>'Al-ICP61'!$A$1</f>
        <v>Al-ICP61</v>
      </c>
      <c r="B9" s="109" t="str">
        <f>'Al-ICP61'!$C$3</f>
        <v>%</v>
      </c>
      <c r="C9">
        <f>'Al-ICP61'!$D$10</f>
        <v>0.01</v>
      </c>
      <c r="D9">
        <f>'Al-ICP61'!$B$9</f>
        <v>12</v>
      </c>
      <c r="E9">
        <v>2</v>
      </c>
      <c r="F9">
        <f>'Al-ICP61'!$E$10</f>
        <v>0.45</v>
      </c>
      <c r="G9">
        <f>'Al-ICP61'!$F$10</f>
        <v>9.67</v>
      </c>
      <c r="H9">
        <f>'Al-ICP61'!$C$10</f>
        <v>112.41</v>
      </c>
      <c r="I9" s="13">
        <f>'Al-ICP61'!$G$10</f>
        <v>4.68375</v>
      </c>
      <c r="J9" s="13">
        <f>'Al-ICP61'!$I$10</f>
        <v>0.15552331014995785</v>
      </c>
      <c r="K9" s="108">
        <f>'Al-ICP61'!$J$10</f>
        <v>3.320487006137344</v>
      </c>
    </row>
    <row r="10" spans="1:11" ht="12.75">
      <c r="A10" s="109" t="str">
        <f>'As-ICP61'!$A$1</f>
        <v>As-ICP61</v>
      </c>
      <c r="B10" s="109" t="str">
        <f>'As-ICP61'!$C$3</f>
        <v>ppm</v>
      </c>
      <c r="C10">
        <f>'As-ICP61'!$D$10</f>
        <v>5</v>
      </c>
      <c r="D10">
        <f>'As-ICP61'!$B$9</f>
        <v>12</v>
      </c>
      <c r="E10">
        <v>2</v>
      </c>
      <c r="F10">
        <f>'As-ICP61'!$E$10</f>
        <v>2.5</v>
      </c>
      <c r="G10">
        <f>'As-ICP61'!$F$10</f>
        <v>368</v>
      </c>
      <c r="H10">
        <f>'As-ICP61'!$C$10</f>
        <v>1113.5</v>
      </c>
      <c r="I10" s="13">
        <f>'As-ICP61'!$G$10</f>
        <v>46.395833333333336</v>
      </c>
      <c r="J10" s="13">
        <f>'As-ICP61'!$I$10</f>
        <v>3.336977175029321</v>
      </c>
      <c r="K10" s="108">
        <f>'As-ICP61'!$J$10</f>
        <v>7.192407022963961</v>
      </c>
    </row>
    <row r="11" spans="1:11" ht="12.75">
      <c r="A11" s="109" t="str">
        <f>'Ba-ICP61'!$A$1</f>
        <v>Ba-ICP61</v>
      </c>
      <c r="B11" s="109" t="str">
        <f>'Ba-ICP61'!$C$3</f>
        <v>ppm</v>
      </c>
      <c r="C11">
        <f>'Ba-ICP61'!$D$10</f>
        <v>10</v>
      </c>
      <c r="D11">
        <f>'Ba-ICP61'!$B$9</f>
        <v>12</v>
      </c>
      <c r="E11">
        <v>2</v>
      </c>
      <c r="F11">
        <f>'Ba-ICP61'!$E$10</f>
        <v>50</v>
      </c>
      <c r="G11">
        <f>'Ba-ICP61'!$F$10</f>
        <v>1660</v>
      </c>
      <c r="H11">
        <f>'Ba-ICP61'!$C$10</f>
        <v>11010</v>
      </c>
      <c r="I11" s="13">
        <f>'Ba-ICP61'!$G$10</f>
        <v>458.75</v>
      </c>
      <c r="J11" s="13">
        <f>'Ba-ICP61'!$I$10</f>
        <v>16.95582495781317</v>
      </c>
      <c r="K11" s="108">
        <f>'Ba-ICP61'!$J$10</f>
        <v>3.696092633855732</v>
      </c>
    </row>
    <row r="12" spans="1:11" ht="12.75">
      <c r="A12" s="109" t="str">
        <f>'Be-ICP61'!$A$1</f>
        <v>Be-ICP61</v>
      </c>
      <c r="B12" s="109" t="str">
        <f>'Be-ICP61'!$C$3</f>
        <v>ppm</v>
      </c>
      <c r="C12">
        <f>'Be-ICP61'!$D$10</f>
        <v>0.5</v>
      </c>
      <c r="D12">
        <f>'Be-ICP61'!$B$9</f>
        <v>12</v>
      </c>
      <c r="E12">
        <v>2</v>
      </c>
      <c r="F12">
        <f>'Be-ICP61'!$E$10</f>
        <v>0.25</v>
      </c>
      <c r="G12">
        <f>'Be-ICP61'!$F$10</f>
        <v>7.5</v>
      </c>
      <c r="H12">
        <f>'Be-ICP61'!$C$10</f>
        <v>41.8</v>
      </c>
      <c r="I12" s="13">
        <f>'Be-ICP61'!$G$10</f>
        <v>1.7416666666666665</v>
      </c>
      <c r="J12" s="13">
        <f>'Be-ICP61'!$I$10</f>
        <v>0.10801234497346433</v>
      </c>
      <c r="K12" s="108">
        <f>'Be-ICP61'!$J$10</f>
        <v>6.201665740103216</v>
      </c>
    </row>
    <row r="13" spans="1:11" ht="12.75">
      <c r="A13" s="109" t="str">
        <f>'Bi-ICP61'!$A$1</f>
        <v>Bi-ICP61</v>
      </c>
      <c r="B13" s="109" t="str">
        <f>'Bi-ICP61'!$C$3</f>
        <v>ppm</v>
      </c>
      <c r="C13">
        <f>'Bi-ICP61'!$D$10</f>
        <v>2</v>
      </c>
      <c r="D13">
        <f>'Bi-ICP61'!$B$9</f>
        <v>12</v>
      </c>
      <c r="E13">
        <v>2</v>
      </c>
      <c r="F13">
        <f>'Bi-ICP61'!$E$10</f>
        <v>1</v>
      </c>
      <c r="G13">
        <f>'Bi-ICP61'!$F$10</f>
        <v>18</v>
      </c>
      <c r="H13">
        <f>'Bi-ICP61'!$C$10</f>
        <v>69</v>
      </c>
      <c r="I13" s="13">
        <f>'Bi-ICP61'!$G$10</f>
        <v>2.875</v>
      </c>
      <c r="J13" s="13">
        <f>'Bi-ICP61'!$I$10</f>
        <v>1.7911821050170564</v>
      </c>
      <c r="K13" s="108">
        <f>'Bi-ICP61'!$J$10</f>
        <v>62.30198626146283</v>
      </c>
    </row>
    <row r="14" spans="1:11" ht="12.75">
      <c r="A14" s="109" t="str">
        <f>'Ca-ICP61'!$A$1</f>
        <v>Ca-ICP61</v>
      </c>
      <c r="B14" s="109" t="str">
        <f>'Ca-ICP61'!$C$3</f>
        <v>%</v>
      </c>
      <c r="C14">
        <f>'Ca-ICP61'!$D$10</f>
        <v>0.01</v>
      </c>
      <c r="D14">
        <f>'Ca-ICP61'!$B$9</f>
        <v>12</v>
      </c>
      <c r="E14">
        <v>2</v>
      </c>
      <c r="F14">
        <f>'Ca-ICP61'!$E$10</f>
        <v>0.03</v>
      </c>
      <c r="G14">
        <f>'Ca-ICP61'!$F$10</f>
        <v>24</v>
      </c>
      <c r="H14">
        <f>'Ca-ICP61'!$C$10</f>
        <v>70.38000000000001</v>
      </c>
      <c r="I14" s="13">
        <f>'Ca-ICP61'!$G$10</f>
        <v>2.9325000000000006</v>
      </c>
      <c r="J14" s="13">
        <f>'Ca-ICP61'!$I$10</f>
        <v>0.1265240425110314</v>
      </c>
      <c r="K14" s="108">
        <f>'Ca-ICP61'!$J$10</f>
        <v>4.3145453541698675</v>
      </c>
    </row>
    <row r="15" spans="1:11" ht="12.75">
      <c r="A15" s="109" t="str">
        <f>'Cd-ICP61'!$A$1</f>
        <v>Cd-ICP61</v>
      </c>
      <c r="B15" s="109" t="str">
        <f>'Cd-ICP61'!$C$3</f>
        <v>ppm</v>
      </c>
      <c r="C15">
        <f>'Cd-ICP61'!$D$10</f>
        <v>0.5</v>
      </c>
      <c r="D15">
        <f>'Cd-ICP61'!$B$9</f>
        <v>12</v>
      </c>
      <c r="E15">
        <v>2</v>
      </c>
      <c r="F15">
        <f>'Cd-ICP61'!$E$10</f>
        <v>0.25</v>
      </c>
      <c r="G15">
        <f>'Cd-ICP61'!$F$10</f>
        <v>9.5</v>
      </c>
      <c r="H15">
        <f>'Cd-ICP61'!$C$10</f>
        <v>33.599999999999994</v>
      </c>
      <c r="I15" s="13">
        <f>'Cd-ICP61'!$G$10</f>
        <v>1.3999999999999997</v>
      </c>
      <c r="J15" s="13">
        <f>'Cd-ICP61'!$I$10</f>
        <v>0.23804761428476162</v>
      </c>
      <c r="K15" s="108">
        <f>'Cd-ICP61'!$J$10</f>
        <v>17.00340102034012</v>
      </c>
    </row>
    <row r="16" spans="1:11" ht="12.75">
      <c r="A16" s="109" t="str">
        <f>'Co-ICP61'!$A$1</f>
        <v>Co-ICP61</v>
      </c>
      <c r="B16" s="109" t="str">
        <f>'Co-ICP61'!$C$3</f>
        <v>ppm</v>
      </c>
      <c r="C16">
        <f>'Co-ICP61'!$D$10</f>
        <v>1</v>
      </c>
      <c r="D16">
        <f>'Co-ICP61'!$B$9</f>
        <v>12</v>
      </c>
      <c r="E16">
        <v>2</v>
      </c>
      <c r="F16">
        <f>'Co-ICP61'!$E$10</f>
        <v>0.5</v>
      </c>
      <c r="G16">
        <f>'Co-ICP61'!$F$10</f>
        <v>75</v>
      </c>
      <c r="H16">
        <f>'Co-ICP61'!$C$10</f>
        <v>442.5</v>
      </c>
      <c r="I16" s="13">
        <f>'Co-ICP61'!$G$10</f>
        <v>18.4375</v>
      </c>
      <c r="J16" s="13">
        <f>'Co-ICP61'!$I$10</f>
        <v>0.9185586535436918</v>
      </c>
      <c r="K16" s="108">
        <f>'Co-ICP61'!$J$10</f>
        <v>4.9820130361691755</v>
      </c>
    </row>
    <row r="17" spans="1:11" ht="12.75">
      <c r="A17" s="109" t="str">
        <f>'Cr-ICP61'!$A$1</f>
        <v>Cr-ICP61</v>
      </c>
      <c r="B17" s="109" t="str">
        <f>'Cr-ICP61'!$C$3</f>
        <v>ppm</v>
      </c>
      <c r="C17">
        <f>'Cr-ICP61'!$D$10</f>
        <v>1</v>
      </c>
      <c r="D17">
        <f>'Cr-ICP61'!$B$9</f>
        <v>34</v>
      </c>
      <c r="E17">
        <v>2</v>
      </c>
      <c r="F17">
        <f>'Cr-ICP61'!$E$10</f>
        <v>7</v>
      </c>
      <c r="G17">
        <f>'Cr-ICP61'!$F$10</f>
        <v>10000</v>
      </c>
      <c r="H17">
        <f>'Cr-ICP61'!$C$10</f>
        <v>54842</v>
      </c>
      <c r="I17" s="13">
        <f>'Cr-ICP61'!$G$10</f>
        <v>806.5</v>
      </c>
      <c r="J17" s="13">
        <f>'Cr-ICP61'!$I$10</f>
        <v>15.890248582070704</v>
      </c>
      <c r="K17" s="108">
        <f>'Cr-ICP61'!$J$10</f>
        <v>1.9702726078202983</v>
      </c>
    </row>
    <row r="18" spans="1:11" ht="12.75">
      <c r="A18" s="109" t="str">
        <f>'Cu-ICP61'!$A$1</f>
        <v>Cu-ICP61</v>
      </c>
      <c r="B18" s="109" t="str">
        <f>'Cu-ICP61'!$C$3</f>
        <v>ppm</v>
      </c>
      <c r="C18">
        <f>'Cu-ICP61'!$D$10</f>
        <v>1</v>
      </c>
      <c r="D18">
        <f>'Cu-ICP61'!$B$9</f>
        <v>34</v>
      </c>
      <c r="E18">
        <v>2</v>
      </c>
      <c r="F18">
        <f>'Cu-ICP61'!$E$10</f>
        <v>2</v>
      </c>
      <c r="G18">
        <f>'Cu-ICP61'!$F$10</f>
        <v>10000</v>
      </c>
      <c r="H18">
        <f>'Cu-ICP61'!$C$10</f>
        <v>24392</v>
      </c>
      <c r="I18" s="13">
        <f>'Cu-ICP61'!$G$10</f>
        <v>358.70588235294116</v>
      </c>
      <c r="J18" s="13">
        <f>'Cu-ICP61'!$I$10</f>
        <v>3.2854402516342955</v>
      </c>
      <c r="K18" s="108">
        <f>'Cu-ICP61'!$J$10</f>
        <v>0.9159147962903087</v>
      </c>
    </row>
    <row r="19" spans="1:11" ht="12.75">
      <c r="A19" s="109" t="str">
        <f>'Fe-ICP61'!$A$1</f>
        <v>Fe-ICP61</v>
      </c>
      <c r="B19" s="109" t="str">
        <f>'Fe-ICP61'!$C$3</f>
        <v>%</v>
      </c>
      <c r="C19">
        <f>'Fe-ICP61'!$D$10</f>
        <v>0.01</v>
      </c>
      <c r="D19">
        <f>'Fe-ICP61'!$B$9</f>
        <v>12</v>
      </c>
      <c r="E19">
        <v>2</v>
      </c>
      <c r="F19">
        <f>'Fe-ICP61'!$E$10</f>
        <v>0.4</v>
      </c>
      <c r="G19">
        <f>'Fe-ICP61'!$F$10</f>
        <v>25</v>
      </c>
      <c r="H19">
        <f>'Fe-ICP61'!$C$10</f>
        <v>196.83000000000004</v>
      </c>
      <c r="I19" s="13">
        <f>'Fe-ICP61'!$G$10</f>
        <v>8.201250000000002</v>
      </c>
      <c r="J19" s="13">
        <f>'Fe-ICP61'!$I$10</f>
        <v>0.21913656320507843</v>
      </c>
      <c r="K19" s="108">
        <f>'Fe-ICP61'!$J$10</f>
        <v>2.671989796739258</v>
      </c>
    </row>
    <row r="20" spans="1:11" ht="12.75">
      <c r="A20" s="109" t="str">
        <f>'K-ICP61'!$A$1</f>
        <v>K-ICP61</v>
      </c>
      <c r="B20" s="109" t="str">
        <f>'K-ICP61'!$C$3</f>
        <v>%</v>
      </c>
      <c r="C20">
        <f>'K-ICP61'!$D$10</f>
        <v>0.01</v>
      </c>
      <c r="D20">
        <f>'K-ICP61'!$B$9</f>
        <v>12</v>
      </c>
      <c r="E20">
        <v>2</v>
      </c>
      <c r="F20">
        <f>'K-ICP61'!$E$10</f>
        <v>0.01</v>
      </c>
      <c r="G20">
        <f>'K-ICP61'!$F$10</f>
        <v>2.93</v>
      </c>
      <c r="H20">
        <f>'K-ICP61'!$C$10</f>
        <v>20.700000000000003</v>
      </c>
      <c r="I20" s="13">
        <f>'K-ICP61'!$G$10</f>
        <v>0.8625000000000002</v>
      </c>
      <c r="J20" s="13">
        <f>'K-ICP61'!$I$10</f>
        <v>0.0324037034920393</v>
      </c>
      <c r="K20" s="108">
        <f>'K-ICP61'!$J$10</f>
        <v>3.756951129511802</v>
      </c>
    </row>
    <row r="21" spans="1:11" ht="12.75">
      <c r="A21" s="109" t="str">
        <f>'Mg-ICP61'!$A$1</f>
        <v>Mg-ICP61</v>
      </c>
      <c r="B21" s="109" t="str">
        <f>'Mg-ICP61'!$C$3</f>
        <v>%</v>
      </c>
      <c r="C21">
        <f>'Mg-ICP61'!$D$10</f>
        <v>0.01</v>
      </c>
      <c r="D21">
        <f>'Mg-ICP61'!$B$9</f>
        <v>12</v>
      </c>
      <c r="E21">
        <v>2</v>
      </c>
      <c r="F21">
        <f>'Mg-ICP61'!$E$10</f>
        <v>0.01</v>
      </c>
      <c r="G21">
        <f>'Mg-ICP61'!$F$10</f>
        <v>3.71</v>
      </c>
      <c r="H21">
        <f>'Mg-ICP61'!$C$10</f>
        <v>21.46</v>
      </c>
      <c r="I21" s="13">
        <f>'Mg-ICP61'!$G$10</f>
        <v>0.8941666666666667</v>
      </c>
      <c r="J21" s="13">
        <f>'Mg-ICP61'!$I$10</f>
        <v>0.06946221994724903</v>
      </c>
      <c r="K21" s="108">
        <f>'Mg-ICP61'!$J$10</f>
        <v>7.768375017399706</v>
      </c>
    </row>
    <row r="22" spans="1:11" ht="12.75">
      <c r="A22" s="109" t="str">
        <f>'Mn-ICP61'!$A$1</f>
        <v>Mn-ICP61</v>
      </c>
      <c r="B22" s="109" t="str">
        <f>'Mn-ICP61'!$C$3</f>
        <v>ppm</v>
      </c>
      <c r="C22">
        <f>'Mn-ICP61'!$D$10</f>
        <v>5</v>
      </c>
      <c r="D22">
        <f>'Mn-ICP61'!$B$9</f>
        <v>12</v>
      </c>
      <c r="E22">
        <v>2</v>
      </c>
      <c r="F22">
        <f>'Mn-ICP61'!$E$10</f>
        <v>31</v>
      </c>
      <c r="G22">
        <f>'Mn-ICP61'!$F$10</f>
        <v>2190</v>
      </c>
      <c r="H22">
        <f>'Mn-ICP61'!$C$10</f>
        <v>22704</v>
      </c>
      <c r="I22" s="13">
        <f>'Mn-ICP61'!$G$10</f>
        <v>946</v>
      </c>
      <c r="J22" s="13">
        <f>'Mn-ICP61'!$I$10</f>
        <v>33.00252515591294</v>
      </c>
      <c r="K22" s="108">
        <f>'Mn-ICP61'!$J$10</f>
        <v>3.488639022823778</v>
      </c>
    </row>
    <row r="23" spans="1:11" ht="12.75">
      <c r="A23" s="109" t="str">
        <f>'Mo-ICP61'!$A$1</f>
        <v>Mo-ICP61</v>
      </c>
      <c r="B23" s="109" t="str">
        <f>'Mo-ICP61'!$C$3</f>
        <v>ppm</v>
      </c>
      <c r="C23">
        <f>'Mo-ICP61'!$D$10</f>
        <v>1</v>
      </c>
      <c r="D23">
        <f>'Mo-ICP61'!$B$9</f>
        <v>12</v>
      </c>
      <c r="E23">
        <v>2</v>
      </c>
      <c r="F23">
        <f>'Mo-ICP61'!$E$10</f>
        <v>0.5</v>
      </c>
      <c r="G23">
        <f>'Mo-ICP61'!$F$10</f>
        <v>4</v>
      </c>
      <c r="H23">
        <f>'Mo-ICP61'!$C$10</f>
        <v>26.5</v>
      </c>
      <c r="I23" s="13">
        <f>'Mo-ICP61'!$G$10</f>
        <v>1.1041666666666667</v>
      </c>
      <c r="J23" s="13">
        <f>'Mo-ICP61'!$I$10</f>
        <v>0.6846531968814576</v>
      </c>
      <c r="K23" s="108">
        <f>'Mo-ICP61'!$J$10</f>
        <v>62.00632726473578</v>
      </c>
    </row>
    <row r="24" spans="1:11" ht="12.75">
      <c r="A24" s="109" t="str">
        <f>'Na-ICP61'!$A$1</f>
        <v>Na-ICP61</v>
      </c>
      <c r="B24" s="109" t="str">
        <f>'Na-ICP61'!$C$3</f>
        <v>%</v>
      </c>
      <c r="C24">
        <f>'Na-ICP61'!$D$10</f>
        <v>0.01</v>
      </c>
      <c r="D24">
        <f>'Na-ICP61'!$B$9</f>
        <v>12</v>
      </c>
      <c r="E24">
        <v>2</v>
      </c>
      <c r="F24">
        <f>'Na-ICP61'!$E$10</f>
        <v>0.005</v>
      </c>
      <c r="G24">
        <f>'Na-ICP61'!$F$10</f>
        <v>5.14</v>
      </c>
      <c r="H24">
        <f>'Na-ICP61'!$C$10</f>
        <v>30.525000000000002</v>
      </c>
      <c r="I24" s="13">
        <f>'Na-ICP61'!$G$10</f>
        <v>1.271875</v>
      </c>
      <c r="J24" s="13">
        <f>'Na-ICP61'!$I$10</f>
        <v>0.049381592386907314</v>
      </c>
      <c r="K24" s="108">
        <f>'Na-ICP61'!$J$10</f>
        <v>3.882582202410403</v>
      </c>
    </row>
    <row r="25" spans="1:11" ht="12.75">
      <c r="A25" s="109" t="str">
        <f>'Ni-ICP61'!$A$1</f>
        <v>Ni-ICP61</v>
      </c>
      <c r="B25" s="109" t="str">
        <f>'Ni-ICP61'!$C$3</f>
        <v>ppm</v>
      </c>
      <c r="C25">
        <f>'Ni-ICP61'!$D$10</f>
        <v>1</v>
      </c>
      <c r="D25">
        <f>'Ni-ICP61'!$B$9</f>
        <v>34</v>
      </c>
      <c r="E25">
        <v>2</v>
      </c>
      <c r="F25">
        <f>'Ni-ICP61'!$E$10</f>
        <v>2</v>
      </c>
      <c r="G25">
        <f>'Ni-ICP61'!$F$10</f>
        <v>3480</v>
      </c>
      <c r="H25">
        <f>'Ni-ICP61'!$C$10</f>
        <v>40319</v>
      </c>
      <c r="I25" s="13">
        <f>'Ni-ICP61'!$G$10</f>
        <v>592.9264705882352</v>
      </c>
      <c r="J25" s="13">
        <f>'Ni-ICP61'!$I$10</f>
        <v>9.2091706211478</v>
      </c>
      <c r="K25" s="108">
        <f>'Ni-ICP61'!$J$10</f>
        <v>1.5531724552643926</v>
      </c>
    </row>
    <row r="26" spans="1:11" ht="12.75">
      <c r="A26" s="109" t="str">
        <f>'P-ICP61'!$A$1</f>
        <v>P-ICP61</v>
      </c>
      <c r="B26" s="109" t="str">
        <f>'P-ICP61'!$C$3</f>
        <v>ppm</v>
      </c>
      <c r="C26">
        <f>'P-ICP61'!$D$10</f>
        <v>10</v>
      </c>
      <c r="D26">
        <f>'P-ICP61'!$B$9</f>
        <v>12</v>
      </c>
      <c r="E26">
        <v>2</v>
      </c>
      <c r="F26">
        <f>'P-ICP61'!$E$10</f>
        <v>110</v>
      </c>
      <c r="G26">
        <f>'P-ICP61'!$F$10</f>
        <v>7030</v>
      </c>
      <c r="H26">
        <f>'P-ICP61'!$C$10</f>
        <v>25060</v>
      </c>
      <c r="I26" s="13">
        <f>'P-ICP61'!$G$10</f>
        <v>1044.1666666666667</v>
      </c>
      <c r="J26" s="13">
        <f>'P-ICP61'!$I$10</f>
        <v>73.88053419767166</v>
      </c>
      <c r="K26" s="108">
        <f>'P-ICP61'!$J$10</f>
        <v>7.075549963065122</v>
      </c>
    </row>
    <row r="27" spans="1:11" ht="12.75">
      <c r="A27" s="109" t="str">
        <f>'Pb-ICP61'!$A$1</f>
        <v>Pb-ICP61</v>
      </c>
      <c r="B27" s="109" t="str">
        <f>'Pb-ICP61'!$C$3</f>
        <v>ppm</v>
      </c>
      <c r="C27">
        <f>'Pb-ICP61'!$D$10</f>
        <v>2</v>
      </c>
      <c r="D27">
        <f>'Pb-ICP61'!$B$9</f>
        <v>12</v>
      </c>
      <c r="E27">
        <v>2</v>
      </c>
      <c r="F27">
        <f>'Pb-ICP61'!$E$10</f>
        <v>1</v>
      </c>
      <c r="G27">
        <f>'Pb-ICP61'!$F$10</f>
        <v>39</v>
      </c>
      <c r="H27">
        <f>'Pb-ICP61'!$C$10</f>
        <v>336</v>
      </c>
      <c r="I27" s="13">
        <f>'Pb-ICP61'!$G$10</f>
        <v>14</v>
      </c>
      <c r="J27" s="13">
        <f>'Pb-ICP61'!$I$10</f>
        <v>1.7795130420052185</v>
      </c>
      <c r="K27" s="108">
        <f>'Pb-ICP61'!$J$10</f>
        <v>12.710807442894417</v>
      </c>
    </row>
    <row r="28" spans="1:11" ht="12.75">
      <c r="A28" s="109" t="str">
        <f>'S-ICP61'!$A$1</f>
        <v>S-ICP61</v>
      </c>
      <c r="B28" s="109" t="str">
        <f>'S-ICP61'!$C$3</f>
        <v>%</v>
      </c>
      <c r="C28">
        <f>'S-ICP61'!$D$10</f>
        <v>0.01</v>
      </c>
      <c r="D28">
        <f>'S-ICP61'!$B$9</f>
        <v>12</v>
      </c>
      <c r="E28">
        <v>2</v>
      </c>
      <c r="F28">
        <f>'S-ICP61'!$E$10</f>
        <v>0.005</v>
      </c>
      <c r="G28">
        <f>'S-ICP61'!$F$10</f>
        <v>0.81</v>
      </c>
      <c r="H28">
        <f>'S-ICP61'!$C$10</f>
        <v>2.4400000000000004</v>
      </c>
      <c r="I28" s="13">
        <f>'S-ICP61'!$G$10</f>
        <v>0.10166666666666668</v>
      </c>
      <c r="J28" s="13">
        <f>'S-ICP61'!$I$10</f>
        <v>0.003535533905932736</v>
      </c>
      <c r="K28" s="108">
        <f>'S-ICP61'!$J$10</f>
        <v>3.47757433370433</v>
      </c>
    </row>
    <row r="29" spans="1:11" ht="12.75">
      <c r="A29" s="109" t="str">
        <f>'Sb-ICP61'!$A$1</f>
        <v>Sb-ICP61</v>
      </c>
      <c r="B29" s="109" t="str">
        <f>'Sb-ICP61'!$C$3</f>
        <v>ppm</v>
      </c>
      <c r="C29">
        <f>'Sb-ICP61'!$D$10</f>
        <v>5</v>
      </c>
      <c r="D29">
        <f>'Sb-ICP61'!$B$9</f>
        <v>12</v>
      </c>
      <c r="E29">
        <v>2</v>
      </c>
      <c r="F29">
        <f>'Sb-ICP61'!$E$10</f>
        <v>2.5</v>
      </c>
      <c r="G29">
        <f>'Sb-ICP61'!$F$10</f>
        <v>5</v>
      </c>
      <c r="H29">
        <f>'Sb-ICP61'!$C$10</f>
        <v>62.5</v>
      </c>
      <c r="I29" s="13">
        <f>'Sb-ICP61'!$G$10</f>
        <v>2.6041666666666665</v>
      </c>
      <c r="J29" s="13">
        <f>'Sb-ICP61'!$I$10</f>
        <v>0.5103103630798288</v>
      </c>
      <c r="K29" s="108">
        <f>'Sb-ICP61'!$J$10</f>
        <v>19.59591794226543</v>
      </c>
    </row>
    <row r="30" spans="1:11" ht="12.75">
      <c r="A30" s="109" t="str">
        <f>'Sr-ICP61'!$A$1</f>
        <v>Sr-ICP61</v>
      </c>
      <c r="B30" s="109" t="str">
        <f>'Sr-ICP61'!$C$3</f>
        <v>ppm</v>
      </c>
      <c r="C30">
        <f>'Sr-ICP61'!$D$10</f>
        <v>1</v>
      </c>
      <c r="D30">
        <f>'Sr-ICP61'!$B$9</f>
        <v>12</v>
      </c>
      <c r="E30">
        <v>2</v>
      </c>
      <c r="F30">
        <f>'Sr-ICP61'!$E$10</f>
        <v>27</v>
      </c>
      <c r="G30">
        <f>'Sr-ICP61'!$F$10</f>
        <v>520</v>
      </c>
      <c r="H30">
        <f>'Sr-ICP61'!$C$10</f>
        <v>3375</v>
      </c>
      <c r="I30" s="13">
        <f>'Sr-ICP61'!$G$10</f>
        <v>140.625</v>
      </c>
      <c r="J30" s="13">
        <f>'Sr-ICP61'!$I$10</f>
        <v>4.4860896112315904</v>
      </c>
      <c r="K30" s="108">
        <f>'Sr-ICP61'!$J$10</f>
        <v>3.1901081679869088</v>
      </c>
    </row>
    <row r="31" spans="1:11" ht="12.75">
      <c r="A31" s="109" t="str">
        <f>'Ti-ICP61'!$A$1</f>
        <v>Ti-ICP61</v>
      </c>
      <c r="B31" s="109" t="str">
        <f>'Ti-ICP61'!$C$3</f>
        <v>%</v>
      </c>
      <c r="C31">
        <f>'Ti-ICP61'!$D$10</f>
        <v>0.01</v>
      </c>
      <c r="D31">
        <f>'Ti-ICP61'!$B$9</f>
        <v>12</v>
      </c>
      <c r="E31">
        <v>2</v>
      </c>
      <c r="F31">
        <f>'Ti-ICP61'!$E$10</f>
        <v>0.02</v>
      </c>
      <c r="G31">
        <f>'Ti-ICP61'!$F$10</f>
        <v>1.02</v>
      </c>
      <c r="H31">
        <f>'Ti-ICP61'!$C$10</f>
        <v>6.42</v>
      </c>
      <c r="I31" s="13">
        <f>'Ti-ICP61'!$G$10</f>
        <v>0.2675</v>
      </c>
      <c r="J31" s="13">
        <f>'Ti-ICP61'!$I$10</f>
        <v>0.013844373104863467</v>
      </c>
      <c r="K31" s="108">
        <f>'Ti-ICP61'!$J$10</f>
        <v>5.175466581257371</v>
      </c>
    </row>
    <row r="32" spans="1:11" ht="12.75">
      <c r="A32" s="109" t="str">
        <f>'V-ICP61'!$A$1</f>
        <v>V-ICP61</v>
      </c>
      <c r="B32" s="109" t="str">
        <f>'V-ICP61'!$C$3</f>
        <v>ppm</v>
      </c>
      <c r="C32">
        <f>'V-ICP61'!$D$10</f>
        <v>1</v>
      </c>
      <c r="D32">
        <f>'V-ICP61'!$B$9</f>
        <v>12</v>
      </c>
      <c r="E32">
        <v>2</v>
      </c>
      <c r="F32">
        <f>'V-ICP61'!$E$10</f>
        <v>7</v>
      </c>
      <c r="G32">
        <f>'V-ICP61'!$F$10</f>
        <v>900</v>
      </c>
      <c r="H32">
        <f>'V-ICP61'!$C$10</f>
        <v>4705</v>
      </c>
      <c r="I32" s="13">
        <f>'V-ICP61'!$G$10</f>
        <v>196.04166666666666</v>
      </c>
      <c r="J32" s="13">
        <f>'V-ICP61'!$I$10</f>
        <v>8.398908659264409</v>
      </c>
      <c r="K32" s="108">
        <f>'V-ICP61'!$J$10</f>
        <v>4.28424671248344</v>
      </c>
    </row>
    <row r="33" spans="1:11" ht="12.75">
      <c r="A33" s="109" t="str">
        <f>'W-ICP61'!$A$1</f>
        <v>W-ICP61</v>
      </c>
      <c r="B33" s="109" t="str">
        <f>'W-ICP61'!$C$3</f>
        <v>ppm</v>
      </c>
      <c r="C33">
        <f>'W-ICP61'!$D$10</f>
        <v>10</v>
      </c>
      <c r="D33">
        <f>'W-ICP61'!$B$9</f>
        <v>12</v>
      </c>
      <c r="E33">
        <v>2</v>
      </c>
      <c r="F33">
        <f>'W-ICP61'!$E$10</f>
        <v>5</v>
      </c>
      <c r="G33">
        <f>'W-ICP61'!$F$10</f>
        <v>10</v>
      </c>
      <c r="H33">
        <f>'W-ICP61'!$C$10</f>
        <v>165</v>
      </c>
      <c r="I33" s="13">
        <f>'W-ICP61'!$G$10</f>
        <v>6.875</v>
      </c>
      <c r="J33" s="13">
        <f>'W-ICP61'!$I$10</f>
        <v>1.0206207261596576</v>
      </c>
      <c r="K33" s="108">
        <f>'W-ICP61'!$J$10</f>
        <v>14.84539238050411</v>
      </c>
    </row>
    <row r="34" spans="1:11" ht="12.75">
      <c r="A34" s="109" t="str">
        <f>'Zn-ICP61'!$A$1</f>
        <v>Zn-ICP61</v>
      </c>
      <c r="B34" s="109" t="str">
        <f>'Zn-ICP61'!$C$3</f>
        <v>ppm</v>
      </c>
      <c r="C34">
        <f>'Zn-ICP61'!$D$10</f>
        <v>2</v>
      </c>
      <c r="D34">
        <f>'Zn-ICP61'!$B$9</f>
        <v>12</v>
      </c>
      <c r="E34">
        <v>2</v>
      </c>
      <c r="F34">
        <f>'Zn-ICP61'!$E$10</f>
        <v>2</v>
      </c>
      <c r="G34">
        <f>'Zn-ICP61'!$F$10</f>
        <v>515</v>
      </c>
      <c r="H34">
        <f>'Zn-ICP61'!$C$10</f>
        <v>2324</v>
      </c>
      <c r="I34" s="13">
        <f>'Zn-ICP61'!$G$10</f>
        <v>96.83333333333333</v>
      </c>
      <c r="J34" s="13">
        <f>'Zn-ICP61'!$I$10</f>
        <v>3.2914029430219167</v>
      </c>
      <c r="K34" s="108">
        <f>'Zn-ICP61'!$J$10</f>
        <v>3.399039183843632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59</v>
      </c>
      <c r="M1" s="48" t="s">
        <v>0</v>
      </c>
      <c r="N1" s="48" t="s">
        <v>1</v>
      </c>
      <c r="O1" s="48" t="s">
        <v>60</v>
      </c>
      <c r="P1" s="48" t="s">
        <v>60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49" t="s">
        <v>32</v>
      </c>
      <c r="N2" s="49" t="s">
        <v>33</v>
      </c>
      <c r="O2" s="50">
        <v>8.9</v>
      </c>
      <c r="P2" s="50">
        <v>9.5</v>
      </c>
      <c r="Q2" s="4">
        <f aca="true" t="shared" si="0" ref="Q2:Q13">(O2-P2)^2</f>
        <v>0.3599999999999996</v>
      </c>
      <c r="R2">
        <v>10</v>
      </c>
      <c r="S2">
        <f>0.8*R2</f>
        <v>8</v>
      </c>
      <c r="T2">
        <v>0</v>
      </c>
      <c r="U2">
        <f>$B$3</f>
        <v>0.5</v>
      </c>
    </row>
    <row r="3" spans="1:21" ht="12.75" customHeight="1">
      <c r="A3" s="15" t="s">
        <v>20</v>
      </c>
      <c r="B3">
        <v>0.5</v>
      </c>
      <c r="C3" t="s">
        <v>21</v>
      </c>
      <c r="M3" s="49" t="s">
        <v>32</v>
      </c>
      <c r="N3" s="49" t="s">
        <v>34</v>
      </c>
      <c r="O3" s="50">
        <v>0.25</v>
      </c>
      <c r="P3" s="50">
        <v>0.25</v>
      </c>
      <c r="Q3" s="4">
        <f t="shared" si="0"/>
        <v>0</v>
      </c>
      <c r="R3">
        <v>0</v>
      </c>
      <c r="S3">
        <v>0</v>
      </c>
      <c r="T3">
        <f>R2</f>
        <v>10</v>
      </c>
      <c r="U3">
        <f>$B$3</f>
        <v>0.5</v>
      </c>
    </row>
    <row r="4" spans="13:19" ht="12.75" customHeight="1">
      <c r="M4" s="49" t="s">
        <v>32</v>
      </c>
      <c r="N4" s="49" t="s">
        <v>35</v>
      </c>
      <c r="O4" s="50">
        <v>0.25</v>
      </c>
      <c r="P4" s="50">
        <v>0.25</v>
      </c>
      <c r="Q4" s="4">
        <f t="shared" si="0"/>
        <v>0</v>
      </c>
      <c r="R4">
        <f>S2</f>
        <v>8</v>
      </c>
      <c r="S4">
        <f>R2</f>
        <v>10</v>
      </c>
    </row>
    <row r="5" spans="1:21" ht="12.75" customHeight="1">
      <c r="A5" s="15" t="s">
        <v>16</v>
      </c>
      <c r="M5" s="49" t="s">
        <v>32</v>
      </c>
      <c r="N5" s="49" t="s">
        <v>36</v>
      </c>
      <c r="O5" s="50">
        <v>0.25</v>
      </c>
      <c r="P5" s="50">
        <v>0.25</v>
      </c>
      <c r="Q5" s="4">
        <f t="shared" si="0"/>
        <v>0</v>
      </c>
      <c r="T5">
        <f>$B$3</f>
        <v>0.5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49" t="s">
        <v>32</v>
      </c>
      <c r="N6" s="49" t="s">
        <v>37</v>
      </c>
      <c r="O6" s="50">
        <v>0.25</v>
      </c>
      <c r="P6" s="50">
        <v>0.25</v>
      </c>
      <c r="Q6" s="4">
        <f t="shared" si="0"/>
        <v>0</v>
      </c>
      <c r="T6">
        <f>$B$3</f>
        <v>0.5</v>
      </c>
      <c r="U6">
        <f>+T3</f>
        <v>10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49" t="s">
        <v>38</v>
      </c>
      <c r="N7" s="49" t="s">
        <v>39</v>
      </c>
      <c r="O7" s="50">
        <v>0.25</v>
      </c>
      <c r="P7" s="50">
        <v>0.25</v>
      </c>
      <c r="Q7" s="4">
        <f t="shared" si="0"/>
        <v>0</v>
      </c>
    </row>
    <row r="8" spans="1:17" ht="12.75" customHeight="1">
      <c r="A8" s="17" t="s">
        <v>4</v>
      </c>
      <c r="B8" s="18">
        <f>+O55</f>
        <v>12</v>
      </c>
      <c r="C8" s="18">
        <f>+O54</f>
        <v>17</v>
      </c>
      <c r="D8">
        <f>$B$3</f>
        <v>0.5</v>
      </c>
      <c r="E8" s="18">
        <f>+O56</f>
        <v>0.25</v>
      </c>
      <c r="F8" s="18">
        <f>+O57</f>
        <v>8.9</v>
      </c>
      <c r="G8" s="8">
        <f>+O58</f>
        <v>1.4166666666666667</v>
      </c>
      <c r="H8" s="28">
        <f>O59</f>
        <v>2.591536340872072</v>
      </c>
      <c r="I8" s="28" t="s">
        <v>17</v>
      </c>
      <c r="J8" s="19" t="s">
        <v>17</v>
      </c>
      <c r="M8" s="49" t="s">
        <v>38</v>
      </c>
      <c r="N8" s="49" t="s">
        <v>40</v>
      </c>
      <c r="O8" s="50">
        <v>0.25</v>
      </c>
      <c r="P8" s="50">
        <v>0.25</v>
      </c>
      <c r="Q8" s="4">
        <f t="shared" si="0"/>
        <v>0</v>
      </c>
    </row>
    <row r="9" spans="1:17" ht="12.75" customHeight="1">
      <c r="A9" s="17" t="s">
        <v>5</v>
      </c>
      <c r="B9" s="18">
        <f>+P55</f>
        <v>12</v>
      </c>
      <c r="C9" s="18">
        <f>+P54</f>
        <v>16.599999999999998</v>
      </c>
      <c r="D9">
        <f>$B$3</f>
        <v>0.5</v>
      </c>
      <c r="E9" s="18">
        <f>+P56</f>
        <v>0.25</v>
      </c>
      <c r="F9" s="18">
        <f>+P57</f>
        <v>9.5</v>
      </c>
      <c r="G9" s="8">
        <f>P58</f>
        <v>1.383333333333333</v>
      </c>
      <c r="H9" s="28">
        <f>P59</f>
        <v>2.680513293224176</v>
      </c>
      <c r="I9" s="28" t="s">
        <v>17</v>
      </c>
      <c r="J9" s="19" t="s">
        <v>17</v>
      </c>
      <c r="M9" s="49" t="s">
        <v>38</v>
      </c>
      <c r="N9" s="49" t="s">
        <v>41</v>
      </c>
      <c r="O9" s="50">
        <v>0.25</v>
      </c>
      <c r="P9" s="50">
        <v>0.25</v>
      </c>
      <c r="Q9" s="4">
        <f t="shared" si="0"/>
        <v>0</v>
      </c>
    </row>
    <row r="10" spans="1:17" ht="12.75" customHeight="1">
      <c r="A10" s="20" t="s">
        <v>6</v>
      </c>
      <c r="B10" s="21">
        <f>+Q55</f>
        <v>24</v>
      </c>
      <c r="C10" s="23">
        <f>+Q54</f>
        <v>33.599999999999994</v>
      </c>
      <c r="D10" s="21">
        <f>$B$3</f>
        <v>0.5</v>
      </c>
      <c r="E10" s="21">
        <f>+Q56</f>
        <v>0.25</v>
      </c>
      <c r="F10" s="23">
        <f>+Q57</f>
        <v>9.5</v>
      </c>
      <c r="G10" s="30">
        <f>Q58</f>
        <v>1.3999999999999997</v>
      </c>
      <c r="H10" s="29" t="s">
        <v>17</v>
      </c>
      <c r="I10" s="22">
        <f>Q59</f>
        <v>0.23804761428476162</v>
      </c>
      <c r="J10" s="24">
        <f>Q60</f>
        <v>17.00340102034012</v>
      </c>
      <c r="M10" s="49" t="s">
        <v>38</v>
      </c>
      <c r="N10" s="49" t="s">
        <v>42</v>
      </c>
      <c r="O10" s="50">
        <v>0.25</v>
      </c>
      <c r="P10" s="50">
        <v>0.25</v>
      </c>
      <c r="Q10" s="4">
        <f t="shared" si="0"/>
        <v>0</v>
      </c>
    </row>
    <row r="11" spans="13:17" ht="12.75" customHeight="1">
      <c r="M11" s="49" t="s">
        <v>28</v>
      </c>
      <c r="N11" s="49" t="s">
        <v>43</v>
      </c>
      <c r="O11" s="50">
        <v>1.2</v>
      </c>
      <c r="P11" s="50">
        <v>1.2</v>
      </c>
      <c r="Q11" s="4">
        <f t="shared" si="0"/>
        <v>0</v>
      </c>
    </row>
    <row r="12" spans="13:17" ht="12.75" customHeight="1">
      <c r="M12" s="49" t="s">
        <v>28</v>
      </c>
      <c r="N12" s="49" t="s">
        <v>44</v>
      </c>
      <c r="O12" s="50">
        <v>4</v>
      </c>
      <c r="P12" s="50">
        <v>3</v>
      </c>
      <c r="Q12" s="4">
        <f t="shared" si="0"/>
        <v>1</v>
      </c>
    </row>
    <row r="13" spans="13:17" ht="12.75" customHeight="1">
      <c r="M13" s="49" t="s">
        <v>45</v>
      </c>
      <c r="N13" s="49" t="s">
        <v>46</v>
      </c>
      <c r="O13" s="50">
        <v>0.9</v>
      </c>
      <c r="P13" s="50">
        <v>0.9</v>
      </c>
      <c r="Q13" s="4">
        <f t="shared" si="0"/>
        <v>0</v>
      </c>
    </row>
    <row r="14" spans="13:17" ht="12.75" customHeight="1">
      <c r="M14" s="1"/>
      <c r="N14" s="1"/>
      <c r="O14" s="2"/>
      <c r="P14" s="2"/>
      <c r="Q14" s="4"/>
    </row>
    <row r="15" spans="13:17" ht="12.75" customHeight="1">
      <c r="M15" s="1"/>
      <c r="N15" s="1"/>
      <c r="O15" s="2"/>
      <c r="P15" s="2"/>
      <c r="Q15" s="4"/>
    </row>
    <row r="16" spans="13:17" ht="12.75" customHeight="1">
      <c r="M16" s="1"/>
      <c r="N16" s="1"/>
      <c r="O16" s="2"/>
      <c r="P16" s="2"/>
      <c r="Q16" s="4"/>
    </row>
    <row r="17" spans="13:17" ht="12.75" customHeight="1">
      <c r="M17" s="1"/>
      <c r="N17" s="1"/>
      <c r="O17" s="2"/>
      <c r="P17" s="2"/>
      <c r="Q17" s="4"/>
    </row>
    <row r="18" spans="13:17" ht="12.75" customHeight="1">
      <c r="M18" s="1"/>
      <c r="N18" s="1"/>
      <c r="O18" s="2"/>
      <c r="P18" s="2"/>
      <c r="Q18" s="4"/>
    </row>
    <row r="19" spans="13:17" ht="12.75" customHeight="1">
      <c r="M19" s="1"/>
      <c r="N19" s="1"/>
      <c r="O19" s="2"/>
      <c r="P19" s="2"/>
      <c r="Q19" s="4"/>
    </row>
    <row r="20" spans="13:17" ht="12.75" customHeight="1">
      <c r="M20" s="1"/>
      <c r="N20" s="1"/>
      <c r="O20" s="2"/>
      <c r="P20" s="2"/>
      <c r="Q20" s="4"/>
    </row>
    <row r="21" spans="13:17" ht="12.75" customHeight="1">
      <c r="M21" s="1"/>
      <c r="N21" s="1"/>
      <c r="O21" s="2"/>
      <c r="P21" s="2"/>
      <c r="Q21" s="4"/>
    </row>
    <row r="22" spans="13:17" ht="12.75" customHeight="1">
      <c r="M22" s="1"/>
      <c r="N22" s="1"/>
      <c r="O22" s="2"/>
      <c r="P22" s="2"/>
      <c r="Q22" s="4"/>
    </row>
    <row r="23" spans="13:17" ht="12.75" customHeight="1">
      <c r="M23" s="1"/>
      <c r="N23" s="1"/>
      <c r="O23" s="2"/>
      <c r="P23" s="2"/>
      <c r="Q23" s="4"/>
    </row>
    <row r="24" spans="13:17" ht="12.75" customHeight="1">
      <c r="M24" s="1"/>
      <c r="N24" s="1"/>
      <c r="O24" s="2"/>
      <c r="P24" s="2"/>
      <c r="Q24" s="4"/>
    </row>
    <row r="25" spans="13:17" ht="12.75" customHeight="1">
      <c r="M25" s="1"/>
      <c r="N25" s="1"/>
      <c r="O25" s="2"/>
      <c r="P25" s="2"/>
      <c r="Q25" s="4"/>
    </row>
    <row r="26" spans="13:17" ht="12.75" customHeight="1">
      <c r="M26" s="1"/>
      <c r="N26" s="1"/>
      <c r="O26" s="2"/>
      <c r="P26" s="2"/>
      <c r="Q26" s="4"/>
    </row>
    <row r="27" spans="13:17" ht="12.75" customHeight="1">
      <c r="M27" s="1"/>
      <c r="N27" s="1"/>
      <c r="O27" s="2"/>
      <c r="P27" s="2"/>
      <c r="Q27" s="4"/>
    </row>
    <row r="28" spans="13:17" ht="12.75" customHeight="1">
      <c r="M28" s="1"/>
      <c r="N28" s="1"/>
      <c r="O28" s="2"/>
      <c r="P28" s="2"/>
      <c r="Q28" s="4"/>
    </row>
    <row r="29" spans="13:17" ht="12.75" customHeight="1">
      <c r="M29" s="1"/>
      <c r="N29" s="1"/>
      <c r="O29" s="2"/>
      <c r="P29" s="2"/>
      <c r="Q29" s="4"/>
    </row>
    <row r="30" spans="13:17" ht="12.75" customHeight="1">
      <c r="M30" s="1"/>
      <c r="N30" s="1"/>
      <c r="O30" s="2"/>
      <c r="P30" s="2"/>
      <c r="Q30" s="4"/>
    </row>
    <row r="31" spans="13:17" ht="12.75" customHeight="1">
      <c r="M31" s="1"/>
      <c r="N31" s="1"/>
      <c r="O31" s="2"/>
      <c r="P31" s="2"/>
      <c r="Q31" s="4"/>
    </row>
    <row r="32" spans="13:17" ht="12.75" customHeight="1">
      <c r="M32" s="1"/>
      <c r="N32" s="1"/>
      <c r="O32" s="2"/>
      <c r="P32" s="2"/>
      <c r="Q32" s="4"/>
    </row>
    <row r="33" spans="13:17" ht="12.75" customHeight="1">
      <c r="M33" s="1"/>
      <c r="N33" s="1"/>
      <c r="O33" s="2"/>
      <c r="P33" s="2"/>
      <c r="Q33" s="4"/>
    </row>
    <row r="34" spans="13:17" ht="12.75" customHeight="1">
      <c r="M34" s="1"/>
      <c r="N34" s="1"/>
      <c r="O34" s="2"/>
      <c r="P34" s="2"/>
      <c r="Q34" s="4"/>
    </row>
    <row r="35" spans="13:17" ht="12.75" customHeight="1">
      <c r="M35" s="1"/>
      <c r="N35" s="1"/>
      <c r="O35" s="2"/>
      <c r="P35" s="2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1.3599999999999997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17</v>
      </c>
      <c r="P54">
        <f>SUM(P2:P50)</f>
        <v>16.599999999999998</v>
      </c>
      <c r="Q54" s="8">
        <f>+O54+P54</f>
        <v>33.599999999999994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0.25</v>
      </c>
      <c r="P56">
        <f>MIN(P2:P50)</f>
        <v>0.25</v>
      </c>
      <c r="Q56" s="9">
        <f>MIN(O56:P56)</f>
        <v>0.25</v>
      </c>
    </row>
    <row r="57" spans="14:17" ht="12.75" customHeight="1">
      <c r="N57" s="5" t="s">
        <v>10</v>
      </c>
      <c r="O57">
        <f>MAX(O2:O50)</f>
        <v>8.9</v>
      </c>
      <c r="P57">
        <f>MAX(P2:P50)</f>
        <v>9.5</v>
      </c>
      <c r="Q57" s="10">
        <f>MAX(O57:P57)</f>
        <v>9.5</v>
      </c>
    </row>
    <row r="58" spans="14:17" ht="12.75" customHeight="1">
      <c r="N58" s="5" t="s">
        <v>11</v>
      </c>
      <c r="O58" s="11">
        <f>O54/O55</f>
        <v>1.4166666666666667</v>
      </c>
      <c r="P58" s="11">
        <f>P54/P55</f>
        <v>1.383333333333333</v>
      </c>
      <c r="Q58" s="12">
        <f>(O54+P54)/Q55</f>
        <v>1.3999999999999997</v>
      </c>
    </row>
    <row r="59" spans="14:17" ht="12.75" customHeight="1">
      <c r="N59" s="5" t="s">
        <v>12</v>
      </c>
      <c r="O59" s="13">
        <f>STDEV(O2:O50)</f>
        <v>2.591536340872072</v>
      </c>
      <c r="P59" s="13">
        <f>STDEV(P2:P50)</f>
        <v>2.680513293224176</v>
      </c>
      <c r="Q59" s="13">
        <f>SQRT(Q51/Q55)</f>
        <v>0.23804761428476162</v>
      </c>
    </row>
    <row r="60" spans="14:17" ht="12.75" customHeight="1">
      <c r="N60" s="5" t="s">
        <v>13</v>
      </c>
      <c r="Q60" s="14">
        <f>(Q59/Q58)*100</f>
        <v>17.00340102034012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61</v>
      </c>
      <c r="M1" s="51" t="s">
        <v>0</v>
      </c>
      <c r="N1" s="51" t="s">
        <v>1</v>
      </c>
      <c r="O1" s="51" t="s">
        <v>62</v>
      </c>
      <c r="P1" s="51" t="s">
        <v>62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52" t="s">
        <v>32</v>
      </c>
      <c r="N2" s="52" t="s">
        <v>33</v>
      </c>
      <c r="O2" s="53">
        <v>46</v>
      </c>
      <c r="P2" s="53">
        <v>47</v>
      </c>
      <c r="Q2" s="4">
        <f aca="true" t="shared" si="0" ref="Q2:Q13">(O2-P2)^2</f>
        <v>1</v>
      </c>
      <c r="R2">
        <v>80</v>
      </c>
      <c r="S2">
        <f>0.8*R2</f>
        <v>64</v>
      </c>
      <c r="T2">
        <v>0</v>
      </c>
      <c r="U2">
        <f>$B$3</f>
        <v>1</v>
      </c>
    </row>
    <row r="3" spans="1:21" ht="12.75" customHeight="1">
      <c r="A3" s="15" t="s">
        <v>20</v>
      </c>
      <c r="B3">
        <v>1</v>
      </c>
      <c r="C3" t="s">
        <v>21</v>
      </c>
      <c r="M3" s="52" t="s">
        <v>32</v>
      </c>
      <c r="N3" s="52" t="s">
        <v>34</v>
      </c>
      <c r="O3" s="53">
        <v>1</v>
      </c>
      <c r="P3" s="53">
        <v>1</v>
      </c>
      <c r="Q3" s="4">
        <f t="shared" si="0"/>
        <v>0</v>
      </c>
      <c r="R3">
        <v>0</v>
      </c>
      <c r="S3">
        <v>0</v>
      </c>
      <c r="T3">
        <f>R2</f>
        <v>80</v>
      </c>
      <c r="U3">
        <f>$B$3</f>
        <v>1</v>
      </c>
    </row>
    <row r="4" spans="13:19" ht="12.75" customHeight="1">
      <c r="M4" s="52" t="s">
        <v>32</v>
      </c>
      <c r="N4" s="52" t="s">
        <v>35</v>
      </c>
      <c r="O4" s="53">
        <v>17</v>
      </c>
      <c r="P4" s="53">
        <v>18</v>
      </c>
      <c r="Q4" s="4">
        <f t="shared" si="0"/>
        <v>1</v>
      </c>
      <c r="R4">
        <f>S2</f>
        <v>64</v>
      </c>
      <c r="S4">
        <f>R2</f>
        <v>80</v>
      </c>
    </row>
    <row r="5" spans="1:21" ht="12.75" customHeight="1">
      <c r="A5" s="15" t="s">
        <v>16</v>
      </c>
      <c r="M5" s="52" t="s">
        <v>32</v>
      </c>
      <c r="N5" s="52" t="s">
        <v>36</v>
      </c>
      <c r="O5" s="53">
        <v>15</v>
      </c>
      <c r="P5" s="53">
        <v>15</v>
      </c>
      <c r="Q5" s="4">
        <f t="shared" si="0"/>
        <v>0</v>
      </c>
      <c r="T5">
        <f>$B$3</f>
        <v>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52" t="s">
        <v>32</v>
      </c>
      <c r="N6" s="52" t="s">
        <v>37</v>
      </c>
      <c r="O6" s="53">
        <v>75</v>
      </c>
      <c r="P6" s="53">
        <v>72</v>
      </c>
      <c r="Q6" s="4">
        <f t="shared" si="0"/>
        <v>9</v>
      </c>
      <c r="T6">
        <f>$B$3</f>
        <v>1</v>
      </c>
      <c r="U6">
        <f>+T3</f>
        <v>80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52" t="s">
        <v>38</v>
      </c>
      <c r="N7" s="52" t="s">
        <v>39</v>
      </c>
      <c r="O7" s="53">
        <v>11</v>
      </c>
      <c r="P7" s="53">
        <v>10</v>
      </c>
      <c r="Q7" s="4">
        <f t="shared" si="0"/>
        <v>1</v>
      </c>
    </row>
    <row r="8" spans="1:17" ht="12.75" customHeight="1">
      <c r="A8" s="17" t="s">
        <v>4</v>
      </c>
      <c r="B8" s="18">
        <f>+O55</f>
        <v>12</v>
      </c>
      <c r="C8" s="18">
        <f>+O54</f>
        <v>221</v>
      </c>
      <c r="D8">
        <f>$B$3</f>
        <v>1</v>
      </c>
      <c r="E8" s="18">
        <f>+O56</f>
        <v>1</v>
      </c>
      <c r="F8" s="18">
        <f>+O57</f>
        <v>75</v>
      </c>
      <c r="G8" s="8">
        <f>+O58</f>
        <v>18.416666666666668</v>
      </c>
      <c r="H8" s="28">
        <f>O59</f>
        <v>21.588963229699875</v>
      </c>
      <c r="I8" s="28" t="s">
        <v>17</v>
      </c>
      <c r="J8" s="19" t="s">
        <v>17</v>
      </c>
      <c r="M8" s="52" t="s">
        <v>38</v>
      </c>
      <c r="N8" s="52" t="s">
        <v>40</v>
      </c>
      <c r="O8" s="53">
        <v>7</v>
      </c>
      <c r="P8" s="53">
        <v>7</v>
      </c>
      <c r="Q8" s="4">
        <f t="shared" si="0"/>
        <v>0</v>
      </c>
    </row>
    <row r="9" spans="1:17" ht="12.75" customHeight="1">
      <c r="A9" s="17" t="s">
        <v>5</v>
      </c>
      <c r="B9" s="18">
        <f>+P55</f>
        <v>12</v>
      </c>
      <c r="C9" s="18">
        <f>+P54</f>
        <v>221.5</v>
      </c>
      <c r="D9">
        <f>$B$3</f>
        <v>1</v>
      </c>
      <c r="E9" s="18">
        <f>+P56</f>
        <v>0.5</v>
      </c>
      <c r="F9" s="18">
        <f>+P57</f>
        <v>72</v>
      </c>
      <c r="G9" s="8">
        <f>P58</f>
        <v>18.458333333333332</v>
      </c>
      <c r="H9" s="28">
        <f>P59</f>
        <v>21.103057009625765</v>
      </c>
      <c r="I9" s="28" t="s">
        <v>17</v>
      </c>
      <c r="J9" s="19" t="s">
        <v>17</v>
      </c>
      <c r="M9" s="52" t="s">
        <v>38</v>
      </c>
      <c r="N9" s="52" t="s">
        <v>41</v>
      </c>
      <c r="O9" s="53">
        <v>15</v>
      </c>
      <c r="P9" s="53">
        <v>17</v>
      </c>
      <c r="Q9" s="4">
        <f t="shared" si="0"/>
        <v>4</v>
      </c>
    </row>
    <row r="10" spans="1:17" ht="12.75" customHeight="1">
      <c r="A10" s="20" t="s">
        <v>6</v>
      </c>
      <c r="B10" s="21">
        <f>+Q55</f>
        <v>24</v>
      </c>
      <c r="C10" s="23">
        <f>+Q54</f>
        <v>442.5</v>
      </c>
      <c r="D10" s="21">
        <f>$B$3</f>
        <v>1</v>
      </c>
      <c r="E10" s="21">
        <f>+Q56</f>
        <v>0.5</v>
      </c>
      <c r="F10" s="23">
        <f>+Q57</f>
        <v>75</v>
      </c>
      <c r="G10" s="30">
        <f>Q58</f>
        <v>18.4375</v>
      </c>
      <c r="H10" s="29" t="s">
        <v>17</v>
      </c>
      <c r="I10" s="22">
        <f>Q59</f>
        <v>0.9185586535436918</v>
      </c>
      <c r="J10" s="24">
        <f>Q60</f>
        <v>4.9820130361691755</v>
      </c>
      <c r="M10" s="52" t="s">
        <v>38</v>
      </c>
      <c r="N10" s="52" t="s">
        <v>42</v>
      </c>
      <c r="O10" s="53">
        <v>1</v>
      </c>
      <c r="P10" s="53">
        <v>1</v>
      </c>
      <c r="Q10" s="4">
        <f t="shared" si="0"/>
        <v>0</v>
      </c>
    </row>
    <row r="11" spans="13:17" ht="12.75" customHeight="1">
      <c r="M11" s="52" t="s">
        <v>28</v>
      </c>
      <c r="N11" s="52" t="s">
        <v>43</v>
      </c>
      <c r="O11" s="53">
        <v>10</v>
      </c>
      <c r="P11" s="53">
        <v>11</v>
      </c>
      <c r="Q11" s="4">
        <f t="shared" si="0"/>
        <v>1</v>
      </c>
    </row>
    <row r="12" spans="13:17" ht="12.75" customHeight="1">
      <c r="M12" s="52" t="s">
        <v>28</v>
      </c>
      <c r="N12" s="52" t="s">
        <v>44</v>
      </c>
      <c r="O12" s="53">
        <v>2</v>
      </c>
      <c r="P12" s="53">
        <v>0.5</v>
      </c>
      <c r="Q12" s="4">
        <f t="shared" si="0"/>
        <v>2.25</v>
      </c>
    </row>
    <row r="13" spans="13:17" ht="12.75" customHeight="1">
      <c r="M13" s="52" t="s">
        <v>45</v>
      </c>
      <c r="N13" s="52" t="s">
        <v>46</v>
      </c>
      <c r="O13" s="53">
        <v>21</v>
      </c>
      <c r="P13" s="53">
        <v>22</v>
      </c>
      <c r="Q13" s="4">
        <f t="shared" si="0"/>
        <v>1</v>
      </c>
    </row>
    <row r="14" spans="13:17" ht="12.75" customHeight="1">
      <c r="M14" s="1"/>
      <c r="N14" s="1"/>
      <c r="O14" s="2"/>
      <c r="P14" s="2"/>
      <c r="Q14" s="4"/>
    </row>
    <row r="15" spans="13:17" ht="12.75" customHeight="1">
      <c r="M15" s="1"/>
      <c r="N15" s="1"/>
      <c r="O15" s="2"/>
      <c r="P15" s="2"/>
      <c r="Q15" s="4"/>
    </row>
    <row r="16" spans="13:17" ht="12.75" customHeight="1">
      <c r="M16" s="1"/>
      <c r="N16" s="1"/>
      <c r="O16" s="2"/>
      <c r="P16" s="2"/>
      <c r="Q16" s="4"/>
    </row>
    <row r="17" spans="13:17" ht="12.75" customHeight="1">
      <c r="M17" s="1"/>
      <c r="N17" s="1"/>
      <c r="O17" s="2"/>
      <c r="P17" s="2"/>
      <c r="Q17" s="4"/>
    </row>
    <row r="18" spans="13:17" ht="12.75" customHeight="1">
      <c r="M18" s="1"/>
      <c r="N18" s="1"/>
      <c r="O18" s="2"/>
      <c r="P18" s="2"/>
      <c r="Q18" s="4"/>
    </row>
    <row r="19" spans="13:17" ht="12.75" customHeight="1">
      <c r="M19" s="1"/>
      <c r="N19" s="1"/>
      <c r="O19" s="2"/>
      <c r="P19" s="2"/>
      <c r="Q19" s="4"/>
    </row>
    <row r="20" spans="13:17" ht="12.75" customHeight="1">
      <c r="M20" s="1"/>
      <c r="N20" s="1"/>
      <c r="O20" s="2"/>
      <c r="P20" s="2"/>
      <c r="Q20" s="4"/>
    </row>
    <row r="21" spans="13:17" ht="12.75" customHeight="1">
      <c r="M21" s="1"/>
      <c r="N21" s="1"/>
      <c r="O21" s="2"/>
      <c r="P21" s="2"/>
      <c r="Q21" s="4"/>
    </row>
    <row r="22" spans="13:17" ht="12.75" customHeight="1">
      <c r="M22" s="1"/>
      <c r="N22" s="1"/>
      <c r="O22" s="2"/>
      <c r="P22" s="2"/>
      <c r="Q22" s="4"/>
    </row>
    <row r="23" spans="13:17" ht="12.75" customHeight="1">
      <c r="M23" s="1"/>
      <c r="N23" s="1"/>
      <c r="O23" s="2"/>
      <c r="P23" s="2"/>
      <c r="Q23" s="4"/>
    </row>
    <row r="24" spans="13:17" ht="12.75" customHeight="1">
      <c r="M24" s="1"/>
      <c r="N24" s="1"/>
      <c r="O24" s="2"/>
      <c r="P24" s="2"/>
      <c r="Q24" s="4"/>
    </row>
    <row r="25" spans="13:17" ht="12.75" customHeight="1">
      <c r="M25" s="1"/>
      <c r="N25" s="1"/>
      <c r="O25" s="2"/>
      <c r="P25" s="2"/>
      <c r="Q25" s="4"/>
    </row>
    <row r="26" spans="13:17" ht="12.75" customHeight="1">
      <c r="M26" s="1"/>
      <c r="N26" s="1"/>
      <c r="O26" s="2"/>
      <c r="P26" s="2"/>
      <c r="Q26" s="4"/>
    </row>
    <row r="27" spans="13:17" ht="12.75" customHeight="1">
      <c r="M27" s="1"/>
      <c r="N27" s="1"/>
      <c r="O27" s="2"/>
      <c r="P27" s="2"/>
      <c r="Q27" s="4"/>
    </row>
    <row r="28" spans="13:17" ht="12.75" customHeight="1">
      <c r="M28" s="1"/>
      <c r="N28" s="1"/>
      <c r="O28" s="2"/>
      <c r="P28" s="2"/>
      <c r="Q28" s="4"/>
    </row>
    <row r="29" spans="13:17" ht="12.75" customHeight="1">
      <c r="M29" s="1"/>
      <c r="N29" s="1"/>
      <c r="O29" s="2"/>
      <c r="P29" s="2"/>
      <c r="Q29" s="4"/>
    </row>
    <row r="30" spans="13:17" ht="12.75" customHeight="1">
      <c r="M30" s="1"/>
      <c r="N30" s="1"/>
      <c r="O30" s="2"/>
      <c r="P30" s="2"/>
      <c r="Q30" s="4"/>
    </row>
    <row r="31" spans="13:17" ht="12.75" customHeight="1">
      <c r="M31" s="1"/>
      <c r="N31" s="1"/>
      <c r="O31" s="2"/>
      <c r="P31" s="2"/>
      <c r="Q31" s="4"/>
    </row>
    <row r="32" spans="13:17" ht="12.75" customHeight="1">
      <c r="M32" s="1"/>
      <c r="N32" s="1"/>
      <c r="O32" s="2"/>
      <c r="P32" s="2"/>
      <c r="Q32" s="4"/>
    </row>
    <row r="33" spans="13:17" ht="12.75" customHeight="1">
      <c r="M33" s="1"/>
      <c r="N33" s="1"/>
      <c r="O33" s="2"/>
      <c r="P33" s="2"/>
      <c r="Q33" s="4"/>
    </row>
    <row r="34" spans="13:17" ht="12.75" customHeight="1">
      <c r="M34" s="1"/>
      <c r="N34" s="1"/>
      <c r="O34" s="2"/>
      <c r="P34" s="2"/>
      <c r="Q34" s="4"/>
    </row>
    <row r="35" spans="13:17" ht="12.75" customHeight="1">
      <c r="M35" s="1"/>
      <c r="N35" s="1"/>
      <c r="O35" s="2"/>
      <c r="P35" s="2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20.25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221</v>
      </c>
      <c r="P54">
        <f>SUM(P2:P50)</f>
        <v>221.5</v>
      </c>
      <c r="Q54" s="8">
        <f>+O54+P54</f>
        <v>442.5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1</v>
      </c>
      <c r="P56">
        <f>MIN(P2:P50)</f>
        <v>0.5</v>
      </c>
      <c r="Q56" s="9">
        <f>MIN(O56:P56)</f>
        <v>0.5</v>
      </c>
    </row>
    <row r="57" spans="14:17" ht="12.75" customHeight="1">
      <c r="N57" s="5" t="s">
        <v>10</v>
      </c>
      <c r="O57">
        <f>MAX(O2:O50)</f>
        <v>75</v>
      </c>
      <c r="P57">
        <f>MAX(P2:P50)</f>
        <v>72</v>
      </c>
      <c r="Q57" s="10">
        <f>MAX(O57:P57)</f>
        <v>75</v>
      </c>
    </row>
    <row r="58" spans="14:17" ht="12.75" customHeight="1">
      <c r="N58" s="5" t="s">
        <v>11</v>
      </c>
      <c r="O58" s="11">
        <f>O54/O55</f>
        <v>18.416666666666668</v>
      </c>
      <c r="P58" s="11">
        <f>P54/P55</f>
        <v>18.458333333333332</v>
      </c>
      <c r="Q58" s="12">
        <f>(O54+P54)/Q55</f>
        <v>18.4375</v>
      </c>
    </row>
    <row r="59" spans="14:17" ht="12.75" customHeight="1">
      <c r="N59" s="5" t="s">
        <v>12</v>
      </c>
      <c r="O59" s="13">
        <f>STDEV(O2:O50)</f>
        <v>21.588963229699875</v>
      </c>
      <c r="P59" s="13">
        <f>STDEV(P2:P50)</f>
        <v>21.103057009625765</v>
      </c>
      <c r="Q59" s="13">
        <f>SQRT(Q51/Q55)</f>
        <v>0.9185586535436918</v>
      </c>
    </row>
    <row r="60" spans="14:17" ht="12.75" customHeight="1">
      <c r="N60" s="5" t="s">
        <v>13</v>
      </c>
      <c r="Q60" s="14">
        <f>(Q59/Q58)*100</f>
        <v>4.9820130361691755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63</v>
      </c>
      <c r="M1" s="54" t="s">
        <v>0</v>
      </c>
      <c r="N1" s="54" t="s">
        <v>1</v>
      </c>
      <c r="O1" s="54" t="s">
        <v>64</v>
      </c>
      <c r="P1" s="54" t="s">
        <v>64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55" t="s">
        <v>65</v>
      </c>
      <c r="N2" s="55" t="s">
        <v>66</v>
      </c>
      <c r="O2" s="56">
        <v>734</v>
      </c>
      <c r="P2" s="56">
        <v>789</v>
      </c>
      <c r="Q2" s="4">
        <f aca="true" t="shared" si="0" ref="Q2:Q13">(O2-P2)^2</f>
        <v>3025</v>
      </c>
      <c r="R2">
        <v>10000</v>
      </c>
      <c r="S2">
        <f>0.8*R2</f>
        <v>8000</v>
      </c>
      <c r="T2">
        <v>0</v>
      </c>
      <c r="U2">
        <f>$B$3</f>
        <v>1</v>
      </c>
    </row>
    <row r="3" spans="1:21" ht="12.75" customHeight="1">
      <c r="A3" s="15" t="s">
        <v>20</v>
      </c>
      <c r="B3">
        <v>1</v>
      </c>
      <c r="C3" t="s">
        <v>21</v>
      </c>
      <c r="M3" s="55" t="s">
        <v>65</v>
      </c>
      <c r="N3" s="55" t="s">
        <v>67</v>
      </c>
      <c r="O3" s="56">
        <v>1055</v>
      </c>
      <c r="P3" s="56">
        <v>1160</v>
      </c>
      <c r="Q3" s="4">
        <f t="shared" si="0"/>
        <v>11025</v>
      </c>
      <c r="R3">
        <v>0</v>
      </c>
      <c r="S3">
        <v>0</v>
      </c>
      <c r="T3">
        <f>R2</f>
        <v>10000</v>
      </c>
      <c r="U3">
        <f>$B$3</f>
        <v>1</v>
      </c>
    </row>
    <row r="4" spans="13:19" ht="12.75" customHeight="1">
      <c r="M4" s="55" t="s">
        <v>65</v>
      </c>
      <c r="N4" s="55" t="s">
        <v>68</v>
      </c>
      <c r="O4" s="56">
        <v>1395</v>
      </c>
      <c r="P4" s="56">
        <v>1405</v>
      </c>
      <c r="Q4" s="4">
        <f t="shared" si="0"/>
        <v>100</v>
      </c>
      <c r="R4">
        <f>S2</f>
        <v>8000</v>
      </c>
      <c r="S4">
        <f>R2</f>
        <v>10000</v>
      </c>
    </row>
    <row r="5" spans="1:21" ht="12.75" customHeight="1">
      <c r="A5" s="15" t="s">
        <v>16</v>
      </c>
      <c r="M5" s="55" t="s">
        <v>65</v>
      </c>
      <c r="N5" s="55" t="s">
        <v>69</v>
      </c>
      <c r="O5" s="56">
        <v>812</v>
      </c>
      <c r="P5" s="56">
        <v>833</v>
      </c>
      <c r="Q5" s="4">
        <f t="shared" si="0"/>
        <v>441</v>
      </c>
      <c r="T5">
        <f>$B$3</f>
        <v>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55" t="s">
        <v>65</v>
      </c>
      <c r="N6" s="55" t="s">
        <v>70</v>
      </c>
      <c r="O6" s="56">
        <v>1060</v>
      </c>
      <c r="P6" s="56">
        <v>1070</v>
      </c>
      <c r="Q6" s="4">
        <f t="shared" si="0"/>
        <v>100</v>
      </c>
      <c r="T6">
        <f>$B$3</f>
        <v>1</v>
      </c>
      <c r="U6">
        <f>+T3</f>
        <v>10000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55" t="s">
        <v>32</v>
      </c>
      <c r="N7" s="55" t="s">
        <v>33</v>
      </c>
      <c r="O7" s="56">
        <v>48</v>
      </c>
      <c r="P7" s="56">
        <v>61</v>
      </c>
      <c r="Q7" s="4">
        <f t="shared" si="0"/>
        <v>169</v>
      </c>
    </row>
    <row r="8" spans="1:17" ht="12.75" customHeight="1">
      <c r="A8" s="17" t="s">
        <v>4</v>
      </c>
      <c r="B8" s="18">
        <f>+O55</f>
        <v>34</v>
      </c>
      <c r="C8" s="18">
        <f>+O54</f>
        <v>27215</v>
      </c>
      <c r="D8">
        <f>$B$3</f>
        <v>1</v>
      </c>
      <c r="E8" s="18">
        <f>+O56</f>
        <v>7</v>
      </c>
      <c r="F8" s="18">
        <f>+O57</f>
        <v>10000</v>
      </c>
      <c r="G8" s="8">
        <f>+O58</f>
        <v>800.4411764705883</v>
      </c>
      <c r="H8" s="28">
        <f>O59</f>
        <v>1745.398802933995</v>
      </c>
      <c r="I8" s="28" t="s">
        <v>17</v>
      </c>
      <c r="J8" s="19" t="s">
        <v>17</v>
      </c>
      <c r="M8" s="55" t="s">
        <v>32</v>
      </c>
      <c r="N8" s="55" t="s">
        <v>34</v>
      </c>
      <c r="O8" s="56">
        <v>97</v>
      </c>
      <c r="P8" s="56">
        <v>102</v>
      </c>
      <c r="Q8" s="4">
        <f t="shared" si="0"/>
        <v>25</v>
      </c>
    </row>
    <row r="9" spans="1:17" ht="12.75" customHeight="1">
      <c r="A9" s="17" t="s">
        <v>5</v>
      </c>
      <c r="B9" s="18">
        <f>+P55</f>
        <v>34</v>
      </c>
      <c r="C9" s="18">
        <f>+P54</f>
        <v>27627</v>
      </c>
      <c r="D9">
        <f>$B$3</f>
        <v>1</v>
      </c>
      <c r="E9" s="18">
        <f>+P56</f>
        <v>8</v>
      </c>
      <c r="F9" s="18">
        <f>+P57</f>
        <v>10000</v>
      </c>
      <c r="G9" s="8">
        <f>P58</f>
        <v>812.5588235294117</v>
      </c>
      <c r="H9" s="28">
        <f>P59</f>
        <v>1746.5059871359172</v>
      </c>
      <c r="I9" s="28" t="s">
        <v>17</v>
      </c>
      <c r="J9" s="19" t="s">
        <v>17</v>
      </c>
      <c r="M9" s="55" t="s">
        <v>32</v>
      </c>
      <c r="N9" s="55" t="s">
        <v>35</v>
      </c>
      <c r="O9" s="56">
        <v>242</v>
      </c>
      <c r="P9" s="56">
        <v>252</v>
      </c>
      <c r="Q9" s="4">
        <f t="shared" si="0"/>
        <v>100</v>
      </c>
    </row>
    <row r="10" spans="1:17" ht="12.75" customHeight="1">
      <c r="A10" s="20" t="s">
        <v>6</v>
      </c>
      <c r="B10" s="21">
        <f>+Q55</f>
        <v>68</v>
      </c>
      <c r="C10" s="23">
        <f>+Q54</f>
        <v>54842</v>
      </c>
      <c r="D10" s="21">
        <f>$B$3</f>
        <v>1</v>
      </c>
      <c r="E10" s="21">
        <f>+Q56</f>
        <v>7</v>
      </c>
      <c r="F10" s="23">
        <f>+Q57</f>
        <v>10000</v>
      </c>
      <c r="G10" s="30">
        <f>Q58</f>
        <v>806.5</v>
      </c>
      <c r="H10" s="29" t="s">
        <v>17</v>
      </c>
      <c r="I10" s="22">
        <f>Q59</f>
        <v>15.890248582070704</v>
      </c>
      <c r="J10" s="24">
        <f>Q60</f>
        <v>1.9702726078202983</v>
      </c>
      <c r="M10" s="55" t="s">
        <v>32</v>
      </c>
      <c r="N10" s="55" t="s">
        <v>36</v>
      </c>
      <c r="O10" s="56">
        <v>219</v>
      </c>
      <c r="P10" s="56">
        <v>239</v>
      </c>
      <c r="Q10" s="4">
        <f t="shared" si="0"/>
        <v>400</v>
      </c>
    </row>
    <row r="11" spans="13:17" ht="12.75" customHeight="1">
      <c r="M11" s="55" t="s">
        <v>32</v>
      </c>
      <c r="N11" s="55" t="s">
        <v>37</v>
      </c>
      <c r="O11" s="56">
        <v>47</v>
      </c>
      <c r="P11" s="56">
        <v>37</v>
      </c>
      <c r="Q11" s="4">
        <f t="shared" si="0"/>
        <v>100</v>
      </c>
    </row>
    <row r="12" spans="13:17" ht="12.75" customHeight="1">
      <c r="M12" s="55" t="s">
        <v>71</v>
      </c>
      <c r="N12" s="55" t="s">
        <v>72</v>
      </c>
      <c r="O12" s="56">
        <v>217</v>
      </c>
      <c r="P12" s="56">
        <v>215</v>
      </c>
      <c r="Q12" s="4">
        <f t="shared" si="0"/>
        <v>4</v>
      </c>
    </row>
    <row r="13" spans="13:17" ht="12.75" customHeight="1">
      <c r="M13" s="55" t="s">
        <v>73</v>
      </c>
      <c r="N13" s="55" t="s">
        <v>74</v>
      </c>
      <c r="O13" s="56">
        <v>583</v>
      </c>
      <c r="P13" s="56">
        <v>542</v>
      </c>
      <c r="Q13" s="4">
        <f t="shared" si="0"/>
        <v>1681</v>
      </c>
    </row>
    <row r="14" spans="13:17" ht="12.75" customHeight="1">
      <c r="M14" s="55" t="s">
        <v>73</v>
      </c>
      <c r="N14" s="55" t="s">
        <v>75</v>
      </c>
      <c r="O14" s="56">
        <v>7</v>
      </c>
      <c r="P14" s="56">
        <v>8</v>
      </c>
      <c r="Q14" s="4"/>
    </row>
    <row r="15" spans="13:17" ht="12.75" customHeight="1">
      <c r="M15" s="55" t="s">
        <v>73</v>
      </c>
      <c r="N15" s="55" t="s">
        <v>76</v>
      </c>
      <c r="O15" s="56">
        <v>49</v>
      </c>
      <c r="P15" s="56">
        <v>46</v>
      </c>
      <c r="Q15" s="4"/>
    </row>
    <row r="16" spans="13:17" ht="12.75" customHeight="1">
      <c r="M16" s="55" t="s">
        <v>73</v>
      </c>
      <c r="N16" s="55" t="s">
        <v>77</v>
      </c>
      <c r="O16" s="56">
        <v>260</v>
      </c>
      <c r="P16" s="56">
        <v>265</v>
      </c>
      <c r="Q16" s="4"/>
    </row>
    <row r="17" spans="13:17" ht="12.75" customHeight="1">
      <c r="M17" s="55" t="s">
        <v>73</v>
      </c>
      <c r="N17" s="55" t="s">
        <v>78</v>
      </c>
      <c r="O17" s="56">
        <v>14</v>
      </c>
      <c r="P17" s="56">
        <v>15</v>
      </c>
      <c r="Q17" s="4"/>
    </row>
    <row r="18" spans="13:17" ht="12.75" customHeight="1">
      <c r="M18" s="55" t="s">
        <v>38</v>
      </c>
      <c r="N18" s="55" t="s">
        <v>39</v>
      </c>
      <c r="O18" s="56">
        <v>116</v>
      </c>
      <c r="P18" s="56">
        <v>155</v>
      </c>
      <c r="Q18" s="4"/>
    </row>
    <row r="19" spans="13:17" ht="12.75" customHeight="1">
      <c r="M19" s="55" t="s">
        <v>38</v>
      </c>
      <c r="N19" s="55" t="s">
        <v>40</v>
      </c>
      <c r="O19" s="56">
        <v>160</v>
      </c>
      <c r="P19" s="56">
        <v>160</v>
      </c>
      <c r="Q19" s="4"/>
    </row>
    <row r="20" spans="13:17" ht="12.75" customHeight="1">
      <c r="M20" s="55" t="s">
        <v>38</v>
      </c>
      <c r="N20" s="55" t="s">
        <v>41</v>
      </c>
      <c r="O20" s="56">
        <v>67</v>
      </c>
      <c r="P20" s="56">
        <v>62</v>
      </c>
      <c r="Q20" s="4"/>
    </row>
    <row r="21" spans="13:17" ht="12.75" customHeight="1">
      <c r="M21" s="55" t="s">
        <v>38</v>
      </c>
      <c r="N21" s="55" t="s">
        <v>42</v>
      </c>
      <c r="O21" s="56">
        <v>55</v>
      </c>
      <c r="P21" s="56">
        <v>62</v>
      </c>
      <c r="Q21" s="4"/>
    </row>
    <row r="22" spans="13:17" ht="12.75" customHeight="1">
      <c r="M22" s="55" t="s">
        <v>28</v>
      </c>
      <c r="N22" s="55" t="s">
        <v>43</v>
      </c>
      <c r="O22" s="56">
        <v>73</v>
      </c>
      <c r="P22" s="56">
        <v>70</v>
      </c>
      <c r="Q22" s="4"/>
    </row>
    <row r="23" spans="13:17" ht="12.75" customHeight="1">
      <c r="M23" s="55" t="s">
        <v>28</v>
      </c>
      <c r="N23" s="55" t="s">
        <v>44</v>
      </c>
      <c r="O23" s="56">
        <v>1475</v>
      </c>
      <c r="P23" s="56">
        <v>1455</v>
      </c>
      <c r="Q23" s="4"/>
    </row>
    <row r="24" spans="13:17" ht="12.75" customHeight="1">
      <c r="M24" s="55" t="s">
        <v>45</v>
      </c>
      <c r="N24" s="55" t="s">
        <v>46</v>
      </c>
      <c r="O24" s="56">
        <v>70</v>
      </c>
      <c r="P24" s="56">
        <v>79</v>
      </c>
      <c r="Q24" s="4"/>
    </row>
    <row r="25" spans="13:17" ht="12.75" customHeight="1">
      <c r="M25" s="55" t="s">
        <v>79</v>
      </c>
      <c r="N25" s="55" t="s">
        <v>80</v>
      </c>
      <c r="O25" s="56">
        <v>2220</v>
      </c>
      <c r="P25" s="56">
        <v>2180</v>
      </c>
      <c r="Q25" s="4"/>
    </row>
    <row r="26" spans="13:17" ht="12.75" customHeight="1">
      <c r="M26" s="55" t="s">
        <v>79</v>
      </c>
      <c r="N26" s="55" t="s">
        <v>81</v>
      </c>
      <c r="O26" s="56">
        <v>570</v>
      </c>
      <c r="P26" s="56">
        <v>610</v>
      </c>
      <c r="Q26" s="4"/>
    </row>
    <row r="27" spans="13:17" ht="12.75" customHeight="1">
      <c r="M27" s="55" t="s">
        <v>79</v>
      </c>
      <c r="N27" s="55" t="s">
        <v>82</v>
      </c>
      <c r="O27" s="56">
        <v>519</v>
      </c>
      <c r="P27" s="56">
        <v>542</v>
      </c>
      <c r="Q27" s="4"/>
    </row>
    <row r="28" spans="13:17" ht="12.75" customHeight="1">
      <c r="M28" s="55" t="s">
        <v>79</v>
      </c>
      <c r="N28" s="55" t="s">
        <v>83</v>
      </c>
      <c r="O28" s="56">
        <v>91</v>
      </c>
      <c r="P28" s="56">
        <v>98</v>
      </c>
      <c r="Q28" s="4"/>
    </row>
    <row r="29" spans="13:17" ht="12.75" customHeight="1">
      <c r="M29" s="55" t="s">
        <v>79</v>
      </c>
      <c r="N29" s="55" t="s">
        <v>84</v>
      </c>
      <c r="O29" s="56">
        <v>991</v>
      </c>
      <c r="P29" s="56">
        <v>851</v>
      </c>
      <c r="Q29" s="4"/>
    </row>
    <row r="30" spans="13:17" ht="12.75" customHeight="1">
      <c r="M30" s="55" t="s">
        <v>79</v>
      </c>
      <c r="N30" s="55" t="s">
        <v>85</v>
      </c>
      <c r="O30" s="56">
        <v>63</v>
      </c>
      <c r="P30" s="56">
        <v>66</v>
      </c>
      <c r="Q30" s="4"/>
    </row>
    <row r="31" spans="13:17" ht="12.75" customHeight="1">
      <c r="M31" s="55" t="s">
        <v>79</v>
      </c>
      <c r="N31" s="55" t="s">
        <v>86</v>
      </c>
      <c r="O31" s="56">
        <v>1215</v>
      </c>
      <c r="P31" s="56">
        <v>1450</v>
      </c>
      <c r="Q31" s="4"/>
    </row>
    <row r="32" spans="13:17" ht="12.75" customHeight="1">
      <c r="M32" s="55" t="s">
        <v>79</v>
      </c>
      <c r="N32" s="55" t="s">
        <v>87</v>
      </c>
      <c r="O32" s="56">
        <v>167</v>
      </c>
      <c r="P32" s="56">
        <v>171</v>
      </c>
      <c r="Q32" s="4"/>
    </row>
    <row r="33" spans="13:17" ht="12.75" customHeight="1">
      <c r="M33" s="55" t="s">
        <v>79</v>
      </c>
      <c r="N33" s="55" t="s">
        <v>88</v>
      </c>
      <c r="O33" s="56">
        <v>54</v>
      </c>
      <c r="P33" s="56">
        <v>67</v>
      </c>
      <c r="Q33" s="4"/>
    </row>
    <row r="34" spans="13:17" ht="12.75" customHeight="1">
      <c r="M34" s="55" t="s">
        <v>89</v>
      </c>
      <c r="N34" s="55" t="s">
        <v>90</v>
      </c>
      <c r="O34" s="56">
        <v>10000</v>
      </c>
      <c r="P34" s="56">
        <v>10000</v>
      </c>
      <c r="Q34" s="4"/>
    </row>
    <row r="35" spans="13:17" ht="12.75" customHeight="1">
      <c r="M35" s="55" t="s">
        <v>91</v>
      </c>
      <c r="N35" s="55" t="s">
        <v>92</v>
      </c>
      <c r="O35" s="56">
        <v>2470</v>
      </c>
      <c r="P35" s="56">
        <v>2510</v>
      </c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17170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27215</v>
      </c>
      <c r="P54">
        <f>SUM(P2:P50)</f>
        <v>27627</v>
      </c>
      <c r="Q54" s="8">
        <f>+O54+P54</f>
        <v>54842</v>
      </c>
    </row>
    <row r="55" spans="14:17" ht="12.75" customHeight="1">
      <c r="N55" s="5" t="s">
        <v>8</v>
      </c>
      <c r="O55">
        <f>COUNT(O2:O50)</f>
        <v>34</v>
      </c>
      <c r="P55">
        <f>COUNT(P2:P50)</f>
        <v>34</v>
      </c>
      <c r="Q55" s="9">
        <f>+P55+O55</f>
        <v>68</v>
      </c>
    </row>
    <row r="56" spans="14:17" ht="12.75" customHeight="1">
      <c r="N56" s="5" t="s">
        <v>9</v>
      </c>
      <c r="O56">
        <f>MIN(O2:O50)</f>
        <v>7</v>
      </c>
      <c r="P56">
        <f>MIN(P2:P50)</f>
        <v>8</v>
      </c>
      <c r="Q56" s="9">
        <f>MIN(O56:P56)</f>
        <v>7</v>
      </c>
    </row>
    <row r="57" spans="14:17" ht="12.75" customHeight="1">
      <c r="N57" s="5" t="s">
        <v>10</v>
      </c>
      <c r="O57">
        <f>MAX(O2:O50)</f>
        <v>10000</v>
      </c>
      <c r="P57">
        <f>MAX(P2:P50)</f>
        <v>10000</v>
      </c>
      <c r="Q57" s="10">
        <f>MAX(O57:P57)</f>
        <v>10000</v>
      </c>
    </row>
    <row r="58" spans="14:17" ht="12.75" customHeight="1">
      <c r="N58" s="5" t="s">
        <v>11</v>
      </c>
      <c r="O58" s="11">
        <f>O54/O55</f>
        <v>800.4411764705883</v>
      </c>
      <c r="P58" s="11">
        <f>P54/P55</f>
        <v>812.5588235294117</v>
      </c>
      <c r="Q58" s="12">
        <f>(O54+P54)/Q55</f>
        <v>806.5</v>
      </c>
    </row>
    <row r="59" spans="14:17" ht="12.75" customHeight="1">
      <c r="N59" s="5" t="s">
        <v>12</v>
      </c>
      <c r="O59" s="13">
        <f>STDEV(O2:O50)</f>
        <v>1745.398802933995</v>
      </c>
      <c r="P59" s="13">
        <f>STDEV(P2:P50)</f>
        <v>1746.5059871359172</v>
      </c>
      <c r="Q59" s="13">
        <f>SQRT(Q51/Q55)</f>
        <v>15.890248582070704</v>
      </c>
    </row>
    <row r="60" spans="14:17" ht="12.75" customHeight="1">
      <c r="N60" s="5" t="s">
        <v>13</v>
      </c>
      <c r="Q60" s="14">
        <f>(Q59/Q58)*100</f>
        <v>1.9702726078202983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93</v>
      </c>
      <c r="M1" s="57" t="s">
        <v>0</v>
      </c>
      <c r="N1" s="57" t="s">
        <v>1</v>
      </c>
      <c r="O1" s="57" t="s">
        <v>94</v>
      </c>
      <c r="P1" s="57" t="s">
        <v>94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58" t="s">
        <v>65</v>
      </c>
      <c r="N2" s="58" t="s">
        <v>66</v>
      </c>
      <c r="O2" s="59">
        <v>9</v>
      </c>
      <c r="P2" s="59">
        <v>10</v>
      </c>
      <c r="Q2" s="4">
        <f aca="true" t="shared" si="0" ref="Q2:Q13">(O2-P2)^2</f>
        <v>1</v>
      </c>
      <c r="R2">
        <v>10000</v>
      </c>
      <c r="S2">
        <f>0.8*R2</f>
        <v>8000</v>
      </c>
      <c r="T2">
        <v>0</v>
      </c>
      <c r="U2">
        <f>$B$3</f>
        <v>1</v>
      </c>
    </row>
    <row r="3" spans="1:21" ht="12.75" customHeight="1">
      <c r="A3" s="15" t="s">
        <v>20</v>
      </c>
      <c r="B3">
        <v>1</v>
      </c>
      <c r="C3" t="s">
        <v>21</v>
      </c>
      <c r="M3" s="58" t="s">
        <v>65</v>
      </c>
      <c r="N3" s="58" t="s">
        <v>67</v>
      </c>
      <c r="O3" s="59">
        <v>6</v>
      </c>
      <c r="P3" s="59">
        <v>6</v>
      </c>
      <c r="Q3" s="4">
        <f t="shared" si="0"/>
        <v>0</v>
      </c>
      <c r="R3">
        <v>0</v>
      </c>
      <c r="S3">
        <v>0</v>
      </c>
      <c r="T3">
        <f>R2</f>
        <v>10000</v>
      </c>
      <c r="U3">
        <f>$B$3</f>
        <v>1</v>
      </c>
    </row>
    <row r="4" spans="13:19" ht="12.75" customHeight="1">
      <c r="M4" s="58" t="s">
        <v>65</v>
      </c>
      <c r="N4" s="58" t="s">
        <v>68</v>
      </c>
      <c r="O4" s="59">
        <v>8</v>
      </c>
      <c r="P4" s="59">
        <v>8</v>
      </c>
      <c r="Q4" s="4">
        <f t="shared" si="0"/>
        <v>0</v>
      </c>
      <c r="R4">
        <f>S2</f>
        <v>8000</v>
      </c>
      <c r="S4">
        <f>R2</f>
        <v>10000</v>
      </c>
    </row>
    <row r="5" spans="1:21" ht="12.75" customHeight="1">
      <c r="A5" s="15" t="s">
        <v>16</v>
      </c>
      <c r="M5" s="58" t="s">
        <v>65</v>
      </c>
      <c r="N5" s="58" t="s">
        <v>69</v>
      </c>
      <c r="O5" s="59">
        <v>11</v>
      </c>
      <c r="P5" s="59">
        <v>12</v>
      </c>
      <c r="Q5" s="4">
        <f t="shared" si="0"/>
        <v>1</v>
      </c>
      <c r="T5">
        <f>$B$3</f>
        <v>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58" t="s">
        <v>65</v>
      </c>
      <c r="N6" s="58" t="s">
        <v>70</v>
      </c>
      <c r="O6" s="59">
        <v>25</v>
      </c>
      <c r="P6" s="59">
        <v>21</v>
      </c>
      <c r="Q6" s="4">
        <f t="shared" si="0"/>
        <v>16</v>
      </c>
      <c r="T6">
        <f>$B$3</f>
        <v>1</v>
      </c>
      <c r="U6">
        <f>+T3</f>
        <v>10000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58" t="s">
        <v>32</v>
      </c>
      <c r="N7" s="58" t="s">
        <v>33</v>
      </c>
      <c r="O7" s="59">
        <v>265</v>
      </c>
      <c r="P7" s="59">
        <v>245</v>
      </c>
      <c r="Q7" s="4">
        <f t="shared" si="0"/>
        <v>400</v>
      </c>
    </row>
    <row r="8" spans="1:17" ht="12.75" customHeight="1">
      <c r="A8" s="17" t="s">
        <v>4</v>
      </c>
      <c r="B8" s="18">
        <f>+O55</f>
        <v>34</v>
      </c>
      <c r="C8" s="18">
        <f>+O54</f>
        <v>12228</v>
      </c>
      <c r="D8">
        <f>$B$3</f>
        <v>1</v>
      </c>
      <c r="E8" s="18">
        <f>+O56</f>
        <v>2</v>
      </c>
      <c r="F8" s="18">
        <f>+O57</f>
        <v>10000</v>
      </c>
      <c r="G8" s="8">
        <f>+O58</f>
        <v>359.6470588235294</v>
      </c>
      <c r="H8" s="28">
        <f>O59</f>
        <v>1707.8369782813074</v>
      </c>
      <c r="I8" s="28" t="s">
        <v>17</v>
      </c>
      <c r="J8" s="19" t="s">
        <v>17</v>
      </c>
      <c r="M8" s="58" t="s">
        <v>32</v>
      </c>
      <c r="N8" s="58" t="s">
        <v>34</v>
      </c>
      <c r="O8" s="59">
        <v>5</v>
      </c>
      <c r="P8" s="59">
        <v>5</v>
      </c>
      <c r="Q8" s="4">
        <f t="shared" si="0"/>
        <v>0</v>
      </c>
    </row>
    <row r="9" spans="1:17" ht="12.75" customHeight="1">
      <c r="A9" s="17" t="s">
        <v>5</v>
      </c>
      <c r="B9" s="18">
        <f>+P55</f>
        <v>34</v>
      </c>
      <c r="C9" s="18">
        <f>+P54</f>
        <v>12164</v>
      </c>
      <c r="D9">
        <f>$B$3</f>
        <v>1</v>
      </c>
      <c r="E9" s="18">
        <f>+P56</f>
        <v>2</v>
      </c>
      <c r="F9" s="18">
        <f>+P57</f>
        <v>10000</v>
      </c>
      <c r="G9" s="8">
        <f>P58</f>
        <v>357.7647058823529</v>
      </c>
      <c r="H9" s="28">
        <f>P59</f>
        <v>1707.9389680889003</v>
      </c>
      <c r="I9" s="28" t="s">
        <v>17</v>
      </c>
      <c r="J9" s="19" t="s">
        <v>17</v>
      </c>
      <c r="M9" s="58" t="s">
        <v>32</v>
      </c>
      <c r="N9" s="58" t="s">
        <v>35</v>
      </c>
      <c r="O9" s="59">
        <v>6</v>
      </c>
      <c r="P9" s="59">
        <v>7</v>
      </c>
      <c r="Q9" s="4">
        <f t="shared" si="0"/>
        <v>1</v>
      </c>
    </row>
    <row r="10" spans="1:17" ht="12.75" customHeight="1">
      <c r="A10" s="20" t="s">
        <v>6</v>
      </c>
      <c r="B10" s="21">
        <f>+Q55</f>
        <v>68</v>
      </c>
      <c r="C10" s="23">
        <f>+Q54</f>
        <v>24392</v>
      </c>
      <c r="D10" s="21">
        <f>$B$3</f>
        <v>1</v>
      </c>
      <c r="E10" s="21">
        <f>+Q56</f>
        <v>2</v>
      </c>
      <c r="F10" s="23">
        <f>+Q57</f>
        <v>10000</v>
      </c>
      <c r="G10" s="30">
        <f>Q58</f>
        <v>358.70588235294116</v>
      </c>
      <c r="H10" s="29" t="s">
        <v>17</v>
      </c>
      <c r="I10" s="22">
        <f>Q59</f>
        <v>3.2854402516342955</v>
      </c>
      <c r="J10" s="24">
        <f>Q60</f>
        <v>0.9159147962903087</v>
      </c>
      <c r="M10" s="58" t="s">
        <v>32</v>
      </c>
      <c r="N10" s="58" t="s">
        <v>36</v>
      </c>
      <c r="O10" s="59">
        <v>23</v>
      </c>
      <c r="P10" s="59">
        <v>23</v>
      </c>
      <c r="Q10" s="4">
        <f t="shared" si="0"/>
        <v>0</v>
      </c>
    </row>
    <row r="11" spans="13:17" ht="12.75" customHeight="1">
      <c r="M11" s="58" t="s">
        <v>32</v>
      </c>
      <c r="N11" s="58" t="s">
        <v>37</v>
      </c>
      <c r="O11" s="59">
        <v>406</v>
      </c>
      <c r="P11" s="59">
        <v>389</v>
      </c>
      <c r="Q11" s="4">
        <f t="shared" si="0"/>
        <v>289</v>
      </c>
    </row>
    <row r="12" spans="13:17" ht="12.75" customHeight="1">
      <c r="M12" s="58" t="s">
        <v>71</v>
      </c>
      <c r="N12" s="58" t="s">
        <v>72</v>
      </c>
      <c r="O12" s="59">
        <v>50</v>
      </c>
      <c r="P12" s="59">
        <v>45</v>
      </c>
      <c r="Q12" s="4">
        <f t="shared" si="0"/>
        <v>25</v>
      </c>
    </row>
    <row r="13" spans="13:17" ht="12.75" customHeight="1">
      <c r="M13" s="58" t="s">
        <v>73</v>
      </c>
      <c r="N13" s="58" t="s">
        <v>74</v>
      </c>
      <c r="O13" s="59">
        <v>63</v>
      </c>
      <c r="P13" s="59">
        <v>64</v>
      </c>
      <c r="Q13" s="4">
        <f t="shared" si="0"/>
        <v>1</v>
      </c>
    </row>
    <row r="14" spans="13:17" ht="12.75" customHeight="1">
      <c r="M14" s="58" t="s">
        <v>73</v>
      </c>
      <c r="N14" s="58" t="s">
        <v>75</v>
      </c>
      <c r="O14" s="59">
        <v>112</v>
      </c>
      <c r="P14" s="59">
        <v>112</v>
      </c>
      <c r="Q14" s="4"/>
    </row>
    <row r="15" spans="13:17" ht="12.75" customHeight="1">
      <c r="M15" s="58" t="s">
        <v>73</v>
      </c>
      <c r="N15" s="58" t="s">
        <v>76</v>
      </c>
      <c r="O15" s="59">
        <v>6</v>
      </c>
      <c r="P15" s="59">
        <v>7</v>
      </c>
      <c r="Q15" s="4"/>
    </row>
    <row r="16" spans="13:17" ht="12.75" customHeight="1">
      <c r="M16" s="58" t="s">
        <v>73</v>
      </c>
      <c r="N16" s="58" t="s">
        <v>77</v>
      </c>
      <c r="O16" s="59">
        <v>142</v>
      </c>
      <c r="P16" s="59">
        <v>120</v>
      </c>
      <c r="Q16" s="4"/>
    </row>
    <row r="17" spans="13:17" ht="12.75" customHeight="1">
      <c r="M17" s="58" t="s">
        <v>73</v>
      </c>
      <c r="N17" s="58" t="s">
        <v>78</v>
      </c>
      <c r="O17" s="59">
        <v>79</v>
      </c>
      <c r="P17" s="59">
        <v>74</v>
      </c>
      <c r="Q17" s="4"/>
    </row>
    <row r="18" spans="13:17" ht="12.75" customHeight="1">
      <c r="M18" s="58" t="s">
        <v>38</v>
      </c>
      <c r="N18" s="58" t="s">
        <v>39</v>
      </c>
      <c r="O18" s="59">
        <v>8</v>
      </c>
      <c r="P18" s="59">
        <v>6</v>
      </c>
      <c r="Q18" s="4"/>
    </row>
    <row r="19" spans="13:17" ht="12.75" customHeight="1">
      <c r="M19" s="58" t="s">
        <v>38</v>
      </c>
      <c r="N19" s="58" t="s">
        <v>40</v>
      </c>
      <c r="O19" s="59">
        <v>38</v>
      </c>
      <c r="P19" s="59">
        <v>34</v>
      </c>
      <c r="Q19" s="4"/>
    </row>
    <row r="20" spans="13:17" ht="12.75" customHeight="1">
      <c r="M20" s="58" t="s">
        <v>38</v>
      </c>
      <c r="N20" s="58" t="s">
        <v>41</v>
      </c>
      <c r="O20" s="59">
        <v>27</v>
      </c>
      <c r="P20" s="59">
        <v>28</v>
      </c>
      <c r="Q20" s="4"/>
    </row>
    <row r="21" spans="13:17" ht="12.75" customHeight="1">
      <c r="M21" s="58" t="s">
        <v>38</v>
      </c>
      <c r="N21" s="58" t="s">
        <v>42</v>
      </c>
      <c r="O21" s="59">
        <v>6</v>
      </c>
      <c r="P21" s="59">
        <v>4</v>
      </c>
      <c r="Q21" s="4"/>
    </row>
    <row r="22" spans="13:17" ht="12.75" customHeight="1">
      <c r="M22" s="58" t="s">
        <v>28</v>
      </c>
      <c r="N22" s="58" t="s">
        <v>43</v>
      </c>
      <c r="O22" s="59">
        <v>27</v>
      </c>
      <c r="P22" s="59">
        <v>27</v>
      </c>
      <c r="Q22" s="4"/>
    </row>
    <row r="23" spans="13:17" ht="12.75" customHeight="1">
      <c r="M23" s="58" t="s">
        <v>28</v>
      </c>
      <c r="N23" s="58" t="s">
        <v>44</v>
      </c>
      <c r="O23" s="59">
        <v>146</v>
      </c>
      <c r="P23" s="59">
        <v>168</v>
      </c>
      <c r="Q23" s="4"/>
    </row>
    <row r="24" spans="13:17" ht="12.75" customHeight="1">
      <c r="M24" s="58" t="s">
        <v>45</v>
      </c>
      <c r="N24" s="58" t="s">
        <v>46</v>
      </c>
      <c r="O24" s="59">
        <v>57</v>
      </c>
      <c r="P24" s="59">
        <v>58</v>
      </c>
      <c r="Q24" s="4"/>
    </row>
    <row r="25" spans="13:17" ht="12.75" customHeight="1">
      <c r="M25" s="58" t="s">
        <v>79</v>
      </c>
      <c r="N25" s="58" t="s">
        <v>80</v>
      </c>
      <c r="O25" s="59">
        <v>5</v>
      </c>
      <c r="P25" s="59">
        <v>5</v>
      </c>
      <c r="Q25" s="4"/>
    </row>
    <row r="26" spans="13:17" ht="12.75" customHeight="1">
      <c r="M26" s="58" t="s">
        <v>79</v>
      </c>
      <c r="N26" s="58" t="s">
        <v>81</v>
      </c>
      <c r="O26" s="59">
        <v>9</v>
      </c>
      <c r="P26" s="59">
        <v>9</v>
      </c>
      <c r="Q26" s="4"/>
    </row>
    <row r="27" spans="13:17" ht="12.75" customHeight="1">
      <c r="M27" s="58" t="s">
        <v>79</v>
      </c>
      <c r="N27" s="58" t="s">
        <v>82</v>
      </c>
      <c r="O27" s="59">
        <v>12</v>
      </c>
      <c r="P27" s="59">
        <v>12</v>
      </c>
      <c r="Q27" s="4"/>
    </row>
    <row r="28" spans="13:17" ht="12.75" customHeight="1">
      <c r="M28" s="58" t="s">
        <v>79</v>
      </c>
      <c r="N28" s="58" t="s">
        <v>83</v>
      </c>
      <c r="O28" s="59">
        <v>3</v>
      </c>
      <c r="P28" s="59">
        <v>3</v>
      </c>
      <c r="Q28" s="4"/>
    </row>
    <row r="29" spans="13:17" ht="12.75" customHeight="1">
      <c r="M29" s="58" t="s">
        <v>79</v>
      </c>
      <c r="N29" s="58" t="s">
        <v>84</v>
      </c>
      <c r="O29" s="59">
        <v>2</v>
      </c>
      <c r="P29" s="59">
        <v>2</v>
      </c>
      <c r="Q29" s="4"/>
    </row>
    <row r="30" spans="13:17" ht="12.75" customHeight="1">
      <c r="M30" s="58" t="s">
        <v>79</v>
      </c>
      <c r="N30" s="58" t="s">
        <v>85</v>
      </c>
      <c r="O30" s="59">
        <v>580</v>
      </c>
      <c r="P30" s="59">
        <v>571</v>
      </c>
      <c r="Q30" s="4"/>
    </row>
    <row r="31" spans="13:17" ht="12.75" customHeight="1">
      <c r="M31" s="58" t="s">
        <v>79</v>
      </c>
      <c r="N31" s="58" t="s">
        <v>86</v>
      </c>
      <c r="O31" s="59">
        <v>17</v>
      </c>
      <c r="P31" s="59">
        <v>17</v>
      </c>
      <c r="Q31" s="4"/>
    </row>
    <row r="32" spans="13:17" ht="12.75" customHeight="1">
      <c r="M32" s="58" t="s">
        <v>79</v>
      </c>
      <c r="N32" s="58" t="s">
        <v>87</v>
      </c>
      <c r="O32" s="59">
        <v>46</v>
      </c>
      <c r="P32" s="59">
        <v>46</v>
      </c>
      <c r="Q32" s="4"/>
    </row>
    <row r="33" spans="13:17" ht="12.75" customHeight="1">
      <c r="M33" s="58" t="s">
        <v>79</v>
      </c>
      <c r="N33" s="58" t="s">
        <v>88</v>
      </c>
      <c r="O33" s="59">
        <v>17</v>
      </c>
      <c r="P33" s="59">
        <v>14</v>
      </c>
      <c r="Q33" s="4"/>
    </row>
    <row r="34" spans="13:17" ht="12.75" customHeight="1">
      <c r="M34" s="58" t="s">
        <v>89</v>
      </c>
      <c r="N34" s="58" t="s">
        <v>90</v>
      </c>
      <c r="O34" s="59">
        <v>12</v>
      </c>
      <c r="P34" s="59">
        <v>12</v>
      </c>
      <c r="Q34" s="4"/>
    </row>
    <row r="35" spans="13:17" ht="12.75" customHeight="1">
      <c r="M35" s="58" t="s">
        <v>91</v>
      </c>
      <c r="N35" s="58" t="s">
        <v>92</v>
      </c>
      <c r="O35" s="59">
        <v>10000</v>
      </c>
      <c r="P35" s="59">
        <v>10000</v>
      </c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734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12228</v>
      </c>
      <c r="P54">
        <f>SUM(P2:P50)</f>
        <v>12164</v>
      </c>
      <c r="Q54" s="8">
        <f>+O54+P54</f>
        <v>24392</v>
      </c>
    </row>
    <row r="55" spans="14:17" ht="12.75" customHeight="1">
      <c r="N55" s="5" t="s">
        <v>8</v>
      </c>
      <c r="O55">
        <f>COUNT(O2:O50)</f>
        <v>34</v>
      </c>
      <c r="P55">
        <f>COUNT(P2:P50)</f>
        <v>34</v>
      </c>
      <c r="Q55" s="9">
        <f>+P55+O55</f>
        <v>68</v>
      </c>
    </row>
    <row r="56" spans="14:17" ht="12.75" customHeight="1">
      <c r="N56" s="5" t="s">
        <v>9</v>
      </c>
      <c r="O56">
        <f>MIN(O2:O50)</f>
        <v>2</v>
      </c>
      <c r="P56">
        <f>MIN(P2:P50)</f>
        <v>2</v>
      </c>
      <c r="Q56" s="9">
        <f>MIN(O56:P56)</f>
        <v>2</v>
      </c>
    </row>
    <row r="57" spans="14:17" ht="12.75" customHeight="1">
      <c r="N57" s="5" t="s">
        <v>10</v>
      </c>
      <c r="O57">
        <f>MAX(O2:O50)</f>
        <v>10000</v>
      </c>
      <c r="P57">
        <f>MAX(P2:P50)</f>
        <v>10000</v>
      </c>
      <c r="Q57" s="10">
        <f>MAX(O57:P57)</f>
        <v>10000</v>
      </c>
    </row>
    <row r="58" spans="14:17" ht="12.75" customHeight="1">
      <c r="N58" s="5" t="s">
        <v>11</v>
      </c>
      <c r="O58" s="11">
        <f>O54/O55</f>
        <v>359.6470588235294</v>
      </c>
      <c r="P58" s="11">
        <f>P54/P55</f>
        <v>357.7647058823529</v>
      </c>
      <c r="Q58" s="12">
        <f>(O54+P54)/Q55</f>
        <v>358.70588235294116</v>
      </c>
    </row>
    <row r="59" spans="14:17" ht="12.75" customHeight="1">
      <c r="N59" s="5" t="s">
        <v>12</v>
      </c>
      <c r="O59" s="13">
        <f>STDEV(O2:O50)</f>
        <v>1707.8369782813074</v>
      </c>
      <c r="P59" s="13">
        <f>STDEV(P2:P50)</f>
        <v>1707.9389680889003</v>
      </c>
      <c r="Q59" s="13">
        <f>SQRT(Q51/Q55)</f>
        <v>3.2854402516342955</v>
      </c>
    </row>
    <row r="60" spans="14:17" ht="12.75" customHeight="1">
      <c r="N60" s="5" t="s">
        <v>13</v>
      </c>
      <c r="Q60" s="14">
        <f>(Q59/Q58)*100</f>
        <v>0.9159147962903087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95</v>
      </c>
      <c r="M1" s="60" t="s">
        <v>0</v>
      </c>
      <c r="N1" s="60" t="s">
        <v>1</v>
      </c>
      <c r="O1" s="60" t="s">
        <v>96</v>
      </c>
      <c r="P1" s="60" t="s">
        <v>96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61" t="s">
        <v>32</v>
      </c>
      <c r="N2" s="61" t="s">
        <v>33</v>
      </c>
      <c r="O2" s="62">
        <v>25</v>
      </c>
      <c r="P2" s="62">
        <v>25</v>
      </c>
      <c r="Q2" s="4">
        <f aca="true" t="shared" si="0" ref="Q2:Q13">(O2-P2)^2</f>
        <v>0</v>
      </c>
      <c r="R2">
        <v>30</v>
      </c>
      <c r="S2">
        <f>0.8*R2</f>
        <v>24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27</v>
      </c>
      <c r="M3" s="61" t="s">
        <v>32</v>
      </c>
      <c r="N3" s="61" t="s">
        <v>34</v>
      </c>
      <c r="O3" s="62">
        <v>0.48</v>
      </c>
      <c r="P3" s="62">
        <v>0.51</v>
      </c>
      <c r="Q3" s="4">
        <f t="shared" si="0"/>
        <v>0.0009000000000000016</v>
      </c>
      <c r="R3">
        <v>0</v>
      </c>
      <c r="S3">
        <v>0</v>
      </c>
      <c r="T3">
        <f>R2</f>
        <v>30</v>
      </c>
      <c r="U3">
        <f>$B$3</f>
        <v>0.01</v>
      </c>
    </row>
    <row r="4" spans="13:19" ht="12.75" customHeight="1">
      <c r="M4" s="61" t="s">
        <v>32</v>
      </c>
      <c r="N4" s="61" t="s">
        <v>35</v>
      </c>
      <c r="O4" s="62">
        <v>8.51</v>
      </c>
      <c r="P4" s="62">
        <v>8.79</v>
      </c>
      <c r="Q4" s="4">
        <f t="shared" si="0"/>
        <v>0.07839999999999964</v>
      </c>
      <c r="R4">
        <f>S2</f>
        <v>24</v>
      </c>
      <c r="S4">
        <f>R2</f>
        <v>30</v>
      </c>
    </row>
    <row r="5" spans="1:21" ht="12.75" customHeight="1">
      <c r="A5" s="15" t="s">
        <v>16</v>
      </c>
      <c r="M5" s="61" t="s">
        <v>32</v>
      </c>
      <c r="N5" s="61" t="s">
        <v>36</v>
      </c>
      <c r="O5" s="62">
        <v>7.08</v>
      </c>
      <c r="P5" s="62">
        <v>7.07</v>
      </c>
      <c r="Q5" s="4">
        <f t="shared" si="0"/>
        <v>9.999999999999574E-05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61" t="s">
        <v>32</v>
      </c>
      <c r="N6" s="61" t="s">
        <v>37</v>
      </c>
      <c r="O6" s="62">
        <v>13.55</v>
      </c>
      <c r="P6" s="62">
        <v>12.55</v>
      </c>
      <c r="Q6" s="4">
        <f t="shared" si="0"/>
        <v>1</v>
      </c>
      <c r="T6">
        <f>$B$3</f>
        <v>0.01</v>
      </c>
      <c r="U6">
        <f>+T3</f>
        <v>30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61" t="s">
        <v>38</v>
      </c>
      <c r="N7" s="61" t="s">
        <v>39</v>
      </c>
      <c r="O7" s="62">
        <v>3.45</v>
      </c>
      <c r="P7" s="62">
        <v>3.26</v>
      </c>
      <c r="Q7" s="4">
        <f t="shared" si="0"/>
        <v>0.036100000000000146</v>
      </c>
    </row>
    <row r="8" spans="1:17" ht="12.75" customHeight="1">
      <c r="A8" s="17" t="s">
        <v>4</v>
      </c>
      <c r="B8" s="18">
        <f>+O55</f>
        <v>12</v>
      </c>
      <c r="C8" s="18">
        <f>+O54</f>
        <v>98.79000000000002</v>
      </c>
      <c r="D8">
        <f>$B$3</f>
        <v>0.01</v>
      </c>
      <c r="E8" s="18">
        <f>+O56</f>
        <v>0.4</v>
      </c>
      <c r="F8" s="18">
        <f>+O57</f>
        <v>25</v>
      </c>
      <c r="G8" s="8">
        <f>+O58</f>
        <v>8.232500000000002</v>
      </c>
      <c r="H8" s="28">
        <f>O59</f>
        <v>8.617646931521598</v>
      </c>
      <c r="I8" s="28" t="s">
        <v>17</v>
      </c>
      <c r="J8" s="19" t="s">
        <v>17</v>
      </c>
      <c r="M8" s="61" t="s">
        <v>38</v>
      </c>
      <c r="N8" s="61" t="s">
        <v>40</v>
      </c>
      <c r="O8" s="62">
        <v>2.37</v>
      </c>
      <c r="P8" s="62">
        <v>2.36</v>
      </c>
      <c r="Q8" s="4">
        <f t="shared" si="0"/>
        <v>0.00010000000000000461</v>
      </c>
    </row>
    <row r="9" spans="1:17" ht="12.75" customHeight="1">
      <c r="A9" s="17" t="s">
        <v>5</v>
      </c>
      <c r="B9" s="18">
        <f>+P55</f>
        <v>12</v>
      </c>
      <c r="C9" s="18">
        <f>+P54</f>
        <v>98.04</v>
      </c>
      <c r="D9">
        <f>$B$3</f>
        <v>0.01</v>
      </c>
      <c r="E9" s="18">
        <f>+P56</f>
        <v>0.4</v>
      </c>
      <c r="F9" s="18">
        <f>+P57</f>
        <v>25</v>
      </c>
      <c r="G9" s="8">
        <f>P58</f>
        <v>8.17</v>
      </c>
      <c r="H9" s="28">
        <f>P59</f>
        <v>8.569216576051321</v>
      </c>
      <c r="I9" s="28" t="s">
        <v>17</v>
      </c>
      <c r="J9" s="19" t="s">
        <v>17</v>
      </c>
      <c r="M9" s="61" t="s">
        <v>38</v>
      </c>
      <c r="N9" s="61" t="s">
        <v>41</v>
      </c>
      <c r="O9" s="62">
        <v>4.66</v>
      </c>
      <c r="P9" s="62">
        <v>4.69</v>
      </c>
      <c r="Q9" s="4">
        <f t="shared" si="0"/>
        <v>0.0009000000000000149</v>
      </c>
    </row>
    <row r="10" spans="1:17" ht="12.75" customHeight="1">
      <c r="A10" s="20" t="s">
        <v>6</v>
      </c>
      <c r="B10" s="21">
        <f>+Q55</f>
        <v>24</v>
      </c>
      <c r="C10" s="23">
        <f>+Q54</f>
        <v>196.83000000000004</v>
      </c>
      <c r="D10" s="21">
        <f>$B$3</f>
        <v>0.01</v>
      </c>
      <c r="E10" s="21">
        <f>+Q56</f>
        <v>0.4</v>
      </c>
      <c r="F10" s="23">
        <f>+Q57</f>
        <v>25</v>
      </c>
      <c r="G10" s="30">
        <f>Q58</f>
        <v>8.201250000000002</v>
      </c>
      <c r="H10" s="29" t="s">
        <v>17</v>
      </c>
      <c r="I10" s="22">
        <f>Q59</f>
        <v>0.21913656320507843</v>
      </c>
      <c r="J10" s="24">
        <f>Q60</f>
        <v>2.671989796739258</v>
      </c>
      <c r="M10" s="61" t="s">
        <v>38</v>
      </c>
      <c r="N10" s="61" t="s">
        <v>42</v>
      </c>
      <c r="O10" s="62">
        <v>0.4</v>
      </c>
      <c r="P10" s="62">
        <v>0.4</v>
      </c>
      <c r="Q10" s="4">
        <f t="shared" si="0"/>
        <v>0</v>
      </c>
    </row>
    <row r="11" spans="13:17" ht="12.75" customHeight="1">
      <c r="M11" s="61" t="s">
        <v>28</v>
      </c>
      <c r="N11" s="61" t="s">
        <v>43</v>
      </c>
      <c r="O11" s="62">
        <v>3.98</v>
      </c>
      <c r="P11" s="62">
        <v>4.16</v>
      </c>
      <c r="Q11" s="4">
        <f t="shared" si="0"/>
        <v>0.03240000000000006</v>
      </c>
    </row>
    <row r="12" spans="13:17" ht="12.75" customHeight="1">
      <c r="M12" s="61" t="s">
        <v>28</v>
      </c>
      <c r="N12" s="61" t="s">
        <v>44</v>
      </c>
      <c r="O12" s="62">
        <v>25</v>
      </c>
      <c r="P12" s="62">
        <v>25</v>
      </c>
      <c r="Q12" s="4">
        <f t="shared" si="0"/>
        <v>0</v>
      </c>
    </row>
    <row r="13" spans="13:17" ht="12.75" customHeight="1">
      <c r="M13" s="61" t="s">
        <v>45</v>
      </c>
      <c r="N13" s="61" t="s">
        <v>46</v>
      </c>
      <c r="O13" s="62">
        <v>4.31</v>
      </c>
      <c r="P13" s="62">
        <v>4.25</v>
      </c>
      <c r="Q13" s="4">
        <f t="shared" si="0"/>
        <v>0.003599999999999953</v>
      </c>
    </row>
    <row r="14" spans="13:17" ht="12.75" customHeight="1">
      <c r="M14" s="58"/>
      <c r="N14" s="58"/>
      <c r="O14" s="59"/>
      <c r="P14" s="59"/>
      <c r="Q14" s="4"/>
    </row>
    <row r="15" spans="13:17" ht="12.75" customHeight="1">
      <c r="M15" s="58"/>
      <c r="N15" s="58"/>
      <c r="O15" s="59"/>
      <c r="P15" s="59"/>
      <c r="Q15" s="4"/>
    </row>
    <row r="16" spans="13:17" ht="12.75" customHeight="1">
      <c r="M16" s="58"/>
      <c r="N16" s="58"/>
      <c r="O16" s="59"/>
      <c r="P16" s="59"/>
      <c r="Q16" s="4"/>
    </row>
    <row r="17" spans="13:17" ht="12.75" customHeight="1">
      <c r="M17" s="58"/>
      <c r="N17" s="58"/>
      <c r="O17" s="59"/>
      <c r="P17" s="59"/>
      <c r="Q17" s="4"/>
    </row>
    <row r="18" spans="13:17" ht="12.75" customHeight="1">
      <c r="M18" s="58"/>
      <c r="N18" s="58"/>
      <c r="O18" s="59"/>
      <c r="P18" s="59"/>
      <c r="Q18" s="4"/>
    </row>
    <row r="19" spans="13:17" ht="12.75" customHeight="1">
      <c r="M19" s="58"/>
      <c r="N19" s="58"/>
      <c r="O19" s="59"/>
      <c r="P19" s="59"/>
      <c r="Q19" s="4"/>
    </row>
    <row r="20" spans="13:17" ht="12.75" customHeight="1">
      <c r="M20" s="58"/>
      <c r="N20" s="58"/>
      <c r="O20" s="59"/>
      <c r="P20" s="59"/>
      <c r="Q20" s="4"/>
    </row>
    <row r="21" spans="13:17" ht="12.75" customHeight="1">
      <c r="M21" s="58"/>
      <c r="N21" s="58"/>
      <c r="O21" s="59"/>
      <c r="P21" s="59"/>
      <c r="Q21" s="4"/>
    </row>
    <row r="22" spans="13:17" ht="12.75" customHeight="1">
      <c r="M22" s="58"/>
      <c r="N22" s="58"/>
      <c r="O22" s="59"/>
      <c r="P22" s="59"/>
      <c r="Q22" s="4"/>
    </row>
    <row r="23" spans="13:17" ht="12.75" customHeight="1">
      <c r="M23" s="58"/>
      <c r="N23" s="58"/>
      <c r="O23" s="59"/>
      <c r="P23" s="59"/>
      <c r="Q23" s="4"/>
    </row>
    <row r="24" spans="13:17" ht="12.75" customHeight="1">
      <c r="M24" s="58"/>
      <c r="N24" s="58"/>
      <c r="O24" s="59"/>
      <c r="P24" s="59"/>
      <c r="Q24" s="4"/>
    </row>
    <row r="25" spans="13:17" ht="12.75" customHeight="1">
      <c r="M25" s="58"/>
      <c r="N25" s="58"/>
      <c r="O25" s="59"/>
      <c r="P25" s="59"/>
      <c r="Q25" s="4"/>
    </row>
    <row r="26" spans="13:17" ht="12.75" customHeight="1">
      <c r="M26" s="58"/>
      <c r="N26" s="58"/>
      <c r="O26" s="59"/>
      <c r="P26" s="59"/>
      <c r="Q26" s="4"/>
    </row>
    <row r="27" spans="13:17" ht="12.75" customHeight="1">
      <c r="M27" s="58"/>
      <c r="N27" s="58"/>
      <c r="O27" s="59"/>
      <c r="P27" s="59"/>
      <c r="Q27" s="4"/>
    </row>
    <row r="28" spans="13:17" ht="12.75" customHeight="1">
      <c r="M28" s="58"/>
      <c r="N28" s="58"/>
      <c r="O28" s="59"/>
      <c r="P28" s="59"/>
      <c r="Q28" s="4"/>
    </row>
    <row r="29" spans="13:17" ht="12.75" customHeight="1">
      <c r="M29" s="58"/>
      <c r="N29" s="58"/>
      <c r="O29" s="59"/>
      <c r="P29" s="59"/>
      <c r="Q29" s="4"/>
    </row>
    <row r="30" spans="13:17" ht="12.75" customHeight="1">
      <c r="M30" s="58"/>
      <c r="N30" s="58"/>
      <c r="O30" s="59"/>
      <c r="P30" s="59"/>
      <c r="Q30" s="4"/>
    </row>
    <row r="31" spans="13:17" ht="12.75" customHeight="1">
      <c r="M31" s="58"/>
      <c r="N31" s="58"/>
      <c r="O31" s="59"/>
      <c r="P31" s="59"/>
      <c r="Q31" s="4"/>
    </row>
    <row r="32" spans="13:17" ht="12.75" customHeight="1">
      <c r="M32" s="58"/>
      <c r="N32" s="58"/>
      <c r="O32" s="59"/>
      <c r="P32" s="59"/>
      <c r="Q32" s="4"/>
    </row>
    <row r="33" spans="13:17" ht="12.75" customHeight="1">
      <c r="M33" s="58"/>
      <c r="N33" s="58"/>
      <c r="O33" s="59"/>
      <c r="P33" s="59"/>
      <c r="Q33" s="4"/>
    </row>
    <row r="34" spans="13:17" ht="12.75" customHeight="1">
      <c r="M34" s="58"/>
      <c r="N34" s="58"/>
      <c r="O34" s="59"/>
      <c r="P34" s="59"/>
      <c r="Q34" s="4"/>
    </row>
    <row r="35" spans="13:17" ht="12.75" customHeight="1">
      <c r="M35" s="58"/>
      <c r="N35" s="58"/>
      <c r="O35" s="59"/>
      <c r="P35" s="59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1.1525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98.79000000000002</v>
      </c>
      <c r="P54">
        <f>SUM(P2:P50)</f>
        <v>98.04</v>
      </c>
      <c r="Q54" s="8">
        <f>+O54+P54</f>
        <v>196.83000000000004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0.4</v>
      </c>
      <c r="P56">
        <f>MIN(P2:P50)</f>
        <v>0.4</v>
      </c>
      <c r="Q56" s="9">
        <f>MIN(O56:P56)</f>
        <v>0.4</v>
      </c>
    </row>
    <row r="57" spans="14:17" ht="12.75" customHeight="1">
      <c r="N57" s="5" t="s">
        <v>10</v>
      </c>
      <c r="O57">
        <f>MAX(O2:O50)</f>
        <v>25</v>
      </c>
      <c r="P57">
        <f>MAX(P2:P50)</f>
        <v>25</v>
      </c>
      <c r="Q57" s="10">
        <f>MAX(O57:P57)</f>
        <v>25</v>
      </c>
    </row>
    <row r="58" spans="14:17" ht="12.75" customHeight="1">
      <c r="N58" s="5" t="s">
        <v>11</v>
      </c>
      <c r="O58" s="11">
        <f>O54/O55</f>
        <v>8.232500000000002</v>
      </c>
      <c r="P58" s="11">
        <f>P54/P55</f>
        <v>8.17</v>
      </c>
      <c r="Q58" s="12">
        <f>(O54+P54)/Q55</f>
        <v>8.201250000000002</v>
      </c>
    </row>
    <row r="59" spans="14:17" ht="12.75" customHeight="1">
      <c r="N59" s="5" t="s">
        <v>12</v>
      </c>
      <c r="O59" s="13">
        <f>STDEV(O2:O50)</f>
        <v>8.617646931521598</v>
      </c>
      <c r="P59" s="13">
        <f>STDEV(P2:P50)</f>
        <v>8.569216576051321</v>
      </c>
      <c r="Q59" s="13">
        <f>SQRT(Q51/Q55)</f>
        <v>0.21913656320507843</v>
      </c>
    </row>
    <row r="60" spans="14:17" ht="12.75" customHeight="1">
      <c r="N60" s="5" t="s">
        <v>13</v>
      </c>
      <c r="Q60" s="14">
        <f>(Q59/Q58)*100</f>
        <v>2.671989796739258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97</v>
      </c>
      <c r="M1" s="63" t="s">
        <v>0</v>
      </c>
      <c r="N1" s="63" t="s">
        <v>1</v>
      </c>
      <c r="O1" s="63" t="s">
        <v>98</v>
      </c>
      <c r="P1" s="63" t="s">
        <v>98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64" t="s">
        <v>32</v>
      </c>
      <c r="N2" s="64" t="s">
        <v>33</v>
      </c>
      <c r="O2" s="65">
        <v>0.54</v>
      </c>
      <c r="P2" s="65">
        <v>0.6</v>
      </c>
      <c r="Q2" s="4">
        <f aca="true" t="shared" si="0" ref="Q2:Q13">(O2-P2)^2</f>
        <v>0.003599999999999993</v>
      </c>
      <c r="R2">
        <v>3</v>
      </c>
      <c r="S2">
        <f>0.8*R2</f>
        <v>2.4000000000000004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27</v>
      </c>
      <c r="M3" s="64" t="s">
        <v>32</v>
      </c>
      <c r="N3" s="64" t="s">
        <v>34</v>
      </c>
      <c r="O3" s="65">
        <v>0.02</v>
      </c>
      <c r="P3" s="65">
        <v>0.02</v>
      </c>
      <c r="Q3" s="4">
        <f t="shared" si="0"/>
        <v>0</v>
      </c>
      <c r="R3">
        <v>0</v>
      </c>
      <c r="S3">
        <v>0</v>
      </c>
      <c r="T3">
        <f>R2</f>
        <v>3</v>
      </c>
      <c r="U3">
        <f>$B$3</f>
        <v>0.01</v>
      </c>
    </row>
    <row r="4" spans="13:19" ht="12.75" customHeight="1">
      <c r="M4" s="64" t="s">
        <v>32</v>
      </c>
      <c r="N4" s="64" t="s">
        <v>35</v>
      </c>
      <c r="O4" s="65">
        <v>0.03</v>
      </c>
      <c r="P4" s="65">
        <v>0.03</v>
      </c>
      <c r="Q4" s="4">
        <f t="shared" si="0"/>
        <v>0</v>
      </c>
      <c r="R4">
        <f>S2</f>
        <v>2.4000000000000004</v>
      </c>
      <c r="S4">
        <f>R2</f>
        <v>3</v>
      </c>
    </row>
    <row r="5" spans="1:21" ht="12.75" customHeight="1">
      <c r="A5" s="15" t="s">
        <v>16</v>
      </c>
      <c r="M5" s="64" t="s">
        <v>32</v>
      </c>
      <c r="N5" s="64" t="s">
        <v>36</v>
      </c>
      <c r="O5" s="65">
        <v>0.01</v>
      </c>
      <c r="P5" s="65">
        <v>0.01</v>
      </c>
      <c r="Q5" s="4">
        <f t="shared" si="0"/>
        <v>0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64" t="s">
        <v>32</v>
      </c>
      <c r="N6" s="64" t="s">
        <v>37</v>
      </c>
      <c r="O6" s="65">
        <v>0.2</v>
      </c>
      <c r="P6" s="65">
        <v>0.19</v>
      </c>
      <c r="Q6" s="4">
        <f t="shared" si="0"/>
        <v>0.00010000000000000018</v>
      </c>
      <c r="T6">
        <f>$B$3</f>
        <v>0.01</v>
      </c>
      <c r="U6">
        <f>+T3</f>
        <v>3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64" t="s">
        <v>38</v>
      </c>
      <c r="N7" s="64" t="s">
        <v>39</v>
      </c>
      <c r="O7" s="65">
        <v>2.85</v>
      </c>
      <c r="P7" s="65">
        <v>2.77</v>
      </c>
      <c r="Q7" s="4">
        <f t="shared" si="0"/>
        <v>0.006400000000000012</v>
      </c>
    </row>
    <row r="8" spans="1:17" ht="12.75" customHeight="1">
      <c r="A8" s="17" t="s">
        <v>4</v>
      </c>
      <c r="B8" s="18">
        <f>+O55</f>
        <v>12</v>
      </c>
      <c r="C8" s="18">
        <f>+O54</f>
        <v>10.280000000000001</v>
      </c>
      <c r="D8">
        <f>$B$3</f>
        <v>0.01</v>
      </c>
      <c r="E8" s="18">
        <f>+O56</f>
        <v>0.01</v>
      </c>
      <c r="F8" s="18">
        <f>+O57</f>
        <v>2.85</v>
      </c>
      <c r="G8" s="8">
        <f>+O58</f>
        <v>0.8566666666666668</v>
      </c>
      <c r="H8" s="28">
        <f>O59</f>
        <v>1.0979181401289635</v>
      </c>
      <c r="I8" s="28" t="s">
        <v>17</v>
      </c>
      <c r="J8" s="19" t="s">
        <v>17</v>
      </c>
      <c r="M8" s="64" t="s">
        <v>38</v>
      </c>
      <c r="N8" s="64" t="s">
        <v>40</v>
      </c>
      <c r="O8" s="65">
        <v>0.28</v>
      </c>
      <c r="P8" s="65">
        <v>0.28</v>
      </c>
      <c r="Q8" s="4">
        <f t="shared" si="0"/>
        <v>0</v>
      </c>
    </row>
    <row r="9" spans="1:17" ht="12.75" customHeight="1">
      <c r="A9" s="17" t="s">
        <v>5</v>
      </c>
      <c r="B9" s="18">
        <f>+P55</f>
        <v>12</v>
      </c>
      <c r="C9" s="18">
        <f>+P54</f>
        <v>10.42</v>
      </c>
      <c r="D9">
        <f>$B$3</f>
        <v>0.01</v>
      </c>
      <c r="E9" s="18">
        <f>+P56</f>
        <v>0.01</v>
      </c>
      <c r="F9" s="18">
        <f>+P57</f>
        <v>2.93</v>
      </c>
      <c r="G9" s="8">
        <f>P58</f>
        <v>0.8683333333333333</v>
      </c>
      <c r="H9" s="28">
        <f>P59</f>
        <v>1.1080107755739017</v>
      </c>
      <c r="I9" s="28" t="s">
        <v>17</v>
      </c>
      <c r="J9" s="19" t="s">
        <v>17</v>
      </c>
      <c r="M9" s="64" t="s">
        <v>38</v>
      </c>
      <c r="N9" s="64" t="s">
        <v>41</v>
      </c>
      <c r="O9" s="65">
        <v>2.06</v>
      </c>
      <c r="P9" s="65">
        <v>2.13</v>
      </c>
      <c r="Q9" s="4">
        <f t="shared" si="0"/>
        <v>0.004899999999999977</v>
      </c>
    </row>
    <row r="10" spans="1:17" ht="12.75" customHeight="1">
      <c r="A10" s="20" t="s">
        <v>6</v>
      </c>
      <c r="B10" s="21">
        <f>+Q55</f>
        <v>24</v>
      </c>
      <c r="C10" s="23">
        <f>+Q54</f>
        <v>20.700000000000003</v>
      </c>
      <c r="D10" s="21">
        <f>$B$3</f>
        <v>0.01</v>
      </c>
      <c r="E10" s="21">
        <f>+Q56</f>
        <v>0.01</v>
      </c>
      <c r="F10" s="23">
        <f>+Q57</f>
        <v>2.93</v>
      </c>
      <c r="G10" s="30">
        <f>Q58</f>
        <v>0.8625000000000002</v>
      </c>
      <c r="H10" s="29" t="s">
        <v>17</v>
      </c>
      <c r="I10" s="22">
        <f>Q59</f>
        <v>0.0324037034920393</v>
      </c>
      <c r="J10" s="24">
        <f>Q60</f>
        <v>3.756951129511802</v>
      </c>
      <c r="M10" s="64" t="s">
        <v>38</v>
      </c>
      <c r="N10" s="64" t="s">
        <v>42</v>
      </c>
      <c r="O10" s="65">
        <v>0.23</v>
      </c>
      <c r="P10" s="65">
        <v>0.24</v>
      </c>
      <c r="Q10" s="4">
        <f t="shared" si="0"/>
        <v>9.999999999999963E-05</v>
      </c>
    </row>
    <row r="11" spans="13:17" ht="12.75" customHeight="1">
      <c r="M11" s="64" t="s">
        <v>28</v>
      </c>
      <c r="N11" s="64" t="s">
        <v>43</v>
      </c>
      <c r="O11" s="65">
        <v>2.83</v>
      </c>
      <c r="P11" s="65">
        <v>2.93</v>
      </c>
      <c r="Q11" s="4">
        <f t="shared" si="0"/>
        <v>0.010000000000000018</v>
      </c>
    </row>
    <row r="12" spans="13:17" ht="12.75" customHeight="1">
      <c r="M12" s="64" t="s">
        <v>28</v>
      </c>
      <c r="N12" s="64" t="s">
        <v>44</v>
      </c>
      <c r="O12" s="65">
        <v>0.13</v>
      </c>
      <c r="P12" s="65">
        <v>0.12</v>
      </c>
      <c r="Q12" s="4">
        <f t="shared" si="0"/>
        <v>0.00010000000000000018</v>
      </c>
    </row>
    <row r="13" spans="13:17" ht="12.75" customHeight="1">
      <c r="M13" s="64" t="s">
        <v>45</v>
      </c>
      <c r="N13" s="64" t="s">
        <v>46</v>
      </c>
      <c r="O13" s="65">
        <v>1.1</v>
      </c>
      <c r="P13" s="65">
        <v>1.1</v>
      </c>
      <c r="Q13" s="4">
        <f t="shared" si="0"/>
        <v>0</v>
      </c>
    </row>
    <row r="14" spans="13:17" ht="12.75" customHeight="1">
      <c r="M14" s="58"/>
      <c r="N14" s="58"/>
      <c r="O14" s="59"/>
      <c r="P14" s="59"/>
      <c r="Q14" s="4"/>
    </row>
    <row r="15" spans="13:17" ht="12.75" customHeight="1">
      <c r="M15" s="58"/>
      <c r="N15" s="58"/>
      <c r="O15" s="59"/>
      <c r="P15" s="59"/>
      <c r="Q15" s="4"/>
    </row>
    <row r="16" spans="13:17" ht="12.75" customHeight="1">
      <c r="M16" s="58"/>
      <c r="N16" s="58"/>
      <c r="O16" s="59"/>
      <c r="P16" s="59"/>
      <c r="Q16" s="4"/>
    </row>
    <row r="17" spans="13:17" ht="12.75" customHeight="1">
      <c r="M17" s="58"/>
      <c r="N17" s="58"/>
      <c r="O17" s="59"/>
      <c r="P17" s="59"/>
      <c r="Q17" s="4"/>
    </row>
    <row r="18" spans="13:17" ht="12.75" customHeight="1">
      <c r="M18" s="58"/>
      <c r="N18" s="58"/>
      <c r="O18" s="59"/>
      <c r="P18" s="59"/>
      <c r="Q18" s="4"/>
    </row>
    <row r="19" spans="13:17" ht="12.75" customHeight="1">
      <c r="M19" s="58"/>
      <c r="N19" s="58"/>
      <c r="O19" s="59"/>
      <c r="P19" s="59"/>
      <c r="Q19" s="4"/>
    </row>
    <row r="20" spans="13:17" ht="12.75" customHeight="1">
      <c r="M20" s="58"/>
      <c r="N20" s="58"/>
      <c r="O20" s="59"/>
      <c r="P20" s="59"/>
      <c r="Q20" s="4"/>
    </row>
    <row r="21" spans="13:17" ht="12.75" customHeight="1">
      <c r="M21" s="58"/>
      <c r="N21" s="58"/>
      <c r="O21" s="59"/>
      <c r="P21" s="59"/>
      <c r="Q21" s="4"/>
    </row>
    <row r="22" spans="13:17" ht="12.75" customHeight="1">
      <c r="M22" s="58"/>
      <c r="N22" s="58"/>
      <c r="O22" s="59"/>
      <c r="P22" s="59"/>
      <c r="Q22" s="4"/>
    </row>
    <row r="23" spans="13:17" ht="12.75" customHeight="1">
      <c r="M23" s="58"/>
      <c r="N23" s="58"/>
      <c r="O23" s="59"/>
      <c r="P23" s="59"/>
      <c r="Q23" s="4"/>
    </row>
    <row r="24" spans="13:17" ht="12.75" customHeight="1">
      <c r="M24" s="58"/>
      <c r="N24" s="58"/>
      <c r="O24" s="59"/>
      <c r="P24" s="59"/>
      <c r="Q24" s="4"/>
    </row>
    <row r="25" spans="13:17" ht="12.75" customHeight="1">
      <c r="M25" s="58"/>
      <c r="N25" s="58"/>
      <c r="O25" s="59"/>
      <c r="P25" s="59"/>
      <c r="Q25" s="4"/>
    </row>
    <row r="26" spans="13:17" ht="12.75" customHeight="1">
      <c r="M26" s="58"/>
      <c r="N26" s="58"/>
      <c r="O26" s="59"/>
      <c r="P26" s="59"/>
      <c r="Q26" s="4"/>
    </row>
    <row r="27" spans="13:17" ht="12.75" customHeight="1">
      <c r="M27" s="58"/>
      <c r="N27" s="58"/>
      <c r="O27" s="59"/>
      <c r="P27" s="59"/>
      <c r="Q27" s="4"/>
    </row>
    <row r="28" spans="13:17" ht="12.75" customHeight="1">
      <c r="M28" s="58"/>
      <c r="N28" s="58"/>
      <c r="O28" s="59"/>
      <c r="P28" s="59"/>
      <c r="Q28" s="4"/>
    </row>
    <row r="29" spans="13:17" ht="12.75" customHeight="1">
      <c r="M29" s="58"/>
      <c r="N29" s="58"/>
      <c r="O29" s="59"/>
      <c r="P29" s="59"/>
      <c r="Q29" s="4"/>
    </row>
    <row r="30" spans="13:17" ht="12.75" customHeight="1">
      <c r="M30" s="58"/>
      <c r="N30" s="58"/>
      <c r="O30" s="59"/>
      <c r="P30" s="59"/>
      <c r="Q30" s="4"/>
    </row>
    <row r="31" spans="13:17" ht="12.75" customHeight="1">
      <c r="M31" s="58"/>
      <c r="N31" s="58"/>
      <c r="O31" s="59"/>
      <c r="P31" s="59"/>
      <c r="Q31" s="4"/>
    </row>
    <row r="32" spans="13:17" ht="12.75" customHeight="1">
      <c r="M32" s="58"/>
      <c r="N32" s="58"/>
      <c r="O32" s="59"/>
      <c r="P32" s="59"/>
      <c r="Q32" s="4"/>
    </row>
    <row r="33" spans="13:17" ht="12.75" customHeight="1">
      <c r="M33" s="58"/>
      <c r="N33" s="58"/>
      <c r="O33" s="59"/>
      <c r="P33" s="59"/>
      <c r="Q33" s="4"/>
    </row>
    <row r="34" spans="13:17" ht="12.75" customHeight="1">
      <c r="M34" s="58"/>
      <c r="N34" s="58"/>
      <c r="O34" s="59"/>
      <c r="P34" s="59"/>
      <c r="Q34" s="4"/>
    </row>
    <row r="35" spans="13:17" ht="12.75" customHeight="1">
      <c r="M35" s="58"/>
      <c r="N35" s="58"/>
      <c r="O35" s="59"/>
      <c r="P35" s="59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0.025199999999999997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10.280000000000001</v>
      </c>
      <c r="P54">
        <f>SUM(P2:P50)</f>
        <v>10.42</v>
      </c>
      <c r="Q54" s="8">
        <f>+O54+P54</f>
        <v>20.700000000000003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0.01</v>
      </c>
      <c r="P56">
        <f>MIN(P2:P50)</f>
        <v>0.01</v>
      </c>
      <c r="Q56" s="9">
        <f>MIN(O56:P56)</f>
        <v>0.01</v>
      </c>
    </row>
    <row r="57" spans="14:17" ht="12.75" customHeight="1">
      <c r="N57" s="5" t="s">
        <v>10</v>
      </c>
      <c r="O57">
        <f>MAX(O2:O50)</f>
        <v>2.85</v>
      </c>
      <c r="P57">
        <f>MAX(P2:P50)</f>
        <v>2.93</v>
      </c>
      <c r="Q57" s="10">
        <f>MAX(O57:P57)</f>
        <v>2.93</v>
      </c>
    </row>
    <row r="58" spans="14:17" ht="12.75" customHeight="1">
      <c r="N58" s="5" t="s">
        <v>11</v>
      </c>
      <c r="O58" s="11">
        <f>O54/O55</f>
        <v>0.8566666666666668</v>
      </c>
      <c r="P58" s="11">
        <f>P54/P55</f>
        <v>0.8683333333333333</v>
      </c>
      <c r="Q58" s="12">
        <f>(O54+P54)/Q55</f>
        <v>0.8625000000000002</v>
      </c>
    </row>
    <row r="59" spans="14:17" ht="12.75" customHeight="1">
      <c r="N59" s="5" t="s">
        <v>12</v>
      </c>
      <c r="O59" s="13">
        <f>STDEV(O2:O50)</f>
        <v>1.0979181401289635</v>
      </c>
      <c r="P59" s="13">
        <f>STDEV(P2:P50)</f>
        <v>1.1080107755739017</v>
      </c>
      <c r="Q59" s="13">
        <f>SQRT(Q51/Q55)</f>
        <v>0.0324037034920393</v>
      </c>
    </row>
    <row r="60" spans="14:17" ht="12.75" customHeight="1">
      <c r="N60" s="5" t="s">
        <v>13</v>
      </c>
      <c r="Q60" s="14">
        <f>(Q59/Q58)*100</f>
        <v>3.756951129511802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99</v>
      </c>
      <c r="M1" s="66" t="s">
        <v>0</v>
      </c>
      <c r="N1" s="66" t="s">
        <v>1</v>
      </c>
      <c r="O1" s="66" t="s">
        <v>100</v>
      </c>
      <c r="P1" s="66" t="s">
        <v>100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67" t="s">
        <v>32</v>
      </c>
      <c r="N2" s="67" t="s">
        <v>33</v>
      </c>
      <c r="O2" s="68">
        <v>0.09</v>
      </c>
      <c r="P2" s="68">
        <v>0.1</v>
      </c>
      <c r="Q2" s="4">
        <f aca="true" t="shared" si="0" ref="Q2:Q13">(O2-P2)^2</f>
        <v>0.00010000000000000018</v>
      </c>
      <c r="R2">
        <v>4</v>
      </c>
      <c r="S2">
        <f>0.8*R2</f>
        <v>3.2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27</v>
      </c>
      <c r="M3" s="67" t="s">
        <v>32</v>
      </c>
      <c r="N3" s="67" t="s">
        <v>34</v>
      </c>
      <c r="O3" s="68">
        <v>0.01</v>
      </c>
      <c r="P3" s="68">
        <v>0.01</v>
      </c>
      <c r="Q3" s="4">
        <f t="shared" si="0"/>
        <v>0</v>
      </c>
      <c r="R3">
        <v>0</v>
      </c>
      <c r="S3">
        <v>0</v>
      </c>
      <c r="T3">
        <f>R2</f>
        <v>4</v>
      </c>
      <c r="U3">
        <f>$B$3</f>
        <v>0.01</v>
      </c>
    </row>
    <row r="4" spans="13:19" ht="12.75" customHeight="1">
      <c r="M4" s="67" t="s">
        <v>32</v>
      </c>
      <c r="N4" s="67" t="s">
        <v>35</v>
      </c>
      <c r="O4" s="68">
        <v>0.06</v>
      </c>
      <c r="P4" s="68">
        <v>0.07</v>
      </c>
      <c r="Q4" s="4">
        <f t="shared" si="0"/>
        <v>0.00010000000000000018</v>
      </c>
      <c r="R4">
        <f>S2</f>
        <v>3.2</v>
      </c>
      <c r="S4">
        <f>R2</f>
        <v>4</v>
      </c>
    </row>
    <row r="5" spans="1:21" ht="12.75" customHeight="1">
      <c r="A5" s="15" t="s">
        <v>16</v>
      </c>
      <c r="M5" s="67" t="s">
        <v>32</v>
      </c>
      <c r="N5" s="67" t="s">
        <v>36</v>
      </c>
      <c r="O5" s="68">
        <v>0.08</v>
      </c>
      <c r="P5" s="68">
        <v>0.08</v>
      </c>
      <c r="Q5" s="4">
        <f t="shared" si="0"/>
        <v>0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67" t="s">
        <v>32</v>
      </c>
      <c r="N6" s="67" t="s">
        <v>37</v>
      </c>
      <c r="O6" s="68">
        <v>3.71</v>
      </c>
      <c r="P6" s="68">
        <v>3.38</v>
      </c>
      <c r="Q6" s="4">
        <f t="shared" si="0"/>
        <v>0.10890000000000005</v>
      </c>
      <c r="T6">
        <f>$B$3</f>
        <v>0.01</v>
      </c>
      <c r="U6">
        <f>+T3</f>
        <v>4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67" t="s">
        <v>38</v>
      </c>
      <c r="N7" s="67" t="s">
        <v>39</v>
      </c>
      <c r="O7" s="68">
        <v>1.4</v>
      </c>
      <c r="P7" s="68">
        <v>1.34</v>
      </c>
      <c r="Q7" s="4">
        <f t="shared" si="0"/>
        <v>0.00359999999999998</v>
      </c>
    </row>
    <row r="8" spans="1:17" ht="12.75" customHeight="1">
      <c r="A8" s="17" t="s">
        <v>4</v>
      </c>
      <c r="B8" s="18">
        <f>+O55</f>
        <v>12</v>
      </c>
      <c r="C8" s="18">
        <f>+O54</f>
        <v>10.9</v>
      </c>
      <c r="D8">
        <f>$B$3</f>
        <v>0.01</v>
      </c>
      <c r="E8" s="18">
        <f>+O56</f>
        <v>0.01</v>
      </c>
      <c r="F8" s="18">
        <f>+O57</f>
        <v>3.71</v>
      </c>
      <c r="G8" s="8">
        <f>+O58</f>
        <v>0.9083333333333333</v>
      </c>
      <c r="H8" s="28">
        <f>O59</f>
        <v>1.1208992601992165</v>
      </c>
      <c r="I8" s="28" t="s">
        <v>17</v>
      </c>
      <c r="J8" s="19" t="s">
        <v>17</v>
      </c>
      <c r="M8" s="67" t="s">
        <v>38</v>
      </c>
      <c r="N8" s="67" t="s">
        <v>40</v>
      </c>
      <c r="O8" s="68">
        <v>0.49</v>
      </c>
      <c r="P8" s="68">
        <v>0.49</v>
      </c>
      <c r="Q8" s="4">
        <f t="shared" si="0"/>
        <v>0</v>
      </c>
    </row>
    <row r="9" spans="1:17" ht="12.75" customHeight="1">
      <c r="A9" s="17" t="s">
        <v>5</v>
      </c>
      <c r="B9" s="18">
        <f>+P55</f>
        <v>12</v>
      </c>
      <c r="C9" s="18">
        <f>+P54</f>
        <v>10.56</v>
      </c>
      <c r="D9">
        <f>$B$3</f>
        <v>0.01</v>
      </c>
      <c r="E9" s="18">
        <f>+P56</f>
        <v>0.01</v>
      </c>
      <c r="F9" s="18">
        <f>+P57</f>
        <v>3.38</v>
      </c>
      <c r="G9" s="8">
        <f>P58</f>
        <v>0.88</v>
      </c>
      <c r="H9" s="28">
        <f>P59</f>
        <v>1.042714987642618</v>
      </c>
      <c r="I9" s="28" t="s">
        <v>17</v>
      </c>
      <c r="J9" s="19" t="s">
        <v>17</v>
      </c>
      <c r="M9" s="67" t="s">
        <v>38</v>
      </c>
      <c r="N9" s="67" t="s">
        <v>41</v>
      </c>
      <c r="O9" s="68">
        <v>1.36</v>
      </c>
      <c r="P9" s="68">
        <v>1.36</v>
      </c>
      <c r="Q9" s="4">
        <f t="shared" si="0"/>
        <v>0</v>
      </c>
    </row>
    <row r="10" spans="1:17" ht="12.75" customHeight="1">
      <c r="A10" s="20" t="s">
        <v>6</v>
      </c>
      <c r="B10" s="21">
        <f>+Q55</f>
        <v>24</v>
      </c>
      <c r="C10" s="23">
        <f>+Q54</f>
        <v>21.46</v>
      </c>
      <c r="D10" s="21">
        <f>$B$3</f>
        <v>0.01</v>
      </c>
      <c r="E10" s="21">
        <f>+Q56</f>
        <v>0.01</v>
      </c>
      <c r="F10" s="23">
        <f>+Q57</f>
        <v>3.71</v>
      </c>
      <c r="G10" s="30">
        <f>Q58</f>
        <v>0.8941666666666667</v>
      </c>
      <c r="H10" s="29" t="s">
        <v>17</v>
      </c>
      <c r="I10" s="22">
        <f>Q59</f>
        <v>0.06946221994724903</v>
      </c>
      <c r="J10" s="24">
        <f>Q60</f>
        <v>7.768375017399706</v>
      </c>
      <c r="M10" s="67" t="s">
        <v>38</v>
      </c>
      <c r="N10" s="67" t="s">
        <v>42</v>
      </c>
      <c r="O10" s="68">
        <v>0.35</v>
      </c>
      <c r="P10" s="68">
        <v>0.34</v>
      </c>
      <c r="Q10" s="4">
        <f t="shared" si="0"/>
        <v>9.999999999999907E-05</v>
      </c>
    </row>
    <row r="11" spans="13:17" ht="12.75" customHeight="1">
      <c r="M11" s="67" t="s">
        <v>28</v>
      </c>
      <c r="N11" s="67" t="s">
        <v>43</v>
      </c>
      <c r="O11" s="68">
        <v>1.18</v>
      </c>
      <c r="P11" s="68">
        <v>1.23</v>
      </c>
      <c r="Q11" s="4">
        <f t="shared" si="0"/>
        <v>0.0025000000000000044</v>
      </c>
    </row>
    <row r="12" spans="13:17" ht="12.75" customHeight="1">
      <c r="M12" s="67" t="s">
        <v>28</v>
      </c>
      <c r="N12" s="67" t="s">
        <v>44</v>
      </c>
      <c r="O12" s="68">
        <v>0.08</v>
      </c>
      <c r="P12" s="68">
        <v>0.09</v>
      </c>
      <c r="Q12" s="4">
        <f t="shared" si="0"/>
        <v>9.99999999999999E-05</v>
      </c>
    </row>
    <row r="13" spans="13:17" ht="12.75" customHeight="1">
      <c r="M13" s="67" t="s">
        <v>45</v>
      </c>
      <c r="N13" s="67" t="s">
        <v>46</v>
      </c>
      <c r="O13" s="68">
        <v>2.09</v>
      </c>
      <c r="P13" s="68">
        <v>2.07</v>
      </c>
      <c r="Q13" s="4">
        <f t="shared" si="0"/>
        <v>0.0004000000000000007</v>
      </c>
    </row>
    <row r="14" spans="13:17" ht="12.75" customHeight="1">
      <c r="M14" s="58"/>
      <c r="N14" s="58"/>
      <c r="O14" s="59"/>
      <c r="P14" s="59"/>
      <c r="Q14" s="4"/>
    </row>
    <row r="15" spans="13:17" ht="12.75" customHeight="1">
      <c r="M15" s="58"/>
      <c r="N15" s="58"/>
      <c r="O15" s="59"/>
      <c r="P15" s="59"/>
      <c r="Q15" s="4"/>
    </row>
    <row r="16" spans="13:17" ht="12.75" customHeight="1">
      <c r="M16" s="58"/>
      <c r="N16" s="58"/>
      <c r="O16" s="59"/>
      <c r="P16" s="59"/>
      <c r="Q16" s="4"/>
    </row>
    <row r="17" spans="13:17" ht="12.75" customHeight="1">
      <c r="M17" s="58"/>
      <c r="N17" s="58"/>
      <c r="O17" s="59"/>
      <c r="P17" s="59"/>
      <c r="Q17" s="4"/>
    </row>
    <row r="18" spans="13:17" ht="12.75" customHeight="1">
      <c r="M18" s="58"/>
      <c r="N18" s="58"/>
      <c r="O18" s="59"/>
      <c r="P18" s="59"/>
      <c r="Q18" s="4"/>
    </row>
    <row r="19" spans="13:17" ht="12.75" customHeight="1">
      <c r="M19" s="58"/>
      <c r="N19" s="58"/>
      <c r="O19" s="59"/>
      <c r="P19" s="59"/>
      <c r="Q19" s="4"/>
    </row>
    <row r="20" spans="13:17" ht="12.75" customHeight="1">
      <c r="M20" s="58"/>
      <c r="N20" s="58"/>
      <c r="O20" s="59"/>
      <c r="P20" s="59"/>
      <c r="Q20" s="4"/>
    </row>
    <row r="21" spans="13:17" ht="12.75" customHeight="1">
      <c r="M21" s="58"/>
      <c r="N21" s="58"/>
      <c r="O21" s="59"/>
      <c r="P21" s="59"/>
      <c r="Q21" s="4"/>
    </row>
    <row r="22" spans="13:17" ht="12.75" customHeight="1">
      <c r="M22" s="58"/>
      <c r="N22" s="58"/>
      <c r="O22" s="59"/>
      <c r="P22" s="59"/>
      <c r="Q22" s="4"/>
    </row>
    <row r="23" spans="13:17" ht="12.75" customHeight="1">
      <c r="M23" s="58"/>
      <c r="N23" s="58"/>
      <c r="O23" s="59"/>
      <c r="P23" s="59"/>
      <c r="Q23" s="4"/>
    </row>
    <row r="24" spans="13:17" ht="12.75" customHeight="1">
      <c r="M24" s="58"/>
      <c r="N24" s="58"/>
      <c r="O24" s="59"/>
      <c r="P24" s="59"/>
      <c r="Q24" s="4"/>
    </row>
    <row r="25" spans="13:17" ht="12.75" customHeight="1">
      <c r="M25" s="58"/>
      <c r="N25" s="58"/>
      <c r="O25" s="59"/>
      <c r="P25" s="59"/>
      <c r="Q25" s="4"/>
    </row>
    <row r="26" spans="13:17" ht="12.75" customHeight="1">
      <c r="M26" s="58"/>
      <c r="N26" s="58"/>
      <c r="O26" s="59"/>
      <c r="P26" s="59"/>
      <c r="Q26" s="4"/>
    </row>
    <row r="27" spans="13:17" ht="12.75" customHeight="1">
      <c r="M27" s="58"/>
      <c r="N27" s="58"/>
      <c r="O27" s="59"/>
      <c r="P27" s="59"/>
      <c r="Q27" s="4"/>
    </row>
    <row r="28" spans="13:17" ht="12.75" customHeight="1">
      <c r="M28" s="58"/>
      <c r="N28" s="58"/>
      <c r="O28" s="59"/>
      <c r="P28" s="59"/>
      <c r="Q28" s="4"/>
    </row>
    <row r="29" spans="13:17" ht="12.75" customHeight="1">
      <c r="M29" s="58"/>
      <c r="N29" s="58"/>
      <c r="O29" s="59"/>
      <c r="P29" s="59"/>
      <c r="Q29" s="4"/>
    </row>
    <row r="30" spans="13:17" ht="12.75" customHeight="1">
      <c r="M30" s="58"/>
      <c r="N30" s="58"/>
      <c r="O30" s="59"/>
      <c r="P30" s="59"/>
      <c r="Q30" s="4"/>
    </row>
    <row r="31" spans="13:17" ht="12.75" customHeight="1">
      <c r="M31" s="58"/>
      <c r="N31" s="58"/>
      <c r="O31" s="59"/>
      <c r="P31" s="59"/>
      <c r="Q31" s="4"/>
    </row>
    <row r="32" spans="13:17" ht="12.75" customHeight="1">
      <c r="M32" s="58"/>
      <c r="N32" s="58"/>
      <c r="O32" s="59"/>
      <c r="P32" s="59"/>
      <c r="Q32" s="4"/>
    </row>
    <row r="33" spans="13:17" ht="12.75" customHeight="1">
      <c r="M33" s="58"/>
      <c r="N33" s="58"/>
      <c r="O33" s="59"/>
      <c r="P33" s="59"/>
      <c r="Q33" s="4"/>
    </row>
    <row r="34" spans="13:17" ht="12.75" customHeight="1">
      <c r="M34" s="58"/>
      <c r="N34" s="58"/>
      <c r="O34" s="59"/>
      <c r="P34" s="59"/>
      <c r="Q34" s="4"/>
    </row>
    <row r="35" spans="13:17" ht="12.75" customHeight="1">
      <c r="M35" s="58"/>
      <c r="N35" s="58"/>
      <c r="O35" s="59"/>
      <c r="P35" s="59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0.11580000000000004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10.9</v>
      </c>
      <c r="P54">
        <f>SUM(P2:P50)</f>
        <v>10.56</v>
      </c>
      <c r="Q54" s="8">
        <f>+O54+P54</f>
        <v>21.46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0.01</v>
      </c>
      <c r="P56">
        <f>MIN(P2:P50)</f>
        <v>0.01</v>
      </c>
      <c r="Q56" s="9">
        <f>MIN(O56:P56)</f>
        <v>0.01</v>
      </c>
    </row>
    <row r="57" spans="14:17" ht="12.75" customHeight="1">
      <c r="N57" s="5" t="s">
        <v>10</v>
      </c>
      <c r="O57">
        <f>MAX(O2:O50)</f>
        <v>3.71</v>
      </c>
      <c r="P57">
        <f>MAX(P2:P50)</f>
        <v>3.38</v>
      </c>
      <c r="Q57" s="10">
        <f>MAX(O57:P57)</f>
        <v>3.71</v>
      </c>
    </row>
    <row r="58" spans="14:17" ht="12.75" customHeight="1">
      <c r="N58" s="5" t="s">
        <v>11</v>
      </c>
      <c r="O58" s="11">
        <f>O54/O55</f>
        <v>0.9083333333333333</v>
      </c>
      <c r="P58" s="11">
        <f>P54/P55</f>
        <v>0.88</v>
      </c>
      <c r="Q58" s="12">
        <f>(O54+P54)/Q55</f>
        <v>0.8941666666666667</v>
      </c>
    </row>
    <row r="59" spans="14:17" ht="12.75" customHeight="1">
      <c r="N59" s="5" t="s">
        <v>12</v>
      </c>
      <c r="O59" s="13">
        <f>STDEV(O2:O50)</f>
        <v>1.1208992601992165</v>
      </c>
      <c r="P59" s="13">
        <f>STDEV(P2:P50)</f>
        <v>1.042714987642618</v>
      </c>
      <c r="Q59" s="13">
        <f>SQRT(Q51/Q55)</f>
        <v>0.06946221994724903</v>
      </c>
    </row>
    <row r="60" spans="14:17" ht="12.75" customHeight="1">
      <c r="N60" s="5" t="s">
        <v>13</v>
      </c>
      <c r="Q60" s="14">
        <f>(Q59/Q58)*100</f>
        <v>7.768375017399706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101</v>
      </c>
      <c r="M1" s="69" t="s">
        <v>0</v>
      </c>
      <c r="N1" s="69" t="s">
        <v>1</v>
      </c>
      <c r="O1" s="69" t="s">
        <v>102</v>
      </c>
      <c r="P1" s="69" t="s">
        <v>102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70" t="s">
        <v>32</v>
      </c>
      <c r="N2" s="70" t="s">
        <v>33</v>
      </c>
      <c r="O2" s="71">
        <v>253</v>
      </c>
      <c r="P2" s="71">
        <v>269</v>
      </c>
      <c r="Q2" s="4">
        <f aca="true" t="shared" si="0" ref="Q2:Q13">(O2-P2)^2</f>
        <v>256</v>
      </c>
      <c r="R2">
        <v>2200</v>
      </c>
      <c r="S2">
        <f>0.8*R2</f>
        <v>1760</v>
      </c>
      <c r="T2">
        <v>0</v>
      </c>
      <c r="U2">
        <f>$B$3</f>
        <v>5</v>
      </c>
    </row>
    <row r="3" spans="1:21" ht="12.75" customHeight="1">
      <c r="A3" s="15" t="s">
        <v>20</v>
      </c>
      <c r="B3">
        <v>5</v>
      </c>
      <c r="C3" t="s">
        <v>21</v>
      </c>
      <c r="M3" s="70" t="s">
        <v>32</v>
      </c>
      <c r="N3" s="70" t="s">
        <v>34</v>
      </c>
      <c r="O3" s="71">
        <v>31</v>
      </c>
      <c r="P3" s="71">
        <v>32</v>
      </c>
      <c r="Q3" s="4">
        <f t="shared" si="0"/>
        <v>1</v>
      </c>
      <c r="R3">
        <v>0</v>
      </c>
      <c r="S3">
        <v>0</v>
      </c>
      <c r="T3">
        <f>R2</f>
        <v>2200</v>
      </c>
      <c r="U3">
        <f>$B$3</f>
        <v>5</v>
      </c>
    </row>
    <row r="4" spans="13:19" ht="12.75" customHeight="1">
      <c r="M4" s="70" t="s">
        <v>32</v>
      </c>
      <c r="N4" s="70" t="s">
        <v>35</v>
      </c>
      <c r="O4" s="71">
        <v>860</v>
      </c>
      <c r="P4" s="71">
        <v>892</v>
      </c>
      <c r="Q4" s="4">
        <f t="shared" si="0"/>
        <v>1024</v>
      </c>
      <c r="R4">
        <f>S2</f>
        <v>1760</v>
      </c>
      <c r="S4">
        <f>R2</f>
        <v>2200</v>
      </c>
    </row>
    <row r="5" spans="1:21" ht="12.75" customHeight="1">
      <c r="A5" s="15" t="s">
        <v>16</v>
      </c>
      <c r="M5" s="70" t="s">
        <v>32</v>
      </c>
      <c r="N5" s="70" t="s">
        <v>36</v>
      </c>
      <c r="O5" s="71">
        <v>1765</v>
      </c>
      <c r="P5" s="71">
        <v>1775</v>
      </c>
      <c r="Q5" s="4">
        <f t="shared" si="0"/>
        <v>100</v>
      </c>
      <c r="T5">
        <f>$B$3</f>
        <v>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70" t="s">
        <v>32</v>
      </c>
      <c r="N6" s="70" t="s">
        <v>37</v>
      </c>
      <c r="O6" s="71">
        <v>2190</v>
      </c>
      <c r="P6" s="71">
        <v>2040</v>
      </c>
      <c r="Q6" s="4">
        <f t="shared" si="0"/>
        <v>22500</v>
      </c>
      <c r="T6">
        <f>$B$3</f>
        <v>5</v>
      </c>
      <c r="U6">
        <f>+T3</f>
        <v>2200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70" t="s">
        <v>38</v>
      </c>
      <c r="N7" s="70" t="s">
        <v>39</v>
      </c>
      <c r="O7" s="71">
        <v>724</v>
      </c>
      <c r="P7" s="71">
        <v>688</v>
      </c>
      <c r="Q7" s="4">
        <f t="shared" si="0"/>
        <v>1296</v>
      </c>
    </row>
    <row r="8" spans="1:17" ht="12.75" customHeight="1">
      <c r="A8" s="17" t="s">
        <v>4</v>
      </c>
      <c r="B8" s="18">
        <f>+O55</f>
        <v>12</v>
      </c>
      <c r="C8" s="18">
        <f>+O54</f>
        <v>11419</v>
      </c>
      <c r="D8">
        <f>$B$3</f>
        <v>5</v>
      </c>
      <c r="E8" s="18">
        <f>+O56</f>
        <v>31</v>
      </c>
      <c r="F8" s="18">
        <f>+O57</f>
        <v>2190</v>
      </c>
      <c r="G8" s="8">
        <f>+O58</f>
        <v>951.5833333333334</v>
      </c>
      <c r="H8" s="28">
        <f>O59</f>
        <v>642.8387975977879</v>
      </c>
      <c r="I8" s="28" t="s">
        <v>17</v>
      </c>
      <c r="J8" s="19" t="s">
        <v>17</v>
      </c>
      <c r="M8" s="70" t="s">
        <v>38</v>
      </c>
      <c r="N8" s="70" t="s">
        <v>40</v>
      </c>
      <c r="O8" s="71">
        <v>1595</v>
      </c>
      <c r="P8" s="71">
        <v>1585</v>
      </c>
      <c r="Q8" s="4">
        <f t="shared" si="0"/>
        <v>100</v>
      </c>
    </row>
    <row r="9" spans="1:17" ht="12.75" customHeight="1">
      <c r="A9" s="17" t="s">
        <v>5</v>
      </c>
      <c r="B9" s="18">
        <f>+P55</f>
        <v>12</v>
      </c>
      <c r="C9" s="18">
        <f>+P54</f>
        <v>11285</v>
      </c>
      <c r="D9">
        <f>$B$3</f>
        <v>5</v>
      </c>
      <c r="E9" s="18">
        <f>+P56</f>
        <v>32</v>
      </c>
      <c r="F9" s="18">
        <f>+P57</f>
        <v>2040</v>
      </c>
      <c r="G9" s="8">
        <f>P58</f>
        <v>940.4166666666666</v>
      </c>
      <c r="H9" s="28">
        <f>P59</f>
        <v>618.1640644732275</v>
      </c>
      <c r="I9" s="28" t="s">
        <v>17</v>
      </c>
      <c r="J9" s="19" t="s">
        <v>17</v>
      </c>
      <c r="M9" s="70" t="s">
        <v>38</v>
      </c>
      <c r="N9" s="70" t="s">
        <v>41</v>
      </c>
      <c r="O9" s="71">
        <v>1265</v>
      </c>
      <c r="P9" s="71">
        <v>1265</v>
      </c>
      <c r="Q9" s="4">
        <f t="shared" si="0"/>
        <v>0</v>
      </c>
    </row>
    <row r="10" spans="1:17" ht="12.75" customHeight="1">
      <c r="A10" s="20" t="s">
        <v>6</v>
      </c>
      <c r="B10" s="21">
        <f>+Q55</f>
        <v>24</v>
      </c>
      <c r="C10" s="23">
        <f>+Q54</f>
        <v>22704</v>
      </c>
      <c r="D10" s="21">
        <f>$B$3</f>
        <v>5</v>
      </c>
      <c r="E10" s="21">
        <f>+Q56</f>
        <v>31</v>
      </c>
      <c r="F10" s="23">
        <f>+Q57</f>
        <v>2190</v>
      </c>
      <c r="G10" s="30">
        <f>Q58</f>
        <v>946</v>
      </c>
      <c r="H10" s="29" t="s">
        <v>17</v>
      </c>
      <c r="I10" s="22">
        <f>Q59</f>
        <v>33.00252515591294</v>
      </c>
      <c r="J10" s="24">
        <f>Q60</f>
        <v>3.488639022823778</v>
      </c>
      <c r="M10" s="70" t="s">
        <v>38</v>
      </c>
      <c r="N10" s="70" t="s">
        <v>42</v>
      </c>
      <c r="O10" s="71">
        <v>677</v>
      </c>
      <c r="P10" s="71">
        <v>668</v>
      </c>
      <c r="Q10" s="4">
        <f t="shared" si="0"/>
        <v>81</v>
      </c>
    </row>
    <row r="11" spans="13:17" ht="12.75" customHeight="1">
      <c r="M11" s="70" t="s">
        <v>28</v>
      </c>
      <c r="N11" s="70" t="s">
        <v>43</v>
      </c>
      <c r="O11" s="71">
        <v>909</v>
      </c>
      <c r="P11" s="71">
        <v>935</v>
      </c>
      <c r="Q11" s="4">
        <f t="shared" si="0"/>
        <v>676</v>
      </c>
    </row>
    <row r="12" spans="13:17" ht="12.75" customHeight="1">
      <c r="M12" s="70" t="s">
        <v>28</v>
      </c>
      <c r="N12" s="70" t="s">
        <v>44</v>
      </c>
      <c r="O12" s="71">
        <v>373</v>
      </c>
      <c r="P12" s="71">
        <v>364</v>
      </c>
      <c r="Q12" s="4">
        <f t="shared" si="0"/>
        <v>81</v>
      </c>
    </row>
    <row r="13" spans="13:17" ht="12.75" customHeight="1">
      <c r="M13" s="70" t="s">
        <v>45</v>
      </c>
      <c r="N13" s="70" t="s">
        <v>46</v>
      </c>
      <c r="O13" s="71">
        <v>777</v>
      </c>
      <c r="P13" s="71">
        <v>772</v>
      </c>
      <c r="Q13" s="4">
        <f t="shared" si="0"/>
        <v>25</v>
      </c>
    </row>
    <row r="14" spans="13:17" ht="12.75" customHeight="1">
      <c r="M14" s="58"/>
      <c r="N14" s="58"/>
      <c r="O14" s="59"/>
      <c r="P14" s="59"/>
      <c r="Q14" s="4"/>
    </row>
    <row r="15" spans="13:17" ht="12.75" customHeight="1">
      <c r="M15" s="58"/>
      <c r="N15" s="58"/>
      <c r="O15" s="59"/>
      <c r="P15" s="59"/>
      <c r="Q15" s="4"/>
    </row>
    <row r="16" spans="13:17" ht="12.75" customHeight="1">
      <c r="M16" s="58"/>
      <c r="N16" s="58"/>
      <c r="O16" s="59"/>
      <c r="P16" s="59"/>
      <c r="Q16" s="4"/>
    </row>
    <row r="17" spans="13:17" ht="12.75" customHeight="1">
      <c r="M17" s="58"/>
      <c r="N17" s="58"/>
      <c r="O17" s="59"/>
      <c r="P17" s="59"/>
      <c r="Q17" s="4"/>
    </row>
    <row r="18" spans="13:17" ht="12.75" customHeight="1">
      <c r="M18" s="58"/>
      <c r="N18" s="58"/>
      <c r="O18" s="59"/>
      <c r="P18" s="59"/>
      <c r="Q18" s="4"/>
    </row>
    <row r="19" spans="13:17" ht="12.75" customHeight="1">
      <c r="M19" s="58"/>
      <c r="N19" s="58"/>
      <c r="O19" s="59"/>
      <c r="P19" s="59"/>
      <c r="Q19" s="4"/>
    </row>
    <row r="20" spans="13:17" ht="12.75" customHeight="1">
      <c r="M20" s="58"/>
      <c r="N20" s="58"/>
      <c r="O20" s="59"/>
      <c r="P20" s="59"/>
      <c r="Q20" s="4"/>
    </row>
    <row r="21" spans="13:17" ht="12.75" customHeight="1">
      <c r="M21" s="58"/>
      <c r="N21" s="58"/>
      <c r="O21" s="59"/>
      <c r="P21" s="59"/>
      <c r="Q21" s="4"/>
    </row>
    <row r="22" spans="13:17" ht="12.75" customHeight="1">
      <c r="M22" s="58"/>
      <c r="N22" s="58"/>
      <c r="O22" s="59"/>
      <c r="P22" s="59"/>
      <c r="Q22" s="4"/>
    </row>
    <row r="23" spans="13:17" ht="12.75" customHeight="1">
      <c r="M23" s="58"/>
      <c r="N23" s="58"/>
      <c r="O23" s="59"/>
      <c r="P23" s="59"/>
      <c r="Q23" s="4"/>
    </row>
    <row r="24" spans="13:17" ht="12.75" customHeight="1">
      <c r="M24" s="58"/>
      <c r="N24" s="58"/>
      <c r="O24" s="59"/>
      <c r="P24" s="59"/>
      <c r="Q24" s="4"/>
    </row>
    <row r="25" spans="13:17" ht="12.75" customHeight="1">
      <c r="M25" s="58"/>
      <c r="N25" s="58"/>
      <c r="O25" s="59"/>
      <c r="P25" s="59"/>
      <c r="Q25" s="4"/>
    </row>
    <row r="26" spans="13:17" ht="12.75" customHeight="1">
      <c r="M26" s="58"/>
      <c r="N26" s="58"/>
      <c r="O26" s="59"/>
      <c r="P26" s="59"/>
      <c r="Q26" s="4"/>
    </row>
    <row r="27" spans="13:17" ht="12.75" customHeight="1">
      <c r="M27" s="58"/>
      <c r="N27" s="58"/>
      <c r="O27" s="59"/>
      <c r="P27" s="59"/>
      <c r="Q27" s="4"/>
    </row>
    <row r="28" spans="13:17" ht="12.75" customHeight="1">
      <c r="M28" s="58"/>
      <c r="N28" s="58"/>
      <c r="O28" s="59"/>
      <c r="P28" s="59"/>
      <c r="Q28" s="4"/>
    </row>
    <row r="29" spans="13:17" ht="12.75" customHeight="1">
      <c r="M29" s="58"/>
      <c r="N29" s="58"/>
      <c r="O29" s="59"/>
      <c r="P29" s="59"/>
      <c r="Q29" s="4"/>
    </row>
    <row r="30" spans="13:17" ht="12.75" customHeight="1">
      <c r="M30" s="58"/>
      <c r="N30" s="58"/>
      <c r="O30" s="59"/>
      <c r="P30" s="59"/>
      <c r="Q30" s="4"/>
    </row>
    <row r="31" spans="13:17" ht="12.75" customHeight="1">
      <c r="M31" s="58"/>
      <c r="N31" s="58"/>
      <c r="O31" s="59"/>
      <c r="P31" s="59"/>
      <c r="Q31" s="4"/>
    </row>
    <row r="32" spans="13:17" ht="12.75" customHeight="1">
      <c r="M32" s="58"/>
      <c r="N32" s="58"/>
      <c r="O32" s="59"/>
      <c r="P32" s="59"/>
      <c r="Q32" s="4"/>
    </row>
    <row r="33" spans="13:17" ht="12.75" customHeight="1">
      <c r="M33" s="58"/>
      <c r="N33" s="58"/>
      <c r="O33" s="59"/>
      <c r="P33" s="59"/>
      <c r="Q33" s="4"/>
    </row>
    <row r="34" spans="13:17" ht="12.75" customHeight="1">
      <c r="M34" s="58"/>
      <c r="N34" s="58"/>
      <c r="O34" s="59"/>
      <c r="P34" s="59"/>
      <c r="Q34" s="4"/>
    </row>
    <row r="35" spans="13:17" ht="12.75" customHeight="1">
      <c r="M35" s="58"/>
      <c r="N35" s="58"/>
      <c r="O35" s="59"/>
      <c r="P35" s="59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26140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11419</v>
      </c>
      <c r="P54">
        <f>SUM(P2:P50)</f>
        <v>11285</v>
      </c>
      <c r="Q54" s="8">
        <f>+O54+P54</f>
        <v>22704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31</v>
      </c>
      <c r="P56">
        <f>MIN(P2:P50)</f>
        <v>32</v>
      </c>
      <c r="Q56" s="9">
        <f>MIN(O56:P56)</f>
        <v>31</v>
      </c>
    </row>
    <row r="57" spans="14:17" ht="12.75" customHeight="1">
      <c r="N57" s="5" t="s">
        <v>10</v>
      </c>
      <c r="O57">
        <f>MAX(O2:O50)</f>
        <v>2190</v>
      </c>
      <c r="P57">
        <f>MAX(P2:P50)</f>
        <v>2040</v>
      </c>
      <c r="Q57" s="10">
        <f>MAX(O57:P57)</f>
        <v>2190</v>
      </c>
    </row>
    <row r="58" spans="14:17" ht="12.75" customHeight="1">
      <c r="N58" s="5" t="s">
        <v>11</v>
      </c>
      <c r="O58" s="11">
        <f>O54/O55</f>
        <v>951.5833333333334</v>
      </c>
      <c r="P58" s="11">
        <f>P54/P55</f>
        <v>940.4166666666666</v>
      </c>
      <c r="Q58" s="12">
        <f>(O54+P54)/Q55</f>
        <v>946</v>
      </c>
    </row>
    <row r="59" spans="14:17" ht="12.75" customHeight="1">
      <c r="N59" s="5" t="s">
        <v>12</v>
      </c>
      <c r="O59" s="13">
        <f>STDEV(O2:O50)</f>
        <v>642.8387975977879</v>
      </c>
      <c r="P59" s="13">
        <f>STDEV(P2:P50)</f>
        <v>618.1640644732275</v>
      </c>
      <c r="Q59" s="13">
        <f>SQRT(Q51/Q55)</f>
        <v>33.00252515591294</v>
      </c>
    </row>
    <row r="60" spans="14:17" ht="12.75" customHeight="1">
      <c r="N60" s="5" t="s">
        <v>13</v>
      </c>
      <c r="Q60" s="14">
        <f>(Q59/Q58)*100</f>
        <v>3.488639022823778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103</v>
      </c>
      <c r="M1" s="72" t="s">
        <v>0</v>
      </c>
      <c r="N1" s="72" t="s">
        <v>1</v>
      </c>
      <c r="O1" s="72" t="s">
        <v>104</v>
      </c>
      <c r="P1" s="72" t="s">
        <v>104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73" t="s">
        <v>32</v>
      </c>
      <c r="N2" s="73" t="s">
        <v>33</v>
      </c>
      <c r="O2" s="74">
        <v>0.5</v>
      </c>
      <c r="P2" s="74">
        <v>0.5</v>
      </c>
      <c r="Q2" s="4">
        <f aca="true" t="shared" si="0" ref="Q2:Q13">(O2-P2)^2</f>
        <v>0</v>
      </c>
      <c r="R2">
        <v>4</v>
      </c>
      <c r="S2">
        <f>0.8*R2</f>
        <v>3.2</v>
      </c>
      <c r="T2">
        <v>0</v>
      </c>
      <c r="U2">
        <f>$B$3</f>
        <v>1</v>
      </c>
    </row>
    <row r="3" spans="1:21" ht="12.75" customHeight="1">
      <c r="A3" s="15" t="s">
        <v>20</v>
      </c>
      <c r="B3">
        <v>1</v>
      </c>
      <c r="C3" t="s">
        <v>21</v>
      </c>
      <c r="M3" s="73" t="s">
        <v>32</v>
      </c>
      <c r="N3" s="73" t="s">
        <v>34</v>
      </c>
      <c r="O3" s="74">
        <v>0.5</v>
      </c>
      <c r="P3" s="74">
        <v>0.5</v>
      </c>
      <c r="Q3" s="4">
        <f t="shared" si="0"/>
        <v>0</v>
      </c>
      <c r="R3">
        <v>0</v>
      </c>
      <c r="S3">
        <v>0</v>
      </c>
      <c r="T3">
        <f>R2</f>
        <v>4</v>
      </c>
      <c r="U3">
        <f>$B$3</f>
        <v>1</v>
      </c>
    </row>
    <row r="4" spans="13:19" ht="12.75" customHeight="1">
      <c r="M4" s="73" t="s">
        <v>32</v>
      </c>
      <c r="N4" s="73" t="s">
        <v>35</v>
      </c>
      <c r="O4" s="74">
        <v>1</v>
      </c>
      <c r="P4" s="74">
        <v>0.5</v>
      </c>
      <c r="Q4" s="4">
        <f t="shared" si="0"/>
        <v>0.25</v>
      </c>
      <c r="R4">
        <f>S2</f>
        <v>3.2</v>
      </c>
      <c r="S4">
        <f>R2</f>
        <v>4</v>
      </c>
    </row>
    <row r="5" spans="1:21" ht="12.75" customHeight="1">
      <c r="A5" s="15" t="s">
        <v>16</v>
      </c>
      <c r="M5" s="73" t="s">
        <v>32</v>
      </c>
      <c r="N5" s="73" t="s">
        <v>36</v>
      </c>
      <c r="O5" s="74">
        <v>1</v>
      </c>
      <c r="P5" s="74">
        <v>0.5</v>
      </c>
      <c r="Q5" s="4">
        <f t="shared" si="0"/>
        <v>0.25</v>
      </c>
      <c r="T5">
        <f>$B$3</f>
        <v>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73" t="s">
        <v>32</v>
      </c>
      <c r="N6" s="73" t="s">
        <v>37</v>
      </c>
      <c r="O6" s="74">
        <v>0.5</v>
      </c>
      <c r="P6" s="74">
        <v>0.5</v>
      </c>
      <c r="Q6" s="4">
        <f t="shared" si="0"/>
        <v>0</v>
      </c>
      <c r="T6">
        <f>$B$3</f>
        <v>1</v>
      </c>
      <c r="U6">
        <f>+T3</f>
        <v>4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73" t="s">
        <v>38</v>
      </c>
      <c r="N7" s="73" t="s">
        <v>39</v>
      </c>
      <c r="O7" s="74">
        <v>3</v>
      </c>
      <c r="P7" s="74">
        <v>0.5</v>
      </c>
      <c r="Q7" s="4">
        <f t="shared" si="0"/>
        <v>6.25</v>
      </c>
    </row>
    <row r="8" spans="1:17" ht="12.75" customHeight="1">
      <c r="A8" s="17" t="s">
        <v>4</v>
      </c>
      <c r="B8" s="18">
        <f>+O55</f>
        <v>12</v>
      </c>
      <c r="C8" s="18">
        <f>+O54</f>
        <v>16.5</v>
      </c>
      <c r="D8">
        <f>$B$3</f>
        <v>1</v>
      </c>
      <c r="E8" s="18">
        <f>+O56</f>
        <v>0.5</v>
      </c>
      <c r="F8" s="18">
        <f>+O57</f>
        <v>4</v>
      </c>
      <c r="G8" s="8">
        <f>+O58</f>
        <v>1.375</v>
      </c>
      <c r="H8" s="28">
        <f>O59</f>
        <v>1.2270622715175534</v>
      </c>
      <c r="I8" s="28" t="s">
        <v>17</v>
      </c>
      <c r="J8" s="19" t="s">
        <v>17</v>
      </c>
      <c r="M8" s="73" t="s">
        <v>38</v>
      </c>
      <c r="N8" s="73" t="s">
        <v>40</v>
      </c>
      <c r="O8" s="74">
        <v>1</v>
      </c>
      <c r="P8" s="74">
        <v>0.5</v>
      </c>
      <c r="Q8" s="4">
        <f t="shared" si="0"/>
        <v>0.25</v>
      </c>
    </row>
    <row r="9" spans="1:17" ht="12.75" customHeight="1">
      <c r="A9" s="17" t="s">
        <v>5</v>
      </c>
      <c r="B9" s="18">
        <f>+P55</f>
        <v>12</v>
      </c>
      <c r="C9" s="18">
        <f>+P54</f>
        <v>10</v>
      </c>
      <c r="D9">
        <f>$B$3</f>
        <v>1</v>
      </c>
      <c r="E9" s="18">
        <f>+P56</f>
        <v>0.5</v>
      </c>
      <c r="F9" s="18">
        <f>+P57</f>
        <v>4</v>
      </c>
      <c r="G9" s="8">
        <f>P58</f>
        <v>0.8333333333333334</v>
      </c>
      <c r="H9" s="28">
        <f>P59</f>
        <v>1.0075472768815938</v>
      </c>
      <c r="I9" s="28" t="s">
        <v>17</v>
      </c>
      <c r="J9" s="19" t="s">
        <v>17</v>
      </c>
      <c r="M9" s="73" t="s">
        <v>38</v>
      </c>
      <c r="N9" s="73" t="s">
        <v>41</v>
      </c>
      <c r="O9" s="74">
        <v>1</v>
      </c>
      <c r="P9" s="74">
        <v>0.5</v>
      </c>
      <c r="Q9" s="4">
        <f t="shared" si="0"/>
        <v>0.25</v>
      </c>
    </row>
    <row r="10" spans="1:17" ht="12.75" customHeight="1">
      <c r="A10" s="20" t="s">
        <v>6</v>
      </c>
      <c r="B10" s="21">
        <f>+Q55</f>
        <v>24</v>
      </c>
      <c r="C10" s="23">
        <f>+Q54</f>
        <v>26.5</v>
      </c>
      <c r="D10" s="21">
        <f>$B$3</f>
        <v>1</v>
      </c>
      <c r="E10" s="21">
        <f>+Q56</f>
        <v>0.5</v>
      </c>
      <c r="F10" s="23">
        <f>+Q57</f>
        <v>4</v>
      </c>
      <c r="G10" s="30">
        <f>Q58</f>
        <v>1.1041666666666667</v>
      </c>
      <c r="H10" s="29" t="s">
        <v>17</v>
      </c>
      <c r="I10" s="22">
        <f>Q59</f>
        <v>0.6846531968814576</v>
      </c>
      <c r="J10" s="24">
        <f>Q60</f>
        <v>62.00632726473578</v>
      </c>
      <c r="M10" s="73" t="s">
        <v>38</v>
      </c>
      <c r="N10" s="73" t="s">
        <v>42</v>
      </c>
      <c r="O10" s="74">
        <v>3</v>
      </c>
      <c r="P10" s="74">
        <v>1</v>
      </c>
      <c r="Q10" s="4">
        <f t="shared" si="0"/>
        <v>4</v>
      </c>
    </row>
    <row r="11" spans="13:17" ht="12.75" customHeight="1">
      <c r="M11" s="73" t="s">
        <v>28</v>
      </c>
      <c r="N11" s="73" t="s">
        <v>43</v>
      </c>
      <c r="O11" s="74">
        <v>0.5</v>
      </c>
      <c r="P11" s="74">
        <v>0.5</v>
      </c>
      <c r="Q11" s="4">
        <f t="shared" si="0"/>
        <v>0</v>
      </c>
    </row>
    <row r="12" spans="13:17" ht="12.75" customHeight="1">
      <c r="M12" s="73" t="s">
        <v>28</v>
      </c>
      <c r="N12" s="73" t="s">
        <v>44</v>
      </c>
      <c r="O12" s="74">
        <v>4</v>
      </c>
      <c r="P12" s="74">
        <v>4</v>
      </c>
      <c r="Q12" s="4">
        <f t="shared" si="0"/>
        <v>0</v>
      </c>
    </row>
    <row r="13" spans="13:17" ht="12.75" customHeight="1">
      <c r="M13" s="73" t="s">
        <v>45</v>
      </c>
      <c r="N13" s="73" t="s">
        <v>46</v>
      </c>
      <c r="O13" s="74">
        <v>0.5</v>
      </c>
      <c r="P13" s="74">
        <v>0.5</v>
      </c>
      <c r="Q13" s="4">
        <f t="shared" si="0"/>
        <v>0</v>
      </c>
    </row>
    <row r="14" spans="13:17" ht="12.75" customHeight="1">
      <c r="M14" s="58"/>
      <c r="N14" s="58"/>
      <c r="O14" s="59"/>
      <c r="P14" s="59"/>
      <c r="Q14" s="4"/>
    </row>
    <row r="15" spans="13:17" ht="12.75" customHeight="1">
      <c r="M15" s="58"/>
      <c r="N15" s="58"/>
      <c r="O15" s="59"/>
      <c r="P15" s="59"/>
      <c r="Q15" s="4"/>
    </row>
    <row r="16" spans="13:17" ht="12.75" customHeight="1">
      <c r="M16" s="58"/>
      <c r="N16" s="58"/>
      <c r="O16" s="59"/>
      <c r="P16" s="59"/>
      <c r="Q16" s="4"/>
    </row>
    <row r="17" spans="13:17" ht="12.75" customHeight="1">
      <c r="M17" s="58"/>
      <c r="N17" s="58"/>
      <c r="O17" s="59"/>
      <c r="P17" s="59"/>
      <c r="Q17" s="4"/>
    </row>
    <row r="18" spans="13:17" ht="12.75" customHeight="1">
      <c r="M18" s="58"/>
      <c r="N18" s="58"/>
      <c r="O18" s="59"/>
      <c r="P18" s="59"/>
      <c r="Q18" s="4"/>
    </row>
    <row r="19" spans="13:17" ht="12.75" customHeight="1">
      <c r="M19" s="58"/>
      <c r="N19" s="58"/>
      <c r="O19" s="59"/>
      <c r="P19" s="59"/>
      <c r="Q19" s="4"/>
    </row>
    <row r="20" spans="13:17" ht="12.75" customHeight="1">
      <c r="M20" s="58"/>
      <c r="N20" s="58"/>
      <c r="O20" s="59"/>
      <c r="P20" s="59"/>
      <c r="Q20" s="4"/>
    </row>
    <row r="21" spans="13:17" ht="12.75" customHeight="1">
      <c r="M21" s="58"/>
      <c r="N21" s="58"/>
      <c r="O21" s="59"/>
      <c r="P21" s="59"/>
      <c r="Q21" s="4"/>
    </row>
    <row r="22" spans="13:17" ht="12.75" customHeight="1">
      <c r="M22" s="58"/>
      <c r="N22" s="58"/>
      <c r="O22" s="59"/>
      <c r="P22" s="59"/>
      <c r="Q22" s="4"/>
    </row>
    <row r="23" spans="13:17" ht="12.75" customHeight="1">
      <c r="M23" s="58"/>
      <c r="N23" s="58"/>
      <c r="O23" s="59"/>
      <c r="P23" s="59"/>
      <c r="Q23" s="4"/>
    </row>
    <row r="24" spans="13:17" ht="12.75" customHeight="1">
      <c r="M24" s="58"/>
      <c r="N24" s="58"/>
      <c r="O24" s="59"/>
      <c r="P24" s="59"/>
      <c r="Q24" s="4"/>
    </row>
    <row r="25" spans="13:17" ht="12.75" customHeight="1">
      <c r="M25" s="58"/>
      <c r="N25" s="58"/>
      <c r="O25" s="59"/>
      <c r="P25" s="59"/>
      <c r="Q25" s="4"/>
    </row>
    <row r="26" spans="13:17" ht="12.75" customHeight="1">
      <c r="M26" s="58"/>
      <c r="N26" s="58"/>
      <c r="O26" s="59"/>
      <c r="P26" s="59"/>
      <c r="Q26" s="4"/>
    </row>
    <row r="27" spans="13:17" ht="12.75" customHeight="1">
      <c r="M27" s="58"/>
      <c r="N27" s="58"/>
      <c r="O27" s="59"/>
      <c r="P27" s="59"/>
      <c r="Q27" s="4"/>
    </row>
    <row r="28" spans="13:17" ht="12.75" customHeight="1">
      <c r="M28" s="58"/>
      <c r="N28" s="58"/>
      <c r="O28" s="59"/>
      <c r="P28" s="59"/>
      <c r="Q28" s="4"/>
    </row>
    <row r="29" spans="13:17" ht="12.75" customHeight="1">
      <c r="M29" s="58"/>
      <c r="N29" s="58"/>
      <c r="O29" s="59"/>
      <c r="P29" s="59"/>
      <c r="Q29" s="4"/>
    </row>
    <row r="30" spans="13:17" ht="12.75" customHeight="1">
      <c r="M30" s="58"/>
      <c r="N30" s="58"/>
      <c r="O30" s="59"/>
      <c r="P30" s="59"/>
      <c r="Q30" s="4"/>
    </row>
    <row r="31" spans="13:17" ht="12.75" customHeight="1">
      <c r="M31" s="58"/>
      <c r="N31" s="58"/>
      <c r="O31" s="59"/>
      <c r="P31" s="59"/>
      <c r="Q31" s="4"/>
    </row>
    <row r="32" spans="13:17" ht="12.75" customHeight="1">
      <c r="M32" s="58"/>
      <c r="N32" s="58"/>
      <c r="O32" s="59"/>
      <c r="P32" s="59"/>
      <c r="Q32" s="4"/>
    </row>
    <row r="33" spans="13:17" ht="12.75" customHeight="1">
      <c r="M33" s="58"/>
      <c r="N33" s="58"/>
      <c r="O33" s="59"/>
      <c r="P33" s="59"/>
      <c r="Q33" s="4"/>
    </row>
    <row r="34" spans="13:17" ht="12.75" customHeight="1">
      <c r="M34" s="58"/>
      <c r="N34" s="58"/>
      <c r="O34" s="59"/>
      <c r="P34" s="59"/>
      <c r="Q34" s="4"/>
    </row>
    <row r="35" spans="13:17" ht="12.75" customHeight="1">
      <c r="M35" s="58"/>
      <c r="N35" s="58"/>
      <c r="O35" s="59"/>
      <c r="P35" s="59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11.25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16.5</v>
      </c>
      <c r="P54">
        <f>SUM(P2:P50)</f>
        <v>10</v>
      </c>
      <c r="Q54" s="8">
        <f>+O54+P54</f>
        <v>26.5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0.5</v>
      </c>
      <c r="P56">
        <f>MIN(P2:P50)</f>
        <v>0.5</v>
      </c>
      <c r="Q56" s="9">
        <f>MIN(O56:P56)</f>
        <v>0.5</v>
      </c>
    </row>
    <row r="57" spans="14:17" ht="12.75" customHeight="1">
      <c r="N57" s="5" t="s">
        <v>10</v>
      </c>
      <c r="O57">
        <f>MAX(O2:O50)</f>
        <v>4</v>
      </c>
      <c r="P57">
        <f>MAX(P2:P50)</f>
        <v>4</v>
      </c>
      <c r="Q57" s="10">
        <f>MAX(O57:P57)</f>
        <v>4</v>
      </c>
    </row>
    <row r="58" spans="14:17" ht="12.75" customHeight="1">
      <c r="N58" s="5" t="s">
        <v>11</v>
      </c>
      <c r="O58" s="11">
        <f>O54/O55</f>
        <v>1.375</v>
      </c>
      <c r="P58" s="11">
        <f>P54/P55</f>
        <v>0.8333333333333334</v>
      </c>
      <c r="Q58" s="12">
        <f>(O54+P54)/Q55</f>
        <v>1.1041666666666667</v>
      </c>
    </row>
    <row r="59" spans="14:17" ht="12.75" customHeight="1">
      <c r="N59" s="5" t="s">
        <v>12</v>
      </c>
      <c r="O59" s="13">
        <f>STDEV(O2:O50)</f>
        <v>1.2270622715175534</v>
      </c>
      <c r="P59" s="13">
        <f>STDEV(P2:P50)</f>
        <v>1.0075472768815938</v>
      </c>
      <c r="Q59" s="13">
        <f>SQRT(Q51/Q55)</f>
        <v>0.6846531968814576</v>
      </c>
    </row>
    <row r="60" spans="14:17" ht="12.75" customHeight="1">
      <c r="N60" s="5" t="s">
        <v>13</v>
      </c>
      <c r="Q60" s="14">
        <f>(Q59/Q58)*100</f>
        <v>62.00632726473578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105</v>
      </c>
      <c r="M1" s="75" t="s">
        <v>0</v>
      </c>
      <c r="N1" s="75" t="s">
        <v>1</v>
      </c>
      <c r="O1" s="75" t="s">
        <v>106</v>
      </c>
      <c r="P1" s="75" t="s">
        <v>106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76" t="s">
        <v>32</v>
      </c>
      <c r="N2" s="76" t="s">
        <v>33</v>
      </c>
      <c r="O2" s="77">
        <v>0.03</v>
      </c>
      <c r="P2" s="77">
        <v>0.06</v>
      </c>
      <c r="Q2" s="4">
        <f aca="true" t="shared" si="0" ref="Q2:Q13">(O2-P2)^2</f>
        <v>0.0009</v>
      </c>
      <c r="R2">
        <v>6</v>
      </c>
      <c r="S2">
        <f>0.8*R2</f>
        <v>4.800000000000001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27</v>
      </c>
      <c r="M3" s="76" t="s">
        <v>32</v>
      </c>
      <c r="N3" s="76" t="s">
        <v>34</v>
      </c>
      <c r="O3" s="77">
        <v>0.005</v>
      </c>
      <c r="P3" s="77">
        <v>0.01</v>
      </c>
      <c r="Q3" s="4">
        <f t="shared" si="0"/>
        <v>2.5E-05</v>
      </c>
      <c r="R3">
        <v>0</v>
      </c>
      <c r="S3">
        <v>0</v>
      </c>
      <c r="T3">
        <f>R2</f>
        <v>6</v>
      </c>
      <c r="U3">
        <f>$B$3</f>
        <v>0.01</v>
      </c>
    </row>
    <row r="4" spans="13:19" ht="12.75" customHeight="1">
      <c r="M4" s="76" t="s">
        <v>32</v>
      </c>
      <c r="N4" s="76" t="s">
        <v>35</v>
      </c>
      <c r="O4" s="77">
        <v>0.01</v>
      </c>
      <c r="P4" s="77">
        <v>0.01</v>
      </c>
      <c r="Q4" s="4">
        <f t="shared" si="0"/>
        <v>0</v>
      </c>
      <c r="R4">
        <f>S2</f>
        <v>4.800000000000001</v>
      </c>
      <c r="S4">
        <f>R2</f>
        <v>6</v>
      </c>
    </row>
    <row r="5" spans="1:21" ht="12.75" customHeight="1">
      <c r="A5" s="15" t="s">
        <v>16</v>
      </c>
      <c r="M5" s="76" t="s">
        <v>32</v>
      </c>
      <c r="N5" s="76" t="s">
        <v>36</v>
      </c>
      <c r="O5" s="77">
        <v>0.01</v>
      </c>
      <c r="P5" s="77">
        <v>0.01</v>
      </c>
      <c r="Q5" s="4">
        <f t="shared" si="0"/>
        <v>0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76" t="s">
        <v>32</v>
      </c>
      <c r="N6" s="76" t="s">
        <v>37</v>
      </c>
      <c r="O6" s="77">
        <v>1.62</v>
      </c>
      <c r="P6" s="77">
        <v>1.53</v>
      </c>
      <c r="Q6" s="4">
        <f t="shared" si="0"/>
        <v>0.008100000000000015</v>
      </c>
      <c r="T6">
        <f>$B$3</f>
        <v>0.01</v>
      </c>
      <c r="U6">
        <f>+T3</f>
        <v>6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76" t="s">
        <v>38</v>
      </c>
      <c r="N7" s="76" t="s">
        <v>39</v>
      </c>
      <c r="O7" s="77">
        <v>3.9</v>
      </c>
      <c r="P7" s="77">
        <v>3.7</v>
      </c>
      <c r="Q7" s="4">
        <f t="shared" si="0"/>
        <v>0.0399999999999999</v>
      </c>
    </row>
    <row r="8" spans="1:17" ht="12.75" customHeight="1">
      <c r="A8" s="17" t="s">
        <v>4</v>
      </c>
      <c r="B8" s="18">
        <f>+O55</f>
        <v>12</v>
      </c>
      <c r="C8" s="18">
        <f>+O54</f>
        <v>15.335</v>
      </c>
      <c r="D8">
        <f>$B$3</f>
        <v>0.01</v>
      </c>
      <c r="E8" s="18">
        <f>+O56</f>
        <v>0.005</v>
      </c>
      <c r="F8" s="18">
        <f>+O57</f>
        <v>5.05</v>
      </c>
      <c r="G8" s="8">
        <f>+O58</f>
        <v>1.2779166666666668</v>
      </c>
      <c r="H8" s="28">
        <f>O59</f>
        <v>1.6937551856120996</v>
      </c>
      <c r="I8" s="28" t="s">
        <v>17</v>
      </c>
      <c r="J8" s="19" t="s">
        <v>17</v>
      </c>
      <c r="M8" s="76" t="s">
        <v>38</v>
      </c>
      <c r="N8" s="76" t="s">
        <v>40</v>
      </c>
      <c r="O8" s="77">
        <v>2.09</v>
      </c>
      <c r="P8" s="77">
        <v>2.07</v>
      </c>
      <c r="Q8" s="4">
        <f t="shared" si="0"/>
        <v>0.0004000000000000007</v>
      </c>
    </row>
    <row r="9" spans="1:17" ht="12.75" customHeight="1">
      <c r="A9" s="17" t="s">
        <v>5</v>
      </c>
      <c r="B9" s="18">
        <f>+P55</f>
        <v>12</v>
      </c>
      <c r="C9" s="18">
        <f>+P54</f>
        <v>15.190000000000001</v>
      </c>
      <c r="D9">
        <f>$B$3</f>
        <v>0.01</v>
      </c>
      <c r="E9" s="18">
        <f>+P56</f>
        <v>0.01</v>
      </c>
      <c r="F9" s="18">
        <f>+P57</f>
        <v>5.14</v>
      </c>
      <c r="G9" s="8">
        <f>P58</f>
        <v>1.2658333333333334</v>
      </c>
      <c r="H9" s="28">
        <f>P59</f>
        <v>1.680116112509832</v>
      </c>
      <c r="I9" s="28" t="s">
        <v>17</v>
      </c>
      <c r="J9" s="19" t="s">
        <v>17</v>
      </c>
      <c r="M9" s="76" t="s">
        <v>38</v>
      </c>
      <c r="N9" s="76" t="s">
        <v>41</v>
      </c>
      <c r="O9" s="77">
        <v>1.57</v>
      </c>
      <c r="P9" s="77">
        <v>1.58</v>
      </c>
      <c r="Q9" s="4">
        <f t="shared" si="0"/>
        <v>0.00010000000000000018</v>
      </c>
    </row>
    <row r="10" spans="1:17" ht="12.75" customHeight="1">
      <c r="A10" s="20" t="s">
        <v>6</v>
      </c>
      <c r="B10" s="21">
        <f>+Q55</f>
        <v>24</v>
      </c>
      <c r="C10" s="23">
        <f>+Q54</f>
        <v>30.525000000000002</v>
      </c>
      <c r="D10" s="21">
        <f>$B$3</f>
        <v>0.01</v>
      </c>
      <c r="E10" s="21">
        <f>+Q56</f>
        <v>0.005</v>
      </c>
      <c r="F10" s="23">
        <f>+Q57</f>
        <v>5.14</v>
      </c>
      <c r="G10" s="30">
        <f>Q58</f>
        <v>1.271875</v>
      </c>
      <c r="H10" s="29" t="s">
        <v>17</v>
      </c>
      <c r="I10" s="22">
        <f>Q59</f>
        <v>0.049381592386907314</v>
      </c>
      <c r="J10" s="24">
        <f>Q60</f>
        <v>3.882582202410403</v>
      </c>
      <c r="M10" s="76" t="s">
        <v>38</v>
      </c>
      <c r="N10" s="76" t="s">
        <v>42</v>
      </c>
      <c r="O10" s="77">
        <v>0.05</v>
      </c>
      <c r="P10" s="77">
        <v>0.05</v>
      </c>
      <c r="Q10" s="4">
        <f t="shared" si="0"/>
        <v>0</v>
      </c>
    </row>
    <row r="11" spans="13:17" ht="12.75" customHeight="1">
      <c r="M11" s="76" t="s">
        <v>28</v>
      </c>
      <c r="N11" s="76" t="s">
        <v>43</v>
      </c>
      <c r="O11" s="77">
        <v>0.99</v>
      </c>
      <c r="P11" s="77">
        <v>1.02</v>
      </c>
      <c r="Q11" s="4">
        <f t="shared" si="0"/>
        <v>0.0009000000000000016</v>
      </c>
    </row>
    <row r="12" spans="13:17" ht="12.75" customHeight="1">
      <c r="M12" s="76" t="s">
        <v>28</v>
      </c>
      <c r="N12" s="76" t="s">
        <v>44</v>
      </c>
      <c r="O12" s="77">
        <v>0.01</v>
      </c>
      <c r="P12" s="77">
        <v>0.01</v>
      </c>
      <c r="Q12" s="4">
        <f t="shared" si="0"/>
        <v>0</v>
      </c>
    </row>
    <row r="13" spans="13:17" ht="12.75" customHeight="1">
      <c r="M13" s="76" t="s">
        <v>45</v>
      </c>
      <c r="N13" s="76" t="s">
        <v>46</v>
      </c>
      <c r="O13" s="77">
        <v>5.05</v>
      </c>
      <c r="P13" s="77">
        <v>5.14</v>
      </c>
      <c r="Q13" s="4">
        <f t="shared" si="0"/>
        <v>0.008099999999999975</v>
      </c>
    </row>
    <row r="14" spans="13:17" ht="12.75" customHeight="1">
      <c r="M14" s="58"/>
      <c r="N14" s="58"/>
      <c r="O14" s="59"/>
      <c r="P14" s="59"/>
      <c r="Q14" s="4"/>
    </row>
    <row r="15" spans="13:17" ht="12.75" customHeight="1">
      <c r="M15" s="58"/>
      <c r="N15" s="58"/>
      <c r="O15" s="59"/>
      <c r="P15" s="59"/>
      <c r="Q15" s="4"/>
    </row>
    <row r="16" spans="13:17" ht="12.75" customHeight="1">
      <c r="M16" s="58"/>
      <c r="N16" s="58"/>
      <c r="O16" s="59"/>
      <c r="P16" s="59"/>
      <c r="Q16" s="4"/>
    </row>
    <row r="17" spans="13:17" ht="12.75" customHeight="1">
      <c r="M17" s="58"/>
      <c r="N17" s="58"/>
      <c r="O17" s="59"/>
      <c r="P17" s="59"/>
      <c r="Q17" s="4"/>
    </row>
    <row r="18" spans="13:17" ht="12.75" customHeight="1">
      <c r="M18" s="58"/>
      <c r="N18" s="58"/>
      <c r="O18" s="59"/>
      <c r="P18" s="59"/>
      <c r="Q18" s="4"/>
    </row>
    <row r="19" spans="13:17" ht="12.75" customHeight="1">
      <c r="M19" s="58"/>
      <c r="N19" s="58"/>
      <c r="O19" s="59"/>
      <c r="P19" s="59"/>
      <c r="Q19" s="4"/>
    </row>
    <row r="20" spans="13:17" ht="12.75" customHeight="1">
      <c r="M20" s="58"/>
      <c r="N20" s="58"/>
      <c r="O20" s="59"/>
      <c r="P20" s="59"/>
      <c r="Q20" s="4"/>
    </row>
    <row r="21" spans="13:17" ht="12.75" customHeight="1">
      <c r="M21" s="58"/>
      <c r="N21" s="58"/>
      <c r="O21" s="59"/>
      <c r="P21" s="59"/>
      <c r="Q21" s="4"/>
    </row>
    <row r="22" spans="13:17" ht="12.75" customHeight="1">
      <c r="M22" s="58"/>
      <c r="N22" s="58"/>
      <c r="O22" s="59"/>
      <c r="P22" s="59"/>
      <c r="Q22" s="4"/>
    </row>
    <row r="23" spans="13:17" ht="12.75" customHeight="1">
      <c r="M23" s="58"/>
      <c r="N23" s="58"/>
      <c r="O23" s="59"/>
      <c r="P23" s="59"/>
      <c r="Q23" s="4"/>
    </row>
    <row r="24" spans="13:17" ht="12.75" customHeight="1">
      <c r="M24" s="58"/>
      <c r="N24" s="58"/>
      <c r="O24" s="59"/>
      <c r="P24" s="59"/>
      <c r="Q24" s="4"/>
    </row>
    <row r="25" spans="13:17" ht="12.75" customHeight="1">
      <c r="M25" s="58"/>
      <c r="N25" s="58"/>
      <c r="O25" s="59"/>
      <c r="P25" s="59"/>
      <c r="Q25" s="4"/>
    </row>
    <row r="26" spans="13:17" ht="12.75" customHeight="1">
      <c r="M26" s="58"/>
      <c r="N26" s="58"/>
      <c r="O26" s="59"/>
      <c r="P26" s="59"/>
      <c r="Q26" s="4"/>
    </row>
    <row r="27" spans="13:17" ht="12.75" customHeight="1">
      <c r="M27" s="58"/>
      <c r="N27" s="58"/>
      <c r="O27" s="59"/>
      <c r="P27" s="59"/>
      <c r="Q27" s="4"/>
    </row>
    <row r="28" spans="13:17" ht="12.75" customHeight="1">
      <c r="M28" s="58"/>
      <c r="N28" s="58"/>
      <c r="O28" s="59"/>
      <c r="P28" s="59"/>
      <c r="Q28" s="4"/>
    </row>
    <row r="29" spans="13:17" ht="12.75" customHeight="1">
      <c r="M29" s="58"/>
      <c r="N29" s="58"/>
      <c r="O29" s="59"/>
      <c r="P29" s="59"/>
      <c r="Q29" s="4"/>
    </row>
    <row r="30" spans="13:17" ht="12.75" customHeight="1">
      <c r="M30" s="58"/>
      <c r="N30" s="58"/>
      <c r="O30" s="59"/>
      <c r="P30" s="59"/>
      <c r="Q30" s="4"/>
    </row>
    <row r="31" spans="13:17" ht="12.75" customHeight="1">
      <c r="M31" s="58"/>
      <c r="N31" s="58"/>
      <c r="O31" s="59"/>
      <c r="P31" s="59"/>
      <c r="Q31" s="4"/>
    </row>
    <row r="32" spans="13:17" ht="12.75" customHeight="1">
      <c r="M32" s="58"/>
      <c r="N32" s="58"/>
      <c r="O32" s="59"/>
      <c r="P32" s="59"/>
      <c r="Q32" s="4"/>
    </row>
    <row r="33" spans="13:17" ht="12.75" customHeight="1">
      <c r="M33" s="58"/>
      <c r="N33" s="58"/>
      <c r="O33" s="59"/>
      <c r="P33" s="59"/>
      <c r="Q33" s="4"/>
    </row>
    <row r="34" spans="13:17" ht="12.75" customHeight="1">
      <c r="M34" s="58"/>
      <c r="N34" s="58"/>
      <c r="O34" s="59"/>
      <c r="P34" s="59"/>
      <c r="Q34" s="4"/>
    </row>
    <row r="35" spans="13:17" ht="12.75" customHeight="1">
      <c r="M35" s="58"/>
      <c r="N35" s="58"/>
      <c r="O35" s="59"/>
      <c r="P35" s="59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0.0585249999999999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15.335</v>
      </c>
      <c r="P54">
        <f>SUM(P2:P50)</f>
        <v>15.190000000000001</v>
      </c>
      <c r="Q54" s="8">
        <f>+O54+P54</f>
        <v>30.525000000000002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0.005</v>
      </c>
      <c r="P56">
        <f>MIN(P2:P50)</f>
        <v>0.01</v>
      </c>
      <c r="Q56" s="9">
        <f>MIN(O56:P56)</f>
        <v>0.005</v>
      </c>
    </row>
    <row r="57" spans="14:17" ht="12.75" customHeight="1">
      <c r="N57" s="5" t="s">
        <v>10</v>
      </c>
      <c r="O57">
        <f>MAX(O2:O50)</f>
        <v>5.05</v>
      </c>
      <c r="P57">
        <f>MAX(P2:P50)</f>
        <v>5.14</v>
      </c>
      <c r="Q57" s="10">
        <f>MAX(O57:P57)</f>
        <v>5.14</v>
      </c>
    </row>
    <row r="58" spans="14:17" ht="12.75" customHeight="1">
      <c r="N58" s="5" t="s">
        <v>11</v>
      </c>
      <c r="O58" s="11">
        <f>O54/O55</f>
        <v>1.2779166666666668</v>
      </c>
      <c r="P58" s="11">
        <f>P54/P55</f>
        <v>1.2658333333333334</v>
      </c>
      <c r="Q58" s="12">
        <f>(O54+P54)/Q55</f>
        <v>1.271875</v>
      </c>
    </row>
    <row r="59" spans="14:17" ht="12.75" customHeight="1">
      <c r="N59" s="5" t="s">
        <v>12</v>
      </c>
      <c r="O59" s="13">
        <f>STDEV(O2:O50)</f>
        <v>1.6937551856120996</v>
      </c>
      <c r="P59" s="13">
        <f>STDEV(P2:P50)</f>
        <v>1.680116112509832</v>
      </c>
      <c r="Q59" s="13">
        <f>SQRT(Q51/Q55)</f>
        <v>0.049381592386907314</v>
      </c>
    </row>
    <row r="60" spans="14:17" ht="12.75" customHeight="1">
      <c r="N60" s="5" t="s">
        <v>13</v>
      </c>
      <c r="Q60" s="14">
        <f>(Q59/Q58)*100</f>
        <v>3.882582202410403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107</v>
      </c>
      <c r="M1" s="78" t="s">
        <v>0</v>
      </c>
      <c r="N1" s="78" t="s">
        <v>1</v>
      </c>
      <c r="O1" s="78" t="s">
        <v>108</v>
      </c>
      <c r="P1" s="78" t="s">
        <v>108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79" t="s">
        <v>65</v>
      </c>
      <c r="N2" s="79" t="s">
        <v>66</v>
      </c>
      <c r="O2" s="80">
        <v>1025</v>
      </c>
      <c r="P2" s="80">
        <v>1035</v>
      </c>
      <c r="Q2" s="4">
        <f aca="true" t="shared" si="0" ref="Q2:Q13">(O2-P2)^2</f>
        <v>100</v>
      </c>
      <c r="R2">
        <v>3500</v>
      </c>
      <c r="S2">
        <f>0.8*R2</f>
        <v>2800</v>
      </c>
      <c r="T2">
        <v>0</v>
      </c>
      <c r="U2">
        <f>$B$3</f>
        <v>1</v>
      </c>
    </row>
    <row r="3" spans="1:21" ht="12.75" customHeight="1">
      <c r="A3" s="15" t="s">
        <v>20</v>
      </c>
      <c r="B3">
        <v>1</v>
      </c>
      <c r="C3" t="s">
        <v>21</v>
      </c>
      <c r="M3" s="79" t="s">
        <v>65</v>
      </c>
      <c r="N3" s="79" t="s">
        <v>67</v>
      </c>
      <c r="O3" s="80">
        <v>1040</v>
      </c>
      <c r="P3" s="80">
        <v>1055</v>
      </c>
      <c r="Q3" s="4">
        <f t="shared" si="0"/>
        <v>225</v>
      </c>
      <c r="R3">
        <v>0</v>
      </c>
      <c r="S3">
        <v>0</v>
      </c>
      <c r="T3">
        <f>R2</f>
        <v>3500</v>
      </c>
      <c r="U3">
        <f>$B$3</f>
        <v>1</v>
      </c>
    </row>
    <row r="4" spans="13:19" ht="12.75" customHeight="1">
      <c r="M4" s="79" t="s">
        <v>65</v>
      </c>
      <c r="N4" s="79" t="s">
        <v>68</v>
      </c>
      <c r="O4" s="80">
        <v>3480</v>
      </c>
      <c r="P4" s="80">
        <v>3450</v>
      </c>
      <c r="Q4" s="4">
        <f t="shared" si="0"/>
        <v>900</v>
      </c>
      <c r="R4">
        <f>S2</f>
        <v>2800</v>
      </c>
      <c r="S4">
        <f>R2</f>
        <v>3500</v>
      </c>
    </row>
    <row r="5" spans="1:21" ht="12.75" customHeight="1">
      <c r="A5" s="15" t="s">
        <v>16</v>
      </c>
      <c r="M5" s="79" t="s">
        <v>65</v>
      </c>
      <c r="N5" s="79" t="s">
        <v>69</v>
      </c>
      <c r="O5" s="80">
        <v>931</v>
      </c>
      <c r="P5" s="80">
        <v>918</v>
      </c>
      <c r="Q5" s="4">
        <f t="shared" si="0"/>
        <v>169</v>
      </c>
      <c r="T5">
        <f>$B$3</f>
        <v>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79" t="s">
        <v>65</v>
      </c>
      <c r="N6" s="79" t="s">
        <v>70</v>
      </c>
      <c r="O6" s="80">
        <v>1195</v>
      </c>
      <c r="P6" s="80">
        <v>1130</v>
      </c>
      <c r="Q6" s="4">
        <f t="shared" si="0"/>
        <v>4225</v>
      </c>
      <c r="T6">
        <f>$B$3</f>
        <v>1</v>
      </c>
      <c r="U6">
        <f>+T3</f>
        <v>3500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79" t="s">
        <v>32</v>
      </c>
      <c r="N7" s="79" t="s">
        <v>33</v>
      </c>
      <c r="O7" s="80">
        <v>190</v>
      </c>
      <c r="P7" s="80">
        <v>190</v>
      </c>
      <c r="Q7" s="4">
        <f t="shared" si="0"/>
        <v>0</v>
      </c>
    </row>
    <row r="8" spans="1:17" ht="12.75" customHeight="1">
      <c r="A8" s="17" t="s">
        <v>4</v>
      </c>
      <c r="B8" s="18">
        <f>+O55</f>
        <v>34</v>
      </c>
      <c r="C8" s="18">
        <f>+O54</f>
        <v>20186</v>
      </c>
      <c r="D8">
        <f>$B$3</f>
        <v>1</v>
      </c>
      <c r="E8" s="18">
        <f>+O56</f>
        <v>3</v>
      </c>
      <c r="F8" s="18">
        <f>+O57</f>
        <v>3480</v>
      </c>
      <c r="G8" s="8">
        <f>+O58</f>
        <v>593.7058823529412</v>
      </c>
      <c r="H8" s="28">
        <f>O59</f>
        <v>870.9909552956182</v>
      </c>
      <c r="I8" s="28" t="s">
        <v>17</v>
      </c>
      <c r="J8" s="19" t="s">
        <v>17</v>
      </c>
      <c r="M8" s="79" t="s">
        <v>32</v>
      </c>
      <c r="N8" s="79" t="s">
        <v>34</v>
      </c>
      <c r="O8" s="80">
        <v>7</v>
      </c>
      <c r="P8" s="80">
        <v>7</v>
      </c>
      <c r="Q8" s="4">
        <f t="shared" si="0"/>
        <v>0</v>
      </c>
    </row>
    <row r="9" spans="1:17" ht="12.75" customHeight="1">
      <c r="A9" s="17" t="s">
        <v>5</v>
      </c>
      <c r="B9" s="18">
        <f>+P55</f>
        <v>34</v>
      </c>
      <c r="C9" s="18">
        <f>+P54</f>
        <v>20133</v>
      </c>
      <c r="D9">
        <f>$B$3</f>
        <v>1</v>
      </c>
      <c r="E9" s="18">
        <f>+P56</f>
        <v>2</v>
      </c>
      <c r="F9" s="18">
        <f>+P57</f>
        <v>3450</v>
      </c>
      <c r="G9" s="8">
        <f>P58</f>
        <v>592.1470588235294</v>
      </c>
      <c r="H9" s="28">
        <f>P59</f>
        <v>868.6519033729861</v>
      </c>
      <c r="I9" s="28" t="s">
        <v>17</v>
      </c>
      <c r="J9" s="19" t="s">
        <v>17</v>
      </c>
      <c r="M9" s="79" t="s">
        <v>32</v>
      </c>
      <c r="N9" s="79" t="s">
        <v>35</v>
      </c>
      <c r="O9" s="80">
        <v>21</v>
      </c>
      <c r="P9" s="80">
        <v>22</v>
      </c>
      <c r="Q9" s="4">
        <f t="shared" si="0"/>
        <v>1</v>
      </c>
    </row>
    <row r="10" spans="1:17" ht="12.75" customHeight="1">
      <c r="A10" s="20" t="s">
        <v>6</v>
      </c>
      <c r="B10" s="21">
        <f>+Q55</f>
        <v>68</v>
      </c>
      <c r="C10" s="23">
        <f>+Q54</f>
        <v>40319</v>
      </c>
      <c r="D10" s="21">
        <f>$B$3</f>
        <v>1</v>
      </c>
      <c r="E10" s="21">
        <f>+Q56</f>
        <v>2</v>
      </c>
      <c r="F10" s="23">
        <f>+Q57</f>
        <v>3480</v>
      </c>
      <c r="G10" s="30">
        <f>Q58</f>
        <v>592.9264705882352</v>
      </c>
      <c r="H10" s="29" t="s">
        <v>17</v>
      </c>
      <c r="I10" s="22">
        <f>Q59</f>
        <v>9.2091706211478</v>
      </c>
      <c r="J10" s="24">
        <f>Q60</f>
        <v>1.5531724552643926</v>
      </c>
      <c r="M10" s="79" t="s">
        <v>32</v>
      </c>
      <c r="N10" s="79" t="s">
        <v>36</v>
      </c>
      <c r="O10" s="80">
        <v>26</v>
      </c>
      <c r="P10" s="80">
        <v>27</v>
      </c>
      <c r="Q10" s="4">
        <f t="shared" si="0"/>
        <v>1</v>
      </c>
    </row>
    <row r="11" spans="13:17" ht="12.75" customHeight="1">
      <c r="M11" s="79" t="s">
        <v>32</v>
      </c>
      <c r="N11" s="79" t="s">
        <v>37</v>
      </c>
      <c r="O11" s="80">
        <v>63</v>
      </c>
      <c r="P11" s="80">
        <v>58</v>
      </c>
      <c r="Q11" s="4">
        <f t="shared" si="0"/>
        <v>25</v>
      </c>
    </row>
    <row r="12" spans="13:17" ht="12.75" customHeight="1">
      <c r="M12" s="79" t="s">
        <v>71</v>
      </c>
      <c r="N12" s="79" t="s">
        <v>72</v>
      </c>
      <c r="O12" s="80">
        <v>158</v>
      </c>
      <c r="P12" s="80">
        <v>158</v>
      </c>
      <c r="Q12" s="4">
        <f t="shared" si="0"/>
        <v>0</v>
      </c>
    </row>
    <row r="13" spans="13:17" ht="12.75" customHeight="1">
      <c r="M13" s="79" t="s">
        <v>73</v>
      </c>
      <c r="N13" s="79" t="s">
        <v>74</v>
      </c>
      <c r="O13" s="80">
        <v>224</v>
      </c>
      <c r="P13" s="80">
        <v>235</v>
      </c>
      <c r="Q13" s="4">
        <f t="shared" si="0"/>
        <v>121</v>
      </c>
    </row>
    <row r="14" spans="13:17" ht="12.75" customHeight="1">
      <c r="M14" s="79" t="s">
        <v>73</v>
      </c>
      <c r="N14" s="79" t="s">
        <v>75</v>
      </c>
      <c r="O14" s="80">
        <v>3</v>
      </c>
      <c r="P14" s="80">
        <v>2</v>
      </c>
      <c r="Q14" s="4"/>
    </row>
    <row r="15" spans="13:17" ht="12.75" customHeight="1">
      <c r="M15" s="79" t="s">
        <v>73</v>
      </c>
      <c r="N15" s="79" t="s">
        <v>76</v>
      </c>
      <c r="O15" s="80">
        <v>39</v>
      </c>
      <c r="P15" s="80">
        <v>47</v>
      </c>
      <c r="Q15" s="4"/>
    </row>
    <row r="16" spans="13:17" ht="12.75" customHeight="1">
      <c r="M16" s="79" t="s">
        <v>73</v>
      </c>
      <c r="N16" s="79" t="s">
        <v>77</v>
      </c>
      <c r="O16" s="80">
        <v>101</v>
      </c>
      <c r="P16" s="80">
        <v>88</v>
      </c>
      <c r="Q16" s="4"/>
    </row>
    <row r="17" spans="13:17" ht="12.75" customHeight="1">
      <c r="M17" s="79" t="s">
        <v>73</v>
      </c>
      <c r="N17" s="79" t="s">
        <v>78</v>
      </c>
      <c r="O17" s="80">
        <v>26</v>
      </c>
      <c r="P17" s="80">
        <v>24</v>
      </c>
      <c r="Q17" s="4"/>
    </row>
    <row r="18" spans="13:17" ht="12.75" customHeight="1">
      <c r="M18" s="79" t="s">
        <v>38</v>
      </c>
      <c r="N18" s="79" t="s">
        <v>39</v>
      </c>
      <c r="O18" s="80">
        <v>35</v>
      </c>
      <c r="P18" s="80">
        <v>32</v>
      </c>
      <c r="Q18" s="4"/>
    </row>
    <row r="19" spans="13:17" ht="12.75" customHeight="1">
      <c r="M19" s="79" t="s">
        <v>38</v>
      </c>
      <c r="N19" s="79" t="s">
        <v>40</v>
      </c>
      <c r="O19" s="80">
        <v>15</v>
      </c>
      <c r="P19" s="80">
        <v>17</v>
      </c>
      <c r="Q19" s="4"/>
    </row>
    <row r="20" spans="13:17" ht="12.75" customHeight="1">
      <c r="M20" s="79" t="s">
        <v>38</v>
      </c>
      <c r="N20" s="79" t="s">
        <v>41</v>
      </c>
      <c r="O20" s="80">
        <v>35</v>
      </c>
      <c r="P20" s="80">
        <v>38</v>
      </c>
      <c r="Q20" s="4"/>
    </row>
    <row r="21" spans="13:17" ht="12.75" customHeight="1">
      <c r="M21" s="79" t="s">
        <v>38</v>
      </c>
      <c r="N21" s="79" t="s">
        <v>42</v>
      </c>
      <c r="O21" s="80">
        <v>7</v>
      </c>
      <c r="P21" s="80">
        <v>4</v>
      </c>
      <c r="Q21" s="4"/>
    </row>
    <row r="22" spans="13:17" ht="12.75" customHeight="1">
      <c r="M22" s="79" t="s">
        <v>28</v>
      </c>
      <c r="N22" s="79" t="s">
        <v>43</v>
      </c>
      <c r="O22" s="80">
        <v>29</v>
      </c>
      <c r="P22" s="80">
        <v>30</v>
      </c>
      <c r="Q22" s="4"/>
    </row>
    <row r="23" spans="13:17" ht="12.75" customHeight="1">
      <c r="M23" s="79" t="s">
        <v>28</v>
      </c>
      <c r="N23" s="79" t="s">
        <v>44</v>
      </c>
      <c r="O23" s="80">
        <v>70</v>
      </c>
      <c r="P23" s="80">
        <v>71</v>
      </c>
      <c r="Q23" s="4"/>
    </row>
    <row r="24" spans="13:17" ht="12.75" customHeight="1">
      <c r="M24" s="79" t="s">
        <v>45</v>
      </c>
      <c r="N24" s="79" t="s">
        <v>46</v>
      </c>
      <c r="O24" s="80">
        <v>55</v>
      </c>
      <c r="P24" s="80">
        <v>61</v>
      </c>
      <c r="Q24" s="4"/>
    </row>
    <row r="25" spans="13:17" ht="12.75" customHeight="1">
      <c r="M25" s="79" t="s">
        <v>79</v>
      </c>
      <c r="N25" s="79" t="s">
        <v>80</v>
      </c>
      <c r="O25" s="80">
        <v>2400</v>
      </c>
      <c r="P25" s="80">
        <v>2410</v>
      </c>
      <c r="Q25" s="4"/>
    </row>
    <row r="26" spans="13:17" ht="12.75" customHeight="1">
      <c r="M26" s="79" t="s">
        <v>79</v>
      </c>
      <c r="N26" s="79" t="s">
        <v>81</v>
      </c>
      <c r="O26" s="80">
        <v>432</v>
      </c>
      <c r="P26" s="80">
        <v>421</v>
      </c>
      <c r="Q26" s="4"/>
    </row>
    <row r="27" spans="13:17" ht="12.75" customHeight="1">
      <c r="M27" s="79" t="s">
        <v>79</v>
      </c>
      <c r="N27" s="79" t="s">
        <v>82</v>
      </c>
      <c r="O27" s="80">
        <v>987</v>
      </c>
      <c r="P27" s="80">
        <v>966</v>
      </c>
      <c r="Q27" s="4"/>
    </row>
    <row r="28" spans="13:17" ht="12.75" customHeight="1">
      <c r="M28" s="79" t="s">
        <v>79</v>
      </c>
      <c r="N28" s="79" t="s">
        <v>83</v>
      </c>
      <c r="O28" s="80">
        <v>156</v>
      </c>
      <c r="P28" s="80">
        <v>154</v>
      </c>
      <c r="Q28" s="4"/>
    </row>
    <row r="29" spans="13:17" ht="12.75" customHeight="1">
      <c r="M29" s="79" t="s">
        <v>79</v>
      </c>
      <c r="N29" s="79" t="s">
        <v>84</v>
      </c>
      <c r="O29" s="80">
        <v>1725</v>
      </c>
      <c r="P29" s="80">
        <v>1695</v>
      </c>
      <c r="Q29" s="4"/>
    </row>
    <row r="30" spans="13:17" ht="12.75" customHeight="1">
      <c r="M30" s="79" t="s">
        <v>79</v>
      </c>
      <c r="N30" s="79" t="s">
        <v>85</v>
      </c>
      <c r="O30" s="80">
        <v>49</v>
      </c>
      <c r="P30" s="80">
        <v>52</v>
      </c>
      <c r="Q30" s="4"/>
    </row>
    <row r="31" spans="13:17" ht="12.75" customHeight="1">
      <c r="M31" s="79" t="s">
        <v>79</v>
      </c>
      <c r="N31" s="79" t="s">
        <v>86</v>
      </c>
      <c r="O31" s="80">
        <v>2060</v>
      </c>
      <c r="P31" s="80">
        <v>2010</v>
      </c>
      <c r="Q31" s="4"/>
    </row>
    <row r="32" spans="13:17" ht="12.75" customHeight="1">
      <c r="M32" s="79" t="s">
        <v>79</v>
      </c>
      <c r="N32" s="79" t="s">
        <v>87</v>
      </c>
      <c r="O32" s="80">
        <v>116</v>
      </c>
      <c r="P32" s="80">
        <v>109</v>
      </c>
      <c r="Q32" s="4"/>
    </row>
    <row r="33" spans="13:17" ht="12.75" customHeight="1">
      <c r="M33" s="79" t="s">
        <v>79</v>
      </c>
      <c r="N33" s="79" t="s">
        <v>88</v>
      </c>
      <c r="O33" s="80">
        <v>181</v>
      </c>
      <c r="P33" s="80">
        <v>187</v>
      </c>
      <c r="Q33" s="4"/>
    </row>
    <row r="34" spans="13:17" ht="12.75" customHeight="1">
      <c r="M34" s="79" t="s">
        <v>89</v>
      </c>
      <c r="N34" s="79" t="s">
        <v>90</v>
      </c>
      <c r="O34" s="80">
        <v>2230</v>
      </c>
      <c r="P34" s="80">
        <v>2300</v>
      </c>
      <c r="Q34" s="4"/>
    </row>
    <row r="35" spans="13:17" ht="12.75" customHeight="1">
      <c r="M35" s="79" t="s">
        <v>91</v>
      </c>
      <c r="N35" s="79" t="s">
        <v>92</v>
      </c>
      <c r="O35" s="80">
        <v>1075</v>
      </c>
      <c r="P35" s="80">
        <v>1130</v>
      </c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5767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20186</v>
      </c>
      <c r="P54">
        <f>SUM(P2:P50)</f>
        <v>20133</v>
      </c>
      <c r="Q54" s="8">
        <f>+O54+P54</f>
        <v>40319</v>
      </c>
    </row>
    <row r="55" spans="14:17" ht="12.75" customHeight="1">
      <c r="N55" s="5" t="s">
        <v>8</v>
      </c>
      <c r="O55">
        <f>COUNT(O2:O50)</f>
        <v>34</v>
      </c>
      <c r="P55">
        <f>COUNT(P2:P50)</f>
        <v>34</v>
      </c>
      <c r="Q55" s="9">
        <f>+P55+O55</f>
        <v>68</v>
      </c>
    </row>
    <row r="56" spans="14:17" ht="12.75" customHeight="1">
      <c r="N56" s="5" t="s">
        <v>9</v>
      </c>
      <c r="O56">
        <f>MIN(O2:O50)</f>
        <v>3</v>
      </c>
      <c r="P56">
        <f>MIN(P2:P50)</f>
        <v>2</v>
      </c>
      <c r="Q56" s="9">
        <f>MIN(O56:P56)</f>
        <v>2</v>
      </c>
    </row>
    <row r="57" spans="14:17" ht="12.75" customHeight="1">
      <c r="N57" s="5" t="s">
        <v>10</v>
      </c>
      <c r="O57">
        <f>MAX(O2:O50)</f>
        <v>3480</v>
      </c>
      <c r="P57">
        <f>MAX(P2:P50)</f>
        <v>3450</v>
      </c>
      <c r="Q57" s="10">
        <f>MAX(O57:P57)</f>
        <v>3480</v>
      </c>
    </row>
    <row r="58" spans="14:17" ht="12.75" customHeight="1">
      <c r="N58" s="5" t="s">
        <v>11</v>
      </c>
      <c r="O58" s="11">
        <f>O54/O55</f>
        <v>593.7058823529412</v>
      </c>
      <c r="P58" s="11">
        <f>P54/P55</f>
        <v>592.1470588235294</v>
      </c>
      <c r="Q58" s="12">
        <f>(O54+P54)/Q55</f>
        <v>592.9264705882352</v>
      </c>
    </row>
    <row r="59" spans="14:17" ht="12.75" customHeight="1">
      <c r="N59" s="5" t="s">
        <v>12</v>
      </c>
      <c r="O59" s="13">
        <f>STDEV(O2:O50)</f>
        <v>870.9909552956182</v>
      </c>
      <c r="P59" s="13">
        <f>STDEV(P2:P50)</f>
        <v>868.6519033729861</v>
      </c>
      <c r="Q59" s="13">
        <f>SQRT(Q51/Q55)</f>
        <v>9.2091706211478</v>
      </c>
    </row>
    <row r="60" spans="14:17" ht="12.75" customHeight="1">
      <c r="N60" s="5" t="s">
        <v>13</v>
      </c>
      <c r="Q60" s="14">
        <f>(Q59/Q58)*100</f>
        <v>1.5531724552643926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7" max="7" width="9.57421875" style="0" bestFit="1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109</v>
      </c>
      <c r="M1" s="81" t="s">
        <v>0</v>
      </c>
      <c r="N1" s="81" t="s">
        <v>1</v>
      </c>
      <c r="O1" s="81" t="s">
        <v>110</v>
      </c>
      <c r="P1" s="81" t="s">
        <v>110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82" t="s">
        <v>32</v>
      </c>
      <c r="N2" s="82" t="s">
        <v>33</v>
      </c>
      <c r="O2" s="83">
        <v>6680</v>
      </c>
      <c r="P2" s="83">
        <v>7030</v>
      </c>
      <c r="Q2" s="4">
        <f aca="true" t="shared" si="0" ref="Q2:Q13">(O2-P2)^2</f>
        <v>122500</v>
      </c>
      <c r="R2">
        <v>7050</v>
      </c>
      <c r="S2">
        <f>0.8*R2</f>
        <v>5640</v>
      </c>
      <c r="T2">
        <v>0</v>
      </c>
      <c r="U2">
        <f>$B$3</f>
        <v>10</v>
      </c>
    </row>
    <row r="3" spans="1:21" ht="12.75" customHeight="1">
      <c r="A3" s="15" t="s">
        <v>20</v>
      </c>
      <c r="B3">
        <v>10</v>
      </c>
      <c r="C3" t="s">
        <v>21</v>
      </c>
      <c r="M3" s="82" t="s">
        <v>32</v>
      </c>
      <c r="N3" s="82" t="s">
        <v>34</v>
      </c>
      <c r="O3" s="83">
        <v>110</v>
      </c>
      <c r="P3" s="83">
        <v>120</v>
      </c>
      <c r="Q3" s="4">
        <f t="shared" si="0"/>
        <v>100</v>
      </c>
      <c r="R3">
        <v>0</v>
      </c>
      <c r="S3">
        <v>0</v>
      </c>
      <c r="T3">
        <f>R2</f>
        <v>7050</v>
      </c>
      <c r="U3">
        <f>$B$3</f>
        <v>10</v>
      </c>
    </row>
    <row r="4" spans="13:19" ht="12.75" customHeight="1">
      <c r="M4" s="82" t="s">
        <v>32</v>
      </c>
      <c r="N4" s="82" t="s">
        <v>35</v>
      </c>
      <c r="O4" s="83">
        <v>440</v>
      </c>
      <c r="P4" s="83">
        <v>470</v>
      </c>
      <c r="Q4" s="4">
        <f t="shared" si="0"/>
        <v>900</v>
      </c>
      <c r="R4">
        <f>S2</f>
        <v>5640</v>
      </c>
      <c r="S4">
        <f>R2</f>
        <v>7050</v>
      </c>
    </row>
    <row r="5" spans="1:21" ht="12.75" customHeight="1">
      <c r="A5" s="15" t="s">
        <v>16</v>
      </c>
      <c r="M5" s="82" t="s">
        <v>32</v>
      </c>
      <c r="N5" s="82" t="s">
        <v>36</v>
      </c>
      <c r="O5" s="83">
        <v>580</v>
      </c>
      <c r="P5" s="83">
        <v>590</v>
      </c>
      <c r="Q5" s="4">
        <f t="shared" si="0"/>
        <v>100</v>
      </c>
      <c r="T5">
        <f>$B$3</f>
        <v>10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82" t="s">
        <v>32</v>
      </c>
      <c r="N6" s="82" t="s">
        <v>37</v>
      </c>
      <c r="O6" s="83">
        <v>470</v>
      </c>
      <c r="P6" s="83">
        <v>460</v>
      </c>
      <c r="Q6" s="4">
        <f t="shared" si="0"/>
        <v>100</v>
      </c>
      <c r="T6">
        <f>$B$3</f>
        <v>10</v>
      </c>
      <c r="U6">
        <f>+T3</f>
        <v>7050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82" t="s">
        <v>38</v>
      </c>
      <c r="N7" s="82" t="s">
        <v>39</v>
      </c>
      <c r="O7" s="83">
        <v>760</v>
      </c>
      <c r="P7" s="83">
        <v>680</v>
      </c>
      <c r="Q7" s="4">
        <f t="shared" si="0"/>
        <v>6400</v>
      </c>
    </row>
    <row r="8" spans="1:17" ht="12.75" customHeight="1">
      <c r="A8" s="17" t="s">
        <v>4</v>
      </c>
      <c r="B8" s="18">
        <f>+O55</f>
        <v>12</v>
      </c>
      <c r="C8" s="18">
        <f>+O54</f>
        <v>12400</v>
      </c>
      <c r="D8">
        <f>$B$3</f>
        <v>10</v>
      </c>
      <c r="E8" s="18">
        <f>+O56</f>
        <v>110</v>
      </c>
      <c r="F8" s="18">
        <f>+O57</f>
        <v>6680</v>
      </c>
      <c r="G8" s="8">
        <f>+O58</f>
        <v>1033.3333333333333</v>
      </c>
      <c r="H8" s="28">
        <f>O59</f>
        <v>1803.8611785598002</v>
      </c>
      <c r="I8" s="28" t="s">
        <v>17</v>
      </c>
      <c r="J8" s="19" t="s">
        <v>17</v>
      </c>
      <c r="M8" s="82" t="s">
        <v>38</v>
      </c>
      <c r="N8" s="82" t="s">
        <v>40</v>
      </c>
      <c r="O8" s="83">
        <v>320</v>
      </c>
      <c r="P8" s="83">
        <v>300</v>
      </c>
      <c r="Q8" s="4">
        <f t="shared" si="0"/>
        <v>400</v>
      </c>
    </row>
    <row r="9" spans="1:17" ht="12.75" customHeight="1">
      <c r="A9" s="17" t="s">
        <v>5</v>
      </c>
      <c r="B9" s="18">
        <f>+P55</f>
        <v>12</v>
      </c>
      <c r="C9" s="18">
        <f>+P54</f>
        <v>12660</v>
      </c>
      <c r="D9">
        <f>$B$3</f>
        <v>10</v>
      </c>
      <c r="E9" s="18">
        <f>+P56</f>
        <v>120</v>
      </c>
      <c r="F9" s="18">
        <f>+P57</f>
        <v>7030</v>
      </c>
      <c r="G9" s="8">
        <f>P58</f>
        <v>1055</v>
      </c>
      <c r="H9" s="28">
        <f>P59</f>
        <v>1905.363243822314</v>
      </c>
      <c r="I9" s="28" t="s">
        <v>17</v>
      </c>
      <c r="J9" s="19" t="s">
        <v>17</v>
      </c>
      <c r="M9" s="82" t="s">
        <v>38</v>
      </c>
      <c r="N9" s="82" t="s">
        <v>41</v>
      </c>
      <c r="O9" s="83">
        <v>590</v>
      </c>
      <c r="P9" s="83">
        <v>580</v>
      </c>
      <c r="Q9" s="4">
        <f t="shared" si="0"/>
        <v>100</v>
      </c>
    </row>
    <row r="10" spans="1:17" ht="12.75" customHeight="1">
      <c r="A10" s="20" t="s">
        <v>6</v>
      </c>
      <c r="B10" s="21">
        <f>+Q55</f>
        <v>24</v>
      </c>
      <c r="C10" s="23">
        <f>+Q54</f>
        <v>25060</v>
      </c>
      <c r="D10" s="21">
        <f>$B$3</f>
        <v>10</v>
      </c>
      <c r="E10" s="21">
        <f>+Q56</f>
        <v>110</v>
      </c>
      <c r="F10" s="23">
        <f>+Q57</f>
        <v>7030</v>
      </c>
      <c r="G10" s="30">
        <f>Q58</f>
        <v>1044.1666666666667</v>
      </c>
      <c r="H10" s="29" t="s">
        <v>17</v>
      </c>
      <c r="I10" s="22">
        <f>Q59</f>
        <v>73.88053419767166</v>
      </c>
      <c r="J10" s="24">
        <f>Q60</f>
        <v>7.075549963065122</v>
      </c>
      <c r="M10" s="82" t="s">
        <v>38</v>
      </c>
      <c r="N10" s="82" t="s">
        <v>42</v>
      </c>
      <c r="O10" s="83">
        <v>180</v>
      </c>
      <c r="P10" s="83">
        <v>160</v>
      </c>
      <c r="Q10" s="4">
        <f t="shared" si="0"/>
        <v>400</v>
      </c>
    </row>
    <row r="11" spans="13:17" ht="12.75" customHeight="1">
      <c r="M11" s="82" t="s">
        <v>28</v>
      </c>
      <c r="N11" s="82" t="s">
        <v>43</v>
      </c>
      <c r="O11" s="83">
        <v>490</v>
      </c>
      <c r="P11" s="83">
        <v>490</v>
      </c>
      <c r="Q11" s="4">
        <f t="shared" si="0"/>
        <v>0</v>
      </c>
    </row>
    <row r="12" spans="13:17" ht="12.75" customHeight="1">
      <c r="M12" s="82" t="s">
        <v>28</v>
      </c>
      <c r="N12" s="82" t="s">
        <v>44</v>
      </c>
      <c r="O12" s="83">
        <v>1300</v>
      </c>
      <c r="P12" s="83">
        <v>1300</v>
      </c>
      <c r="Q12" s="4">
        <f t="shared" si="0"/>
        <v>0</v>
      </c>
    </row>
    <row r="13" spans="13:17" ht="12.75" customHeight="1">
      <c r="M13" s="82" t="s">
        <v>45</v>
      </c>
      <c r="N13" s="82" t="s">
        <v>46</v>
      </c>
      <c r="O13" s="83">
        <v>480</v>
      </c>
      <c r="P13" s="83">
        <v>480</v>
      </c>
      <c r="Q13" s="4">
        <f t="shared" si="0"/>
        <v>0</v>
      </c>
    </row>
    <row r="14" spans="13:17" ht="12.75" customHeight="1">
      <c r="M14" s="79"/>
      <c r="N14" s="79"/>
      <c r="O14" s="80"/>
      <c r="P14" s="80"/>
      <c r="Q14" s="4"/>
    </row>
    <row r="15" spans="13:17" ht="12.75" customHeight="1">
      <c r="M15" s="79"/>
      <c r="N15" s="79"/>
      <c r="O15" s="80"/>
      <c r="P15" s="80"/>
      <c r="Q15" s="4"/>
    </row>
    <row r="16" spans="13:17" ht="12.75" customHeight="1">
      <c r="M16" s="79"/>
      <c r="N16" s="79"/>
      <c r="O16" s="80"/>
      <c r="P16" s="80"/>
      <c r="Q16" s="4"/>
    </row>
    <row r="17" spans="13:17" ht="12.75" customHeight="1">
      <c r="M17" s="79"/>
      <c r="N17" s="79"/>
      <c r="O17" s="80"/>
      <c r="P17" s="80"/>
      <c r="Q17" s="4"/>
    </row>
    <row r="18" spans="13:17" ht="12.75" customHeight="1">
      <c r="M18" s="79"/>
      <c r="N18" s="79"/>
      <c r="O18" s="80"/>
      <c r="P18" s="80"/>
      <c r="Q18" s="4"/>
    </row>
    <row r="19" spans="13:17" ht="12.75" customHeight="1">
      <c r="M19" s="79"/>
      <c r="N19" s="79"/>
      <c r="O19" s="80"/>
      <c r="P19" s="80"/>
      <c r="Q19" s="4"/>
    </row>
    <row r="20" spans="13:17" ht="12.75" customHeight="1">
      <c r="M20" s="79"/>
      <c r="N20" s="79"/>
      <c r="O20" s="80"/>
      <c r="P20" s="80"/>
      <c r="Q20" s="4"/>
    </row>
    <row r="21" spans="13:17" ht="12.75" customHeight="1">
      <c r="M21" s="79"/>
      <c r="N21" s="79"/>
      <c r="O21" s="80"/>
      <c r="P21" s="80"/>
      <c r="Q21" s="4"/>
    </row>
    <row r="22" spans="13:17" ht="12.75" customHeight="1">
      <c r="M22" s="79"/>
      <c r="N22" s="79"/>
      <c r="O22" s="80"/>
      <c r="P22" s="80"/>
      <c r="Q22" s="4"/>
    </row>
    <row r="23" spans="13:17" ht="12.75" customHeight="1">
      <c r="M23" s="79"/>
      <c r="N23" s="79"/>
      <c r="O23" s="80"/>
      <c r="P23" s="80"/>
      <c r="Q23" s="4"/>
    </row>
    <row r="24" spans="13:17" ht="12.75" customHeight="1">
      <c r="M24" s="79"/>
      <c r="N24" s="79"/>
      <c r="O24" s="80"/>
      <c r="P24" s="80"/>
      <c r="Q24" s="4"/>
    </row>
    <row r="25" spans="13:17" ht="12.75" customHeight="1">
      <c r="M25" s="79"/>
      <c r="N25" s="79"/>
      <c r="O25" s="80"/>
      <c r="P25" s="80"/>
      <c r="Q25" s="4"/>
    </row>
    <row r="26" spans="13:17" ht="12.75" customHeight="1">
      <c r="M26" s="79"/>
      <c r="N26" s="79"/>
      <c r="O26" s="80"/>
      <c r="P26" s="80"/>
      <c r="Q26" s="4"/>
    </row>
    <row r="27" spans="13:17" ht="12.75" customHeight="1">
      <c r="M27" s="79"/>
      <c r="N27" s="79"/>
      <c r="O27" s="80"/>
      <c r="P27" s="80"/>
      <c r="Q27" s="4"/>
    </row>
    <row r="28" spans="13:17" ht="12.75" customHeight="1">
      <c r="M28" s="79"/>
      <c r="N28" s="79"/>
      <c r="O28" s="80"/>
      <c r="P28" s="80"/>
      <c r="Q28" s="4"/>
    </row>
    <row r="29" spans="13:17" ht="12.75" customHeight="1">
      <c r="M29" s="79"/>
      <c r="N29" s="79"/>
      <c r="O29" s="80"/>
      <c r="P29" s="80"/>
      <c r="Q29" s="4"/>
    </row>
    <row r="30" spans="13:17" ht="12.75" customHeight="1">
      <c r="M30" s="79"/>
      <c r="N30" s="79"/>
      <c r="O30" s="80"/>
      <c r="P30" s="80"/>
      <c r="Q30" s="4"/>
    </row>
    <row r="31" spans="13:17" ht="12.75" customHeight="1">
      <c r="M31" s="79"/>
      <c r="N31" s="79"/>
      <c r="O31" s="80"/>
      <c r="P31" s="80"/>
      <c r="Q31" s="4"/>
    </row>
    <row r="32" spans="13:17" ht="12.75" customHeight="1">
      <c r="M32" s="79"/>
      <c r="N32" s="79"/>
      <c r="O32" s="80"/>
      <c r="P32" s="80"/>
      <c r="Q32" s="4"/>
    </row>
    <row r="33" spans="13:17" ht="12.75" customHeight="1">
      <c r="M33" s="79"/>
      <c r="N33" s="79"/>
      <c r="O33" s="80"/>
      <c r="P33" s="80"/>
      <c r="Q33" s="4"/>
    </row>
    <row r="34" spans="13:17" ht="12.75" customHeight="1">
      <c r="M34" s="79"/>
      <c r="N34" s="79"/>
      <c r="O34" s="80"/>
      <c r="P34" s="80"/>
      <c r="Q34" s="4"/>
    </row>
    <row r="35" spans="13:17" ht="12.75" customHeight="1">
      <c r="M35" s="79"/>
      <c r="N35" s="79"/>
      <c r="O35" s="80"/>
      <c r="P35" s="80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131000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12400</v>
      </c>
      <c r="P54">
        <f>SUM(P2:P50)</f>
        <v>12660</v>
      </c>
      <c r="Q54" s="8">
        <f>+O54+P54</f>
        <v>25060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110</v>
      </c>
      <c r="P56">
        <f>MIN(P2:P50)</f>
        <v>120</v>
      </c>
      <c r="Q56" s="9">
        <f>MIN(O56:P56)</f>
        <v>110</v>
      </c>
    </row>
    <row r="57" spans="14:17" ht="12.75" customHeight="1">
      <c r="N57" s="5" t="s">
        <v>10</v>
      </c>
      <c r="O57">
        <f>MAX(O2:O50)</f>
        <v>6680</v>
      </c>
      <c r="P57">
        <f>MAX(P2:P50)</f>
        <v>7030</v>
      </c>
      <c r="Q57" s="10">
        <f>MAX(O57:P57)</f>
        <v>7030</v>
      </c>
    </row>
    <row r="58" spans="14:17" ht="12.75" customHeight="1">
      <c r="N58" s="5" t="s">
        <v>11</v>
      </c>
      <c r="O58" s="11">
        <f>O54/O55</f>
        <v>1033.3333333333333</v>
      </c>
      <c r="P58" s="11">
        <f>P54/P55</f>
        <v>1055</v>
      </c>
      <c r="Q58" s="12">
        <f>(O54+P54)/Q55</f>
        <v>1044.1666666666667</v>
      </c>
    </row>
    <row r="59" spans="14:17" ht="12.75" customHeight="1">
      <c r="N59" s="5" t="s">
        <v>12</v>
      </c>
      <c r="O59" s="13">
        <f>STDEV(O2:O50)</f>
        <v>1803.8611785598002</v>
      </c>
      <c r="P59" s="13">
        <f>STDEV(P2:P50)</f>
        <v>1905.363243822314</v>
      </c>
      <c r="Q59" s="13">
        <f>SQRT(Q51/Q55)</f>
        <v>73.88053419767166</v>
      </c>
    </row>
    <row r="60" spans="14:17" ht="12.75" customHeight="1">
      <c r="N60" s="5" t="s">
        <v>13</v>
      </c>
      <c r="Q60" s="14">
        <f>(Q59/Q58)*100</f>
        <v>7.075549963065122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7" max="7" width="9.57421875" style="0" bestFit="1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111</v>
      </c>
      <c r="M1" s="84" t="s">
        <v>0</v>
      </c>
      <c r="N1" s="84" t="s">
        <v>1</v>
      </c>
      <c r="O1" s="84" t="s">
        <v>112</v>
      </c>
      <c r="P1" s="84" t="s">
        <v>112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85" t="s">
        <v>32</v>
      </c>
      <c r="N2" s="85" t="s">
        <v>33</v>
      </c>
      <c r="O2" s="86">
        <v>28</v>
      </c>
      <c r="P2" s="86">
        <v>28</v>
      </c>
      <c r="Q2" s="4">
        <f aca="true" t="shared" si="0" ref="Q2:Q13">(O2-P2)^2</f>
        <v>0</v>
      </c>
      <c r="R2">
        <v>40</v>
      </c>
      <c r="S2">
        <f>0.8*R2</f>
        <v>32</v>
      </c>
      <c r="T2">
        <v>0</v>
      </c>
      <c r="U2">
        <f>$B$3</f>
        <v>2</v>
      </c>
    </row>
    <row r="3" spans="1:21" ht="12.75" customHeight="1">
      <c r="A3" s="15" t="s">
        <v>20</v>
      </c>
      <c r="B3">
        <v>2</v>
      </c>
      <c r="C3" t="s">
        <v>21</v>
      </c>
      <c r="M3" s="85" t="s">
        <v>32</v>
      </c>
      <c r="N3" s="85" t="s">
        <v>34</v>
      </c>
      <c r="O3" s="86">
        <v>9</v>
      </c>
      <c r="P3" s="86">
        <v>10</v>
      </c>
      <c r="Q3" s="4">
        <f t="shared" si="0"/>
        <v>1</v>
      </c>
      <c r="R3">
        <v>0</v>
      </c>
      <c r="S3">
        <v>0</v>
      </c>
      <c r="T3">
        <f>R2</f>
        <v>40</v>
      </c>
      <c r="U3">
        <f>$B$3</f>
        <v>2</v>
      </c>
    </row>
    <row r="4" spans="13:19" ht="12.75" customHeight="1">
      <c r="M4" s="85" t="s">
        <v>32</v>
      </c>
      <c r="N4" s="85" t="s">
        <v>35</v>
      </c>
      <c r="O4" s="86">
        <v>5</v>
      </c>
      <c r="P4" s="86">
        <v>5</v>
      </c>
      <c r="Q4" s="4">
        <f t="shared" si="0"/>
        <v>0</v>
      </c>
      <c r="R4">
        <f>S2</f>
        <v>32</v>
      </c>
      <c r="S4">
        <f>R2</f>
        <v>40</v>
      </c>
    </row>
    <row r="5" spans="1:21" ht="12.75" customHeight="1">
      <c r="A5" s="15" t="s">
        <v>16</v>
      </c>
      <c r="M5" s="85" t="s">
        <v>32</v>
      </c>
      <c r="N5" s="85" t="s">
        <v>36</v>
      </c>
      <c r="O5" s="86">
        <v>2</v>
      </c>
      <c r="P5" s="86">
        <v>2</v>
      </c>
      <c r="Q5" s="4">
        <f t="shared" si="0"/>
        <v>0</v>
      </c>
      <c r="T5">
        <f>$B$3</f>
        <v>2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85" t="s">
        <v>32</v>
      </c>
      <c r="N6" s="85" t="s">
        <v>37</v>
      </c>
      <c r="O6" s="86">
        <v>1</v>
      </c>
      <c r="P6" s="86">
        <v>1</v>
      </c>
      <c r="Q6" s="4">
        <f t="shared" si="0"/>
        <v>0</v>
      </c>
      <c r="T6">
        <f>$B$3</f>
        <v>2</v>
      </c>
      <c r="U6">
        <f>+T3</f>
        <v>40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85" t="s">
        <v>38</v>
      </c>
      <c r="N7" s="85" t="s">
        <v>39</v>
      </c>
      <c r="O7" s="86">
        <v>16</v>
      </c>
      <c r="P7" s="86">
        <v>12</v>
      </c>
      <c r="Q7" s="4">
        <f t="shared" si="0"/>
        <v>16</v>
      </c>
    </row>
    <row r="8" spans="1:17" ht="12.75" customHeight="1">
      <c r="A8" s="17" t="s">
        <v>4</v>
      </c>
      <c r="B8" s="18">
        <f>+O55</f>
        <v>12</v>
      </c>
      <c r="C8" s="18">
        <f>+O54</f>
        <v>162</v>
      </c>
      <c r="D8">
        <f>$B$3</f>
        <v>2</v>
      </c>
      <c r="E8" s="18">
        <f>+O56</f>
        <v>1</v>
      </c>
      <c r="F8" s="18">
        <f>+O57</f>
        <v>33</v>
      </c>
      <c r="G8" s="8">
        <f>+O58</f>
        <v>13.5</v>
      </c>
      <c r="H8" s="28">
        <f>O59</f>
        <v>9.737462801889505</v>
      </c>
      <c r="I8" s="28" t="s">
        <v>17</v>
      </c>
      <c r="J8" s="19" t="s">
        <v>17</v>
      </c>
      <c r="M8" s="85" t="s">
        <v>38</v>
      </c>
      <c r="N8" s="85" t="s">
        <v>40</v>
      </c>
      <c r="O8" s="86">
        <v>17</v>
      </c>
      <c r="P8" s="86">
        <v>20</v>
      </c>
      <c r="Q8" s="4">
        <f t="shared" si="0"/>
        <v>9</v>
      </c>
    </row>
    <row r="9" spans="1:17" ht="12.75" customHeight="1">
      <c r="A9" s="17" t="s">
        <v>5</v>
      </c>
      <c r="B9" s="18">
        <f>+P55</f>
        <v>12</v>
      </c>
      <c r="C9" s="18">
        <f>+P54</f>
        <v>174</v>
      </c>
      <c r="D9">
        <f>$B$3</f>
        <v>2</v>
      </c>
      <c r="E9" s="18">
        <f>+P56</f>
        <v>1</v>
      </c>
      <c r="F9" s="18">
        <f>+P57</f>
        <v>39</v>
      </c>
      <c r="G9" s="8">
        <f>P58</f>
        <v>14.5</v>
      </c>
      <c r="H9" s="28">
        <f>P59</f>
        <v>11.090536506409418</v>
      </c>
      <c r="I9" s="28" t="s">
        <v>17</v>
      </c>
      <c r="J9" s="19" t="s">
        <v>17</v>
      </c>
      <c r="M9" s="85" t="s">
        <v>38</v>
      </c>
      <c r="N9" s="85" t="s">
        <v>41</v>
      </c>
      <c r="O9" s="86">
        <v>13</v>
      </c>
      <c r="P9" s="86">
        <v>14</v>
      </c>
      <c r="Q9" s="4">
        <f t="shared" si="0"/>
        <v>1</v>
      </c>
    </row>
    <row r="10" spans="1:17" ht="12.75" customHeight="1">
      <c r="A10" s="20" t="s">
        <v>6</v>
      </c>
      <c r="B10" s="21">
        <f>+Q55</f>
        <v>24</v>
      </c>
      <c r="C10" s="23">
        <f>+Q54</f>
        <v>336</v>
      </c>
      <c r="D10" s="21">
        <f>$B$3</f>
        <v>2</v>
      </c>
      <c r="E10" s="21">
        <f>+Q56</f>
        <v>1</v>
      </c>
      <c r="F10" s="23">
        <f>+Q57</f>
        <v>39</v>
      </c>
      <c r="G10" s="30">
        <f>Q58</f>
        <v>14</v>
      </c>
      <c r="H10" s="29" t="s">
        <v>17</v>
      </c>
      <c r="I10" s="22">
        <f>Q59</f>
        <v>1.7795130420052185</v>
      </c>
      <c r="J10" s="24">
        <f>Q60</f>
        <v>12.710807442894417</v>
      </c>
      <c r="M10" s="85" t="s">
        <v>38</v>
      </c>
      <c r="N10" s="85" t="s">
        <v>42</v>
      </c>
      <c r="O10" s="86">
        <v>8</v>
      </c>
      <c r="P10" s="86">
        <v>8</v>
      </c>
      <c r="Q10" s="4">
        <f t="shared" si="0"/>
        <v>0</v>
      </c>
    </row>
    <row r="11" spans="13:17" ht="12.75" customHeight="1">
      <c r="M11" s="85" t="s">
        <v>28</v>
      </c>
      <c r="N11" s="85" t="s">
        <v>43</v>
      </c>
      <c r="O11" s="86">
        <v>18</v>
      </c>
      <c r="P11" s="86">
        <v>21</v>
      </c>
      <c r="Q11" s="4">
        <f t="shared" si="0"/>
        <v>9</v>
      </c>
    </row>
    <row r="12" spans="13:17" ht="12.75" customHeight="1">
      <c r="M12" s="85" t="s">
        <v>28</v>
      </c>
      <c r="N12" s="85" t="s">
        <v>44</v>
      </c>
      <c r="O12" s="86">
        <v>33</v>
      </c>
      <c r="P12" s="86">
        <v>39</v>
      </c>
      <c r="Q12" s="4">
        <f t="shared" si="0"/>
        <v>36</v>
      </c>
    </row>
    <row r="13" spans="13:17" ht="12.75" customHeight="1">
      <c r="M13" s="85" t="s">
        <v>45</v>
      </c>
      <c r="N13" s="85" t="s">
        <v>46</v>
      </c>
      <c r="O13" s="86">
        <v>12</v>
      </c>
      <c r="P13" s="86">
        <v>14</v>
      </c>
      <c r="Q13" s="4">
        <f t="shared" si="0"/>
        <v>4</v>
      </c>
    </row>
    <row r="14" spans="13:17" ht="12.75" customHeight="1">
      <c r="M14" s="79"/>
      <c r="N14" s="79"/>
      <c r="O14" s="80"/>
      <c r="P14" s="80"/>
      <c r="Q14" s="4"/>
    </row>
    <row r="15" spans="13:17" ht="12.75" customHeight="1">
      <c r="M15" s="79"/>
      <c r="N15" s="79"/>
      <c r="O15" s="80"/>
      <c r="P15" s="80"/>
      <c r="Q15" s="4"/>
    </row>
    <row r="16" spans="13:17" ht="12.75" customHeight="1">
      <c r="M16" s="79"/>
      <c r="N16" s="79"/>
      <c r="O16" s="80"/>
      <c r="P16" s="80"/>
      <c r="Q16" s="4"/>
    </row>
    <row r="17" spans="13:17" ht="12.75" customHeight="1">
      <c r="M17" s="79"/>
      <c r="N17" s="79"/>
      <c r="O17" s="80"/>
      <c r="P17" s="80"/>
      <c r="Q17" s="4"/>
    </row>
    <row r="18" spans="13:17" ht="12.75" customHeight="1">
      <c r="M18" s="79"/>
      <c r="N18" s="79"/>
      <c r="O18" s="80"/>
      <c r="P18" s="80"/>
      <c r="Q18" s="4"/>
    </row>
    <row r="19" spans="13:17" ht="12.75" customHeight="1">
      <c r="M19" s="79"/>
      <c r="N19" s="79"/>
      <c r="O19" s="80"/>
      <c r="P19" s="80"/>
      <c r="Q19" s="4"/>
    </row>
    <row r="20" spans="13:17" ht="12.75" customHeight="1">
      <c r="M20" s="79"/>
      <c r="N20" s="79"/>
      <c r="O20" s="80"/>
      <c r="P20" s="80"/>
      <c r="Q20" s="4"/>
    </row>
    <row r="21" spans="13:17" ht="12.75" customHeight="1">
      <c r="M21" s="79"/>
      <c r="N21" s="79"/>
      <c r="O21" s="80"/>
      <c r="P21" s="80"/>
      <c r="Q21" s="4"/>
    </row>
    <row r="22" spans="13:17" ht="12.75" customHeight="1">
      <c r="M22" s="79"/>
      <c r="N22" s="79"/>
      <c r="O22" s="80"/>
      <c r="P22" s="80"/>
      <c r="Q22" s="4"/>
    </row>
    <row r="23" spans="13:17" ht="12.75" customHeight="1">
      <c r="M23" s="79"/>
      <c r="N23" s="79"/>
      <c r="O23" s="80"/>
      <c r="P23" s="80"/>
      <c r="Q23" s="4"/>
    </row>
    <row r="24" spans="13:17" ht="12.75" customHeight="1">
      <c r="M24" s="79"/>
      <c r="N24" s="79"/>
      <c r="O24" s="80"/>
      <c r="P24" s="80"/>
      <c r="Q24" s="4"/>
    </row>
    <row r="25" spans="13:17" ht="12.75" customHeight="1">
      <c r="M25" s="79"/>
      <c r="N25" s="79"/>
      <c r="O25" s="80"/>
      <c r="P25" s="80"/>
      <c r="Q25" s="4"/>
    </row>
    <row r="26" spans="13:17" ht="12.75" customHeight="1">
      <c r="M26" s="79"/>
      <c r="N26" s="79"/>
      <c r="O26" s="80"/>
      <c r="P26" s="80"/>
      <c r="Q26" s="4"/>
    </row>
    <row r="27" spans="13:17" ht="12.75" customHeight="1">
      <c r="M27" s="79"/>
      <c r="N27" s="79"/>
      <c r="O27" s="80"/>
      <c r="P27" s="80"/>
      <c r="Q27" s="4"/>
    </row>
    <row r="28" spans="13:17" ht="12.75" customHeight="1">
      <c r="M28" s="79"/>
      <c r="N28" s="79"/>
      <c r="O28" s="80"/>
      <c r="P28" s="80"/>
      <c r="Q28" s="4"/>
    </row>
    <row r="29" spans="13:17" ht="12.75" customHeight="1">
      <c r="M29" s="79"/>
      <c r="N29" s="79"/>
      <c r="O29" s="80"/>
      <c r="P29" s="80"/>
      <c r="Q29" s="4"/>
    </row>
    <row r="30" spans="13:17" ht="12.75" customHeight="1">
      <c r="M30" s="79"/>
      <c r="N30" s="79"/>
      <c r="O30" s="80"/>
      <c r="P30" s="80"/>
      <c r="Q30" s="4"/>
    </row>
    <row r="31" spans="13:17" ht="12.75" customHeight="1">
      <c r="M31" s="79"/>
      <c r="N31" s="79"/>
      <c r="O31" s="80"/>
      <c r="P31" s="80"/>
      <c r="Q31" s="4"/>
    </row>
    <row r="32" spans="13:17" ht="12.75" customHeight="1">
      <c r="M32" s="79"/>
      <c r="N32" s="79"/>
      <c r="O32" s="80"/>
      <c r="P32" s="80"/>
      <c r="Q32" s="4"/>
    </row>
    <row r="33" spans="13:17" ht="12.75" customHeight="1">
      <c r="M33" s="79"/>
      <c r="N33" s="79"/>
      <c r="O33" s="80"/>
      <c r="P33" s="80"/>
      <c r="Q33" s="4"/>
    </row>
    <row r="34" spans="13:17" ht="12.75" customHeight="1">
      <c r="M34" s="79"/>
      <c r="N34" s="79"/>
      <c r="O34" s="80"/>
      <c r="P34" s="80"/>
      <c r="Q34" s="4"/>
    </row>
    <row r="35" spans="13:17" ht="12.75" customHeight="1">
      <c r="M35" s="79"/>
      <c r="N35" s="79"/>
      <c r="O35" s="80"/>
      <c r="P35" s="80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76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162</v>
      </c>
      <c r="P54">
        <f>SUM(P2:P50)</f>
        <v>174</v>
      </c>
      <c r="Q54" s="8">
        <f>+O54+P54</f>
        <v>336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1</v>
      </c>
      <c r="P56">
        <f>MIN(P2:P50)</f>
        <v>1</v>
      </c>
      <c r="Q56" s="9">
        <f>MIN(O56:P56)</f>
        <v>1</v>
      </c>
    </row>
    <row r="57" spans="14:17" ht="12.75" customHeight="1">
      <c r="N57" s="5" t="s">
        <v>10</v>
      </c>
      <c r="O57">
        <f>MAX(O2:O50)</f>
        <v>33</v>
      </c>
      <c r="P57">
        <f>MAX(P2:P50)</f>
        <v>39</v>
      </c>
      <c r="Q57" s="10">
        <f>MAX(O57:P57)</f>
        <v>39</v>
      </c>
    </row>
    <row r="58" spans="14:17" ht="12.75" customHeight="1">
      <c r="N58" s="5" t="s">
        <v>11</v>
      </c>
      <c r="O58" s="11">
        <f>O54/O55</f>
        <v>13.5</v>
      </c>
      <c r="P58" s="11">
        <f>P54/P55</f>
        <v>14.5</v>
      </c>
      <c r="Q58" s="12">
        <f>(O54+P54)/Q55</f>
        <v>14</v>
      </c>
    </row>
    <row r="59" spans="14:17" ht="12.75" customHeight="1">
      <c r="N59" s="5" t="s">
        <v>12</v>
      </c>
      <c r="O59" s="13">
        <f>STDEV(O2:O50)</f>
        <v>9.737462801889505</v>
      </c>
      <c r="P59" s="13">
        <f>STDEV(P2:P50)</f>
        <v>11.090536506409418</v>
      </c>
      <c r="Q59" s="13">
        <f>SQRT(Q51/Q55)</f>
        <v>1.7795130420052185</v>
      </c>
    </row>
    <row r="60" spans="14:17" ht="12.75" customHeight="1">
      <c r="N60" s="5" t="s">
        <v>13</v>
      </c>
      <c r="Q60" s="14">
        <f>(Q59/Q58)*100</f>
        <v>12.710807442894417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7" max="7" width="9.57421875" style="0" bestFit="1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113</v>
      </c>
      <c r="M1" s="87" t="s">
        <v>0</v>
      </c>
      <c r="N1" s="87" t="s">
        <v>1</v>
      </c>
      <c r="O1" s="87" t="s">
        <v>114</v>
      </c>
      <c r="P1" s="87" t="s">
        <v>114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88" t="s">
        <v>32</v>
      </c>
      <c r="N2" s="88" t="s">
        <v>33</v>
      </c>
      <c r="O2" s="89">
        <v>0.05</v>
      </c>
      <c r="P2" s="89">
        <v>0.05</v>
      </c>
      <c r="Q2" s="4">
        <f aca="true" t="shared" si="0" ref="Q2:Q13">(O2-P2)^2</f>
        <v>0</v>
      </c>
      <c r="R2">
        <v>1</v>
      </c>
      <c r="S2">
        <f>0.8*R2</f>
        <v>0.8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27</v>
      </c>
      <c r="M3" s="88" t="s">
        <v>32</v>
      </c>
      <c r="N3" s="88" t="s">
        <v>34</v>
      </c>
      <c r="O3" s="89">
        <v>0.01</v>
      </c>
      <c r="P3" s="89">
        <v>0.01</v>
      </c>
      <c r="Q3" s="4">
        <f t="shared" si="0"/>
        <v>0</v>
      </c>
      <c r="R3">
        <v>0</v>
      </c>
      <c r="S3">
        <v>0</v>
      </c>
      <c r="T3">
        <f>R2</f>
        <v>1</v>
      </c>
      <c r="U3">
        <f>$B$3</f>
        <v>0.01</v>
      </c>
    </row>
    <row r="4" spans="13:19" ht="12.75" customHeight="1">
      <c r="M4" s="88" t="s">
        <v>32</v>
      </c>
      <c r="N4" s="88" t="s">
        <v>35</v>
      </c>
      <c r="O4" s="89">
        <v>0.17</v>
      </c>
      <c r="P4" s="89">
        <v>0.18</v>
      </c>
      <c r="Q4" s="4">
        <f t="shared" si="0"/>
        <v>9.999999999999963E-05</v>
      </c>
      <c r="R4">
        <f>S2</f>
        <v>0.8</v>
      </c>
      <c r="S4">
        <f>R2</f>
        <v>1</v>
      </c>
    </row>
    <row r="5" spans="1:21" ht="12.75" customHeight="1">
      <c r="A5" s="15" t="s">
        <v>16</v>
      </c>
      <c r="M5" s="88" t="s">
        <v>32</v>
      </c>
      <c r="N5" s="88" t="s">
        <v>36</v>
      </c>
      <c r="O5" s="89">
        <v>0.02</v>
      </c>
      <c r="P5" s="89">
        <v>0.02</v>
      </c>
      <c r="Q5" s="4">
        <f t="shared" si="0"/>
        <v>0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88" t="s">
        <v>32</v>
      </c>
      <c r="N6" s="88" t="s">
        <v>37</v>
      </c>
      <c r="O6" s="89">
        <v>0.01</v>
      </c>
      <c r="P6" s="89">
        <v>0.01</v>
      </c>
      <c r="Q6" s="4">
        <f t="shared" si="0"/>
        <v>0</v>
      </c>
      <c r="T6">
        <f>$B$3</f>
        <v>0.01</v>
      </c>
      <c r="U6">
        <f>+T3</f>
        <v>1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88" t="s">
        <v>38</v>
      </c>
      <c r="N7" s="88" t="s">
        <v>39</v>
      </c>
      <c r="O7" s="89">
        <v>0.03</v>
      </c>
      <c r="P7" s="89">
        <v>0.03</v>
      </c>
      <c r="Q7" s="4">
        <f t="shared" si="0"/>
        <v>0</v>
      </c>
    </row>
    <row r="8" spans="1:17" ht="12.75" customHeight="1">
      <c r="A8" s="17" t="s">
        <v>4</v>
      </c>
      <c r="B8" s="18">
        <f>+O55</f>
        <v>12</v>
      </c>
      <c r="C8" s="18">
        <f>+O54</f>
        <v>1.215</v>
      </c>
      <c r="D8">
        <f>$B$3</f>
        <v>0.01</v>
      </c>
      <c r="E8" s="18">
        <f>+O56</f>
        <v>0.005</v>
      </c>
      <c r="F8" s="18">
        <f>+O57</f>
        <v>0.8</v>
      </c>
      <c r="G8" s="8">
        <f>+O58</f>
        <v>0.10125</v>
      </c>
      <c r="H8" s="28">
        <f>O59</f>
        <v>0.22531921799970817</v>
      </c>
      <c r="I8" s="28" t="s">
        <v>17</v>
      </c>
      <c r="J8" s="19" t="s">
        <v>17</v>
      </c>
      <c r="M8" s="88" t="s">
        <v>38</v>
      </c>
      <c r="N8" s="88" t="s">
        <v>40</v>
      </c>
      <c r="O8" s="89">
        <v>0.005</v>
      </c>
      <c r="P8" s="89">
        <v>0.005</v>
      </c>
      <c r="Q8" s="4">
        <f t="shared" si="0"/>
        <v>0</v>
      </c>
    </row>
    <row r="9" spans="1:17" ht="12.75" customHeight="1">
      <c r="A9" s="17" t="s">
        <v>5</v>
      </c>
      <c r="B9" s="18">
        <f>+P55</f>
        <v>12</v>
      </c>
      <c r="C9" s="18">
        <f>+P54</f>
        <v>1.225</v>
      </c>
      <c r="D9">
        <f>$B$3</f>
        <v>0.01</v>
      </c>
      <c r="E9" s="18">
        <f>+P56</f>
        <v>0.005</v>
      </c>
      <c r="F9" s="18">
        <f>+P57</f>
        <v>0.81</v>
      </c>
      <c r="G9" s="8">
        <f>P58</f>
        <v>0.10208333333333335</v>
      </c>
      <c r="H9" s="28">
        <f>P59</f>
        <v>0.22849764603256692</v>
      </c>
      <c r="I9" s="28" t="s">
        <v>17</v>
      </c>
      <c r="J9" s="19" t="s">
        <v>17</v>
      </c>
      <c r="M9" s="88" t="s">
        <v>38</v>
      </c>
      <c r="N9" s="88" t="s">
        <v>41</v>
      </c>
      <c r="O9" s="89">
        <v>0.005</v>
      </c>
      <c r="P9" s="89">
        <v>0.005</v>
      </c>
      <c r="Q9" s="4">
        <f t="shared" si="0"/>
        <v>0</v>
      </c>
    </row>
    <row r="10" spans="1:17" ht="12.75" customHeight="1">
      <c r="A10" s="20" t="s">
        <v>6</v>
      </c>
      <c r="B10" s="21">
        <f>+Q55</f>
        <v>24</v>
      </c>
      <c r="C10" s="23">
        <f>+Q54</f>
        <v>2.4400000000000004</v>
      </c>
      <c r="D10" s="21">
        <f>$B$3</f>
        <v>0.01</v>
      </c>
      <c r="E10" s="21">
        <f>+Q56</f>
        <v>0.005</v>
      </c>
      <c r="F10" s="23">
        <f>+Q57</f>
        <v>0.81</v>
      </c>
      <c r="G10" s="30">
        <f>Q58</f>
        <v>0.10166666666666668</v>
      </c>
      <c r="H10" s="29" t="s">
        <v>17</v>
      </c>
      <c r="I10" s="22">
        <f>Q59</f>
        <v>0.003535533905932736</v>
      </c>
      <c r="J10" s="24">
        <f>Q60</f>
        <v>3.47757433370433</v>
      </c>
      <c r="M10" s="88" t="s">
        <v>38</v>
      </c>
      <c r="N10" s="88" t="s">
        <v>42</v>
      </c>
      <c r="O10" s="89">
        <v>0.09</v>
      </c>
      <c r="P10" s="89">
        <v>0.08</v>
      </c>
      <c r="Q10" s="4">
        <f t="shared" si="0"/>
        <v>9.99999999999999E-05</v>
      </c>
    </row>
    <row r="11" spans="13:17" ht="12.75" customHeight="1">
      <c r="M11" s="88" t="s">
        <v>28</v>
      </c>
      <c r="N11" s="88" t="s">
        <v>43</v>
      </c>
      <c r="O11" s="89">
        <v>0.005</v>
      </c>
      <c r="P11" s="89">
        <v>0.005</v>
      </c>
      <c r="Q11" s="4">
        <f t="shared" si="0"/>
        <v>0</v>
      </c>
    </row>
    <row r="12" spans="13:17" ht="12.75" customHeight="1">
      <c r="M12" s="88" t="s">
        <v>28</v>
      </c>
      <c r="N12" s="88" t="s">
        <v>44</v>
      </c>
      <c r="O12" s="89">
        <v>0.02</v>
      </c>
      <c r="P12" s="89">
        <v>0.02</v>
      </c>
      <c r="Q12" s="4">
        <f t="shared" si="0"/>
        <v>0</v>
      </c>
    </row>
    <row r="13" spans="13:17" ht="12.75" customHeight="1">
      <c r="M13" s="88" t="s">
        <v>45</v>
      </c>
      <c r="N13" s="88" t="s">
        <v>46</v>
      </c>
      <c r="O13" s="89">
        <v>0.8</v>
      </c>
      <c r="P13" s="89">
        <v>0.81</v>
      </c>
      <c r="Q13" s="4">
        <f t="shared" si="0"/>
        <v>0.00010000000000000018</v>
      </c>
    </row>
    <row r="14" spans="13:17" ht="12.75" customHeight="1">
      <c r="M14" s="79"/>
      <c r="N14" s="79"/>
      <c r="O14" s="80"/>
      <c r="P14" s="80"/>
      <c r="Q14" s="4"/>
    </row>
    <row r="15" spans="13:17" ht="12.75" customHeight="1">
      <c r="M15" s="79"/>
      <c r="N15" s="79"/>
      <c r="O15" s="80"/>
      <c r="P15" s="80"/>
      <c r="Q15" s="4"/>
    </row>
    <row r="16" spans="13:17" ht="12.75" customHeight="1">
      <c r="M16" s="79"/>
      <c r="N16" s="79"/>
      <c r="O16" s="80"/>
      <c r="P16" s="80"/>
      <c r="Q16" s="4"/>
    </row>
    <row r="17" spans="13:17" ht="12.75" customHeight="1">
      <c r="M17" s="79"/>
      <c r="N17" s="79"/>
      <c r="O17" s="80"/>
      <c r="P17" s="80"/>
      <c r="Q17" s="4"/>
    </row>
    <row r="18" spans="13:17" ht="12.75" customHeight="1">
      <c r="M18" s="79"/>
      <c r="N18" s="79"/>
      <c r="O18" s="80"/>
      <c r="P18" s="80"/>
      <c r="Q18" s="4"/>
    </row>
    <row r="19" spans="13:17" ht="12.75" customHeight="1">
      <c r="M19" s="79"/>
      <c r="N19" s="79"/>
      <c r="O19" s="80"/>
      <c r="P19" s="80"/>
      <c r="Q19" s="4"/>
    </row>
    <row r="20" spans="13:17" ht="12.75" customHeight="1">
      <c r="M20" s="79"/>
      <c r="N20" s="79"/>
      <c r="O20" s="80"/>
      <c r="P20" s="80"/>
      <c r="Q20" s="4"/>
    </row>
    <row r="21" spans="13:17" ht="12.75" customHeight="1">
      <c r="M21" s="79"/>
      <c r="N21" s="79"/>
      <c r="O21" s="80"/>
      <c r="P21" s="80"/>
      <c r="Q21" s="4"/>
    </row>
    <row r="22" spans="13:17" ht="12.75" customHeight="1">
      <c r="M22" s="79"/>
      <c r="N22" s="79"/>
      <c r="O22" s="80"/>
      <c r="P22" s="80"/>
      <c r="Q22" s="4"/>
    </row>
    <row r="23" spans="13:17" ht="12.75" customHeight="1">
      <c r="M23" s="79"/>
      <c r="N23" s="79"/>
      <c r="O23" s="80"/>
      <c r="P23" s="80"/>
      <c r="Q23" s="4"/>
    </row>
    <row r="24" spans="13:17" ht="12.75" customHeight="1">
      <c r="M24" s="79"/>
      <c r="N24" s="79"/>
      <c r="O24" s="80"/>
      <c r="P24" s="80"/>
      <c r="Q24" s="4"/>
    </row>
    <row r="25" spans="13:17" ht="12.75" customHeight="1">
      <c r="M25" s="79"/>
      <c r="N25" s="79"/>
      <c r="O25" s="80"/>
      <c r="P25" s="80"/>
      <c r="Q25" s="4"/>
    </row>
    <row r="26" spans="13:17" ht="12.75" customHeight="1">
      <c r="M26" s="79"/>
      <c r="N26" s="79"/>
      <c r="O26" s="80"/>
      <c r="P26" s="80"/>
      <c r="Q26" s="4"/>
    </row>
    <row r="27" spans="13:17" ht="12.75" customHeight="1">
      <c r="M27" s="79"/>
      <c r="N27" s="79"/>
      <c r="O27" s="80"/>
      <c r="P27" s="80"/>
      <c r="Q27" s="4"/>
    </row>
    <row r="28" spans="13:17" ht="12.75" customHeight="1">
      <c r="M28" s="79"/>
      <c r="N28" s="79"/>
      <c r="O28" s="80"/>
      <c r="P28" s="80"/>
      <c r="Q28" s="4"/>
    </row>
    <row r="29" spans="13:17" ht="12.75" customHeight="1">
      <c r="M29" s="79"/>
      <c r="N29" s="79"/>
      <c r="O29" s="80"/>
      <c r="P29" s="80"/>
      <c r="Q29" s="4"/>
    </row>
    <row r="30" spans="13:17" ht="12.75" customHeight="1">
      <c r="M30" s="79"/>
      <c r="N30" s="79"/>
      <c r="O30" s="80"/>
      <c r="P30" s="80"/>
      <c r="Q30" s="4"/>
    </row>
    <row r="31" spans="13:17" ht="12.75" customHeight="1">
      <c r="M31" s="79"/>
      <c r="N31" s="79"/>
      <c r="O31" s="80"/>
      <c r="P31" s="80"/>
      <c r="Q31" s="4"/>
    </row>
    <row r="32" spans="13:17" ht="12.75" customHeight="1">
      <c r="M32" s="79"/>
      <c r="N32" s="79"/>
      <c r="O32" s="80"/>
      <c r="P32" s="80"/>
      <c r="Q32" s="4"/>
    </row>
    <row r="33" spans="13:17" ht="12.75" customHeight="1">
      <c r="M33" s="79"/>
      <c r="N33" s="79"/>
      <c r="O33" s="80"/>
      <c r="P33" s="80"/>
      <c r="Q33" s="4"/>
    </row>
    <row r="34" spans="13:17" ht="12.75" customHeight="1">
      <c r="M34" s="79"/>
      <c r="N34" s="79"/>
      <c r="O34" s="80"/>
      <c r="P34" s="80"/>
      <c r="Q34" s="4"/>
    </row>
    <row r="35" spans="13:17" ht="12.75" customHeight="1">
      <c r="M35" s="79"/>
      <c r="N35" s="79"/>
      <c r="O35" s="80"/>
      <c r="P35" s="80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0.0002999999999999997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1.215</v>
      </c>
      <c r="P54">
        <f>SUM(P2:P50)</f>
        <v>1.225</v>
      </c>
      <c r="Q54" s="8">
        <f>+O54+P54</f>
        <v>2.4400000000000004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0.005</v>
      </c>
      <c r="P56">
        <f>MIN(P2:P50)</f>
        <v>0.005</v>
      </c>
      <c r="Q56" s="9">
        <f>MIN(O56:P56)</f>
        <v>0.005</v>
      </c>
    </row>
    <row r="57" spans="14:17" ht="12.75" customHeight="1">
      <c r="N57" s="5" t="s">
        <v>10</v>
      </c>
      <c r="O57">
        <f>MAX(O2:O50)</f>
        <v>0.8</v>
      </c>
      <c r="P57">
        <f>MAX(P2:P50)</f>
        <v>0.81</v>
      </c>
      <c r="Q57" s="10">
        <f>MAX(O57:P57)</f>
        <v>0.81</v>
      </c>
    </row>
    <row r="58" spans="14:17" ht="12.75" customHeight="1">
      <c r="N58" s="5" t="s">
        <v>11</v>
      </c>
      <c r="O58" s="11">
        <f>O54/O55</f>
        <v>0.10125</v>
      </c>
      <c r="P58" s="11">
        <f>P54/P55</f>
        <v>0.10208333333333335</v>
      </c>
      <c r="Q58" s="12">
        <f>(O54+P54)/Q55</f>
        <v>0.10166666666666668</v>
      </c>
    </row>
    <row r="59" spans="14:17" ht="12.75" customHeight="1">
      <c r="N59" s="5" t="s">
        <v>12</v>
      </c>
      <c r="O59" s="13">
        <f>STDEV(O2:O50)</f>
        <v>0.22531921799970817</v>
      </c>
      <c r="P59" s="13">
        <f>STDEV(P2:P50)</f>
        <v>0.22849764603256692</v>
      </c>
      <c r="Q59" s="13">
        <f>SQRT(Q51/Q55)</f>
        <v>0.003535533905932736</v>
      </c>
    </row>
    <row r="60" spans="14:17" ht="12.75" customHeight="1">
      <c r="N60" s="5" t="s">
        <v>13</v>
      </c>
      <c r="Q60" s="14">
        <f>(Q59/Q58)*100</f>
        <v>3.47757433370433</v>
      </c>
    </row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7" max="7" width="9.57421875" style="0" bestFit="1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115</v>
      </c>
      <c r="M1" s="90" t="s">
        <v>0</v>
      </c>
      <c r="N1" s="90" t="s">
        <v>1</v>
      </c>
      <c r="O1" s="90" t="s">
        <v>116</v>
      </c>
      <c r="P1" s="90" t="s">
        <v>116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91" t="s">
        <v>32</v>
      </c>
      <c r="N2" s="91" t="s">
        <v>33</v>
      </c>
      <c r="O2" s="92">
        <v>2.5</v>
      </c>
      <c r="P2" s="92">
        <v>2.5</v>
      </c>
      <c r="Q2" s="4">
        <f aca="true" t="shared" si="0" ref="Q2:Q13">(O2-P2)^2</f>
        <v>0</v>
      </c>
      <c r="R2">
        <v>10</v>
      </c>
      <c r="S2">
        <f>0.8*R2</f>
        <v>8</v>
      </c>
      <c r="T2">
        <v>0</v>
      </c>
      <c r="U2">
        <f>$B$3</f>
        <v>5</v>
      </c>
    </row>
    <row r="3" spans="1:21" ht="12.75" customHeight="1">
      <c r="A3" s="15" t="s">
        <v>20</v>
      </c>
      <c r="B3">
        <v>5</v>
      </c>
      <c r="C3" t="s">
        <v>21</v>
      </c>
      <c r="M3" s="91" t="s">
        <v>32</v>
      </c>
      <c r="N3" s="91" t="s">
        <v>34</v>
      </c>
      <c r="O3" s="92">
        <v>2.5</v>
      </c>
      <c r="P3" s="92">
        <v>2.5</v>
      </c>
      <c r="Q3" s="4">
        <f t="shared" si="0"/>
        <v>0</v>
      </c>
      <c r="R3">
        <v>0</v>
      </c>
      <c r="S3">
        <v>0</v>
      </c>
      <c r="T3">
        <f>R2</f>
        <v>10</v>
      </c>
      <c r="U3">
        <f>$B$3</f>
        <v>5</v>
      </c>
    </row>
    <row r="4" spans="13:19" ht="12.75" customHeight="1">
      <c r="M4" s="91" t="s">
        <v>32</v>
      </c>
      <c r="N4" s="91" t="s">
        <v>35</v>
      </c>
      <c r="O4" s="92">
        <v>2.5</v>
      </c>
      <c r="P4" s="92">
        <v>2.5</v>
      </c>
      <c r="Q4" s="4">
        <f t="shared" si="0"/>
        <v>0</v>
      </c>
      <c r="R4">
        <f>S2</f>
        <v>8</v>
      </c>
      <c r="S4">
        <f>R2</f>
        <v>10</v>
      </c>
    </row>
    <row r="5" spans="1:21" ht="12.75" customHeight="1">
      <c r="A5" s="15" t="s">
        <v>16</v>
      </c>
      <c r="M5" s="91" t="s">
        <v>32</v>
      </c>
      <c r="N5" s="91" t="s">
        <v>36</v>
      </c>
      <c r="O5" s="92">
        <v>2.5</v>
      </c>
      <c r="P5" s="92">
        <v>2.5</v>
      </c>
      <c r="Q5" s="4">
        <f t="shared" si="0"/>
        <v>0</v>
      </c>
      <c r="T5">
        <f>$B$3</f>
        <v>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91" t="s">
        <v>32</v>
      </c>
      <c r="N6" s="91" t="s">
        <v>37</v>
      </c>
      <c r="O6" s="92">
        <v>2.5</v>
      </c>
      <c r="P6" s="92">
        <v>2.5</v>
      </c>
      <c r="Q6" s="4">
        <f t="shared" si="0"/>
        <v>0</v>
      </c>
      <c r="T6">
        <f>$B$3</f>
        <v>5</v>
      </c>
      <c r="U6">
        <f>+T3</f>
        <v>10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91" t="s">
        <v>38</v>
      </c>
      <c r="N7" s="91" t="s">
        <v>39</v>
      </c>
      <c r="O7" s="92">
        <v>2.5</v>
      </c>
      <c r="P7" s="92">
        <v>2.5</v>
      </c>
      <c r="Q7" s="4">
        <f t="shared" si="0"/>
        <v>0</v>
      </c>
    </row>
    <row r="8" spans="1:17" ht="12.75" customHeight="1">
      <c r="A8" s="17" t="s">
        <v>4</v>
      </c>
      <c r="B8" s="18">
        <f>+O55</f>
        <v>12</v>
      </c>
      <c r="C8" s="18">
        <f>+O54</f>
        <v>32.5</v>
      </c>
      <c r="D8">
        <f>$B$3</f>
        <v>5</v>
      </c>
      <c r="E8" s="18">
        <f>+O56</f>
        <v>2.5</v>
      </c>
      <c r="F8" s="18">
        <f>+O57</f>
        <v>5</v>
      </c>
      <c r="G8" s="8">
        <f>+O58</f>
        <v>2.7083333333333335</v>
      </c>
      <c r="H8" s="28">
        <f>O59</f>
        <v>0.7216878364870325</v>
      </c>
      <c r="I8" s="28" t="s">
        <v>17</v>
      </c>
      <c r="J8" s="19" t="s">
        <v>17</v>
      </c>
      <c r="M8" s="91" t="s">
        <v>38</v>
      </c>
      <c r="N8" s="91" t="s">
        <v>40</v>
      </c>
      <c r="O8" s="92">
        <v>5</v>
      </c>
      <c r="P8" s="92">
        <v>2.5</v>
      </c>
      <c r="Q8" s="4">
        <f t="shared" si="0"/>
        <v>6.25</v>
      </c>
    </row>
    <row r="9" spans="1:17" ht="12.75" customHeight="1">
      <c r="A9" s="17" t="s">
        <v>5</v>
      </c>
      <c r="B9" s="18">
        <f>+P55</f>
        <v>12</v>
      </c>
      <c r="C9" s="18">
        <f>+P54</f>
        <v>30</v>
      </c>
      <c r="D9">
        <f>$B$3</f>
        <v>5</v>
      </c>
      <c r="E9" s="18">
        <f>+P56</f>
        <v>2.5</v>
      </c>
      <c r="F9" s="18">
        <f>+P57</f>
        <v>2.5</v>
      </c>
      <c r="G9" s="8">
        <f>P58</f>
        <v>2.5</v>
      </c>
      <c r="H9" s="28">
        <f>P59</f>
        <v>0</v>
      </c>
      <c r="I9" s="28" t="s">
        <v>17</v>
      </c>
      <c r="J9" s="19" t="s">
        <v>17</v>
      </c>
      <c r="M9" s="91" t="s">
        <v>38</v>
      </c>
      <c r="N9" s="91" t="s">
        <v>41</v>
      </c>
      <c r="O9" s="92">
        <v>2.5</v>
      </c>
      <c r="P9" s="92">
        <v>2.5</v>
      </c>
      <c r="Q9" s="4">
        <f t="shared" si="0"/>
        <v>0</v>
      </c>
    </row>
    <row r="10" spans="1:17" ht="12.75" customHeight="1">
      <c r="A10" s="20" t="s">
        <v>6</v>
      </c>
      <c r="B10" s="21">
        <f>+Q55</f>
        <v>24</v>
      </c>
      <c r="C10" s="23">
        <f>+Q54</f>
        <v>62.5</v>
      </c>
      <c r="D10" s="21">
        <f>$B$3</f>
        <v>5</v>
      </c>
      <c r="E10" s="21">
        <f>+Q56</f>
        <v>2.5</v>
      </c>
      <c r="F10" s="23">
        <f>+Q57</f>
        <v>5</v>
      </c>
      <c r="G10" s="30">
        <f>Q58</f>
        <v>2.6041666666666665</v>
      </c>
      <c r="H10" s="29" t="s">
        <v>17</v>
      </c>
      <c r="I10" s="22">
        <f>Q59</f>
        <v>0.5103103630798288</v>
      </c>
      <c r="J10" s="24">
        <f>Q60</f>
        <v>19.59591794226543</v>
      </c>
      <c r="M10" s="91" t="s">
        <v>38</v>
      </c>
      <c r="N10" s="91" t="s">
        <v>42</v>
      </c>
      <c r="O10" s="92">
        <v>2.5</v>
      </c>
      <c r="P10" s="92">
        <v>2.5</v>
      </c>
      <c r="Q10" s="4">
        <f t="shared" si="0"/>
        <v>0</v>
      </c>
    </row>
    <row r="11" spans="13:17" ht="12.75" customHeight="1">
      <c r="M11" s="91" t="s">
        <v>28</v>
      </c>
      <c r="N11" s="91" t="s">
        <v>43</v>
      </c>
      <c r="O11" s="92">
        <v>2.5</v>
      </c>
      <c r="P11" s="92">
        <v>2.5</v>
      </c>
      <c r="Q11" s="4">
        <f t="shared" si="0"/>
        <v>0</v>
      </c>
    </row>
    <row r="12" spans="13:17" ht="12.75" customHeight="1">
      <c r="M12" s="91" t="s">
        <v>28</v>
      </c>
      <c r="N12" s="91" t="s">
        <v>44</v>
      </c>
      <c r="O12" s="92">
        <v>2.5</v>
      </c>
      <c r="P12" s="92">
        <v>2.5</v>
      </c>
      <c r="Q12" s="4">
        <f t="shared" si="0"/>
        <v>0</v>
      </c>
    </row>
    <row r="13" spans="13:17" ht="12.75" customHeight="1">
      <c r="M13" s="91" t="s">
        <v>45</v>
      </c>
      <c r="N13" s="91" t="s">
        <v>46</v>
      </c>
      <c r="O13" s="92">
        <v>2.5</v>
      </c>
      <c r="P13" s="92">
        <v>2.5</v>
      </c>
      <c r="Q13" s="4">
        <f t="shared" si="0"/>
        <v>0</v>
      </c>
    </row>
    <row r="14" spans="13:17" ht="12.75" customHeight="1">
      <c r="M14" s="79"/>
      <c r="N14" s="79"/>
      <c r="O14" s="80"/>
      <c r="P14" s="80"/>
      <c r="Q14" s="4"/>
    </row>
    <row r="15" spans="13:17" ht="12.75" customHeight="1">
      <c r="M15" s="79"/>
      <c r="N15" s="79"/>
      <c r="O15" s="80"/>
      <c r="P15" s="80"/>
      <c r="Q15" s="4"/>
    </row>
    <row r="16" spans="13:17" ht="12.75" customHeight="1">
      <c r="M16" s="79"/>
      <c r="N16" s="79"/>
      <c r="O16" s="80"/>
      <c r="P16" s="80"/>
      <c r="Q16" s="4"/>
    </row>
    <row r="17" spans="13:17" ht="12.75" customHeight="1">
      <c r="M17" s="79"/>
      <c r="N17" s="79"/>
      <c r="O17" s="80"/>
      <c r="P17" s="80"/>
      <c r="Q17" s="4"/>
    </row>
    <row r="18" spans="13:17" ht="12.75" customHeight="1">
      <c r="M18" s="79"/>
      <c r="N18" s="79"/>
      <c r="O18" s="80"/>
      <c r="P18" s="80"/>
      <c r="Q18" s="4"/>
    </row>
    <row r="19" spans="13:17" ht="12.75" customHeight="1">
      <c r="M19" s="79"/>
      <c r="N19" s="79"/>
      <c r="O19" s="80"/>
      <c r="P19" s="80"/>
      <c r="Q19" s="4"/>
    </row>
    <row r="20" spans="13:17" ht="12.75" customHeight="1">
      <c r="M20" s="79"/>
      <c r="N20" s="79"/>
      <c r="O20" s="80"/>
      <c r="P20" s="80"/>
      <c r="Q20" s="4"/>
    </row>
    <row r="21" spans="13:17" ht="12.75" customHeight="1">
      <c r="M21" s="79"/>
      <c r="N21" s="79"/>
      <c r="O21" s="80"/>
      <c r="P21" s="80"/>
      <c r="Q21" s="4"/>
    </row>
    <row r="22" spans="13:17" ht="12.75" customHeight="1">
      <c r="M22" s="79"/>
      <c r="N22" s="79"/>
      <c r="O22" s="80"/>
      <c r="P22" s="80"/>
      <c r="Q22" s="4"/>
    </row>
    <row r="23" spans="13:17" ht="12.75" customHeight="1">
      <c r="M23" s="79"/>
      <c r="N23" s="79"/>
      <c r="O23" s="80"/>
      <c r="P23" s="80"/>
      <c r="Q23" s="4"/>
    </row>
    <row r="24" spans="13:17" ht="12.75" customHeight="1">
      <c r="M24" s="79"/>
      <c r="N24" s="79"/>
      <c r="O24" s="80"/>
      <c r="P24" s="80"/>
      <c r="Q24" s="4"/>
    </row>
    <row r="25" spans="13:17" ht="12.75" customHeight="1">
      <c r="M25" s="79"/>
      <c r="N25" s="79"/>
      <c r="O25" s="80"/>
      <c r="P25" s="80"/>
      <c r="Q25" s="4"/>
    </row>
    <row r="26" spans="13:17" ht="12.75" customHeight="1">
      <c r="M26" s="79"/>
      <c r="N26" s="79"/>
      <c r="O26" s="80"/>
      <c r="P26" s="80"/>
      <c r="Q26" s="4"/>
    </row>
    <row r="27" spans="13:17" ht="12.75" customHeight="1">
      <c r="M27" s="79"/>
      <c r="N27" s="79"/>
      <c r="O27" s="80"/>
      <c r="P27" s="80"/>
      <c r="Q27" s="4"/>
    </row>
    <row r="28" spans="13:17" ht="12.75" customHeight="1">
      <c r="M28" s="79"/>
      <c r="N28" s="79"/>
      <c r="O28" s="80"/>
      <c r="P28" s="80"/>
      <c r="Q28" s="4"/>
    </row>
    <row r="29" spans="13:17" ht="12.75" customHeight="1">
      <c r="M29" s="79"/>
      <c r="N29" s="79"/>
      <c r="O29" s="80"/>
      <c r="P29" s="80"/>
      <c r="Q29" s="4"/>
    </row>
    <row r="30" spans="13:17" ht="12.75" customHeight="1">
      <c r="M30" s="79"/>
      <c r="N30" s="79"/>
      <c r="O30" s="80"/>
      <c r="P30" s="80"/>
      <c r="Q30" s="4"/>
    </row>
    <row r="31" spans="13:17" ht="12.75" customHeight="1">
      <c r="M31" s="79"/>
      <c r="N31" s="79"/>
      <c r="O31" s="80"/>
      <c r="P31" s="80"/>
      <c r="Q31" s="4"/>
    </row>
    <row r="32" spans="13:17" ht="12.75" customHeight="1">
      <c r="M32" s="79"/>
      <c r="N32" s="79"/>
      <c r="O32" s="80"/>
      <c r="P32" s="80"/>
      <c r="Q32" s="4"/>
    </row>
    <row r="33" spans="13:17" ht="12.75" customHeight="1">
      <c r="M33" s="79"/>
      <c r="N33" s="79"/>
      <c r="O33" s="80"/>
      <c r="P33" s="80"/>
      <c r="Q33" s="4"/>
    </row>
    <row r="34" spans="13:17" ht="12.75" customHeight="1">
      <c r="M34" s="79"/>
      <c r="N34" s="79"/>
      <c r="O34" s="80"/>
      <c r="P34" s="80"/>
      <c r="Q34" s="4"/>
    </row>
    <row r="35" spans="13:17" ht="12.75" customHeight="1">
      <c r="M35" s="79"/>
      <c r="N35" s="79"/>
      <c r="O35" s="80"/>
      <c r="P35" s="80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6.25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32.5</v>
      </c>
      <c r="P54">
        <f>SUM(P2:P50)</f>
        <v>30</v>
      </c>
      <c r="Q54" s="8">
        <f>+O54+P54</f>
        <v>62.5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2.5</v>
      </c>
      <c r="P56">
        <f>MIN(P2:P50)</f>
        <v>2.5</v>
      </c>
      <c r="Q56" s="9">
        <f>MIN(O56:P56)</f>
        <v>2.5</v>
      </c>
    </row>
    <row r="57" spans="14:17" ht="12.75" customHeight="1">
      <c r="N57" s="5" t="s">
        <v>10</v>
      </c>
      <c r="O57">
        <f>MAX(O2:O50)</f>
        <v>5</v>
      </c>
      <c r="P57">
        <f>MAX(P2:P50)</f>
        <v>2.5</v>
      </c>
      <c r="Q57" s="10">
        <f>MAX(O57:P57)</f>
        <v>5</v>
      </c>
    </row>
    <row r="58" spans="14:17" ht="12.75" customHeight="1">
      <c r="N58" s="5" t="s">
        <v>11</v>
      </c>
      <c r="O58" s="11">
        <f>O54/O55</f>
        <v>2.7083333333333335</v>
      </c>
      <c r="P58" s="11">
        <f>P54/P55</f>
        <v>2.5</v>
      </c>
      <c r="Q58" s="12">
        <f>(O54+P54)/Q55</f>
        <v>2.6041666666666665</v>
      </c>
    </row>
    <row r="59" spans="14:17" ht="12.75" customHeight="1">
      <c r="N59" s="5" t="s">
        <v>12</v>
      </c>
      <c r="O59" s="13">
        <f>STDEV(O2:O50)</f>
        <v>0.7216878364870325</v>
      </c>
      <c r="P59" s="13">
        <f>STDEV(P2:P50)</f>
        <v>0</v>
      </c>
      <c r="Q59" s="13">
        <f>SQRT(Q51/Q55)</f>
        <v>0.5103103630798288</v>
      </c>
    </row>
    <row r="60" spans="14:17" ht="12.75" customHeight="1">
      <c r="N60" s="5" t="s">
        <v>13</v>
      </c>
      <c r="Q60" s="14">
        <f>(Q59/Q58)*100</f>
        <v>19.59591794226543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7" max="7" width="9.57421875" style="0" bestFit="1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117</v>
      </c>
      <c r="M1" s="93" t="s">
        <v>0</v>
      </c>
      <c r="N1" s="93" t="s">
        <v>1</v>
      </c>
      <c r="O1" s="93" t="s">
        <v>118</v>
      </c>
      <c r="P1" s="93" t="s">
        <v>118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94" t="s">
        <v>32</v>
      </c>
      <c r="N2" s="94" t="s">
        <v>33</v>
      </c>
      <c r="O2" s="95">
        <v>189</v>
      </c>
      <c r="P2" s="95">
        <v>201</v>
      </c>
      <c r="Q2" s="4">
        <f aca="true" t="shared" si="0" ref="Q2:Q13">(O2-P2)^2</f>
        <v>144</v>
      </c>
      <c r="R2">
        <v>520</v>
      </c>
      <c r="S2">
        <f>0.8*R2</f>
        <v>416</v>
      </c>
      <c r="T2">
        <v>0</v>
      </c>
      <c r="U2">
        <f>$B$3</f>
        <v>1</v>
      </c>
    </row>
    <row r="3" spans="1:21" ht="12.75" customHeight="1">
      <c r="A3" s="15" t="s">
        <v>20</v>
      </c>
      <c r="B3">
        <v>1</v>
      </c>
      <c r="C3" t="s">
        <v>21</v>
      </c>
      <c r="M3" s="94" t="s">
        <v>32</v>
      </c>
      <c r="N3" s="94" t="s">
        <v>34</v>
      </c>
      <c r="O3" s="95">
        <v>27</v>
      </c>
      <c r="P3" s="95">
        <v>27</v>
      </c>
      <c r="Q3" s="4">
        <f t="shared" si="0"/>
        <v>0</v>
      </c>
      <c r="R3">
        <v>0</v>
      </c>
      <c r="S3">
        <v>0</v>
      </c>
      <c r="T3">
        <f>R2</f>
        <v>520</v>
      </c>
      <c r="U3">
        <f>$B$3</f>
        <v>1</v>
      </c>
    </row>
    <row r="4" spans="13:19" ht="12.75" customHeight="1">
      <c r="M4" s="94" t="s">
        <v>32</v>
      </c>
      <c r="N4" s="94" t="s">
        <v>35</v>
      </c>
      <c r="O4" s="95">
        <v>35</v>
      </c>
      <c r="P4" s="95">
        <v>37</v>
      </c>
      <c r="Q4" s="4">
        <f t="shared" si="0"/>
        <v>4</v>
      </c>
      <c r="R4">
        <f>S2</f>
        <v>416</v>
      </c>
      <c r="S4">
        <f>R2</f>
        <v>520</v>
      </c>
    </row>
    <row r="5" spans="1:21" ht="12.75" customHeight="1">
      <c r="A5" s="15" t="s">
        <v>16</v>
      </c>
      <c r="M5" s="94" t="s">
        <v>32</v>
      </c>
      <c r="N5" s="94" t="s">
        <v>36</v>
      </c>
      <c r="O5" s="95">
        <v>37</v>
      </c>
      <c r="P5" s="95">
        <v>36</v>
      </c>
      <c r="Q5" s="4">
        <f t="shared" si="0"/>
        <v>1</v>
      </c>
      <c r="T5">
        <f>$B$3</f>
        <v>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94" t="s">
        <v>32</v>
      </c>
      <c r="N6" s="94" t="s">
        <v>37</v>
      </c>
      <c r="O6" s="95">
        <v>147</v>
      </c>
      <c r="P6" s="95">
        <v>139</v>
      </c>
      <c r="Q6" s="4">
        <f t="shared" si="0"/>
        <v>64</v>
      </c>
      <c r="T6">
        <f>$B$3</f>
        <v>1</v>
      </c>
      <c r="U6">
        <f>+T3</f>
        <v>520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94" t="s">
        <v>38</v>
      </c>
      <c r="N7" s="94" t="s">
        <v>39</v>
      </c>
      <c r="O7" s="95">
        <v>288</v>
      </c>
      <c r="P7" s="95">
        <v>272</v>
      </c>
      <c r="Q7" s="4">
        <f t="shared" si="0"/>
        <v>256</v>
      </c>
    </row>
    <row r="8" spans="1:17" ht="12.75" customHeight="1">
      <c r="A8" s="17" t="s">
        <v>4</v>
      </c>
      <c r="B8" s="18">
        <f>+O55</f>
        <v>12</v>
      </c>
      <c r="C8" s="18">
        <f>+O54</f>
        <v>1692</v>
      </c>
      <c r="D8">
        <f>$B$3</f>
        <v>1</v>
      </c>
      <c r="E8" s="18">
        <f>+O56</f>
        <v>27</v>
      </c>
      <c r="F8" s="18">
        <f>+O57</f>
        <v>519</v>
      </c>
      <c r="G8" s="8">
        <f>+O58</f>
        <v>141</v>
      </c>
      <c r="H8" s="28">
        <f>O59</f>
        <v>146.20657863572225</v>
      </c>
      <c r="I8" s="28" t="s">
        <v>17</v>
      </c>
      <c r="J8" s="19" t="s">
        <v>17</v>
      </c>
      <c r="M8" s="94" t="s">
        <v>38</v>
      </c>
      <c r="N8" s="94" t="s">
        <v>40</v>
      </c>
      <c r="O8" s="95">
        <v>56</v>
      </c>
      <c r="P8" s="95">
        <v>56</v>
      </c>
      <c r="Q8" s="4">
        <f t="shared" si="0"/>
        <v>0</v>
      </c>
    </row>
    <row r="9" spans="1:17" ht="12.75" customHeight="1">
      <c r="A9" s="17" t="s">
        <v>5</v>
      </c>
      <c r="B9" s="18">
        <f>+P55</f>
        <v>12</v>
      </c>
      <c r="C9" s="18">
        <f>+P54</f>
        <v>1683</v>
      </c>
      <c r="D9">
        <f>$B$3</f>
        <v>1</v>
      </c>
      <c r="E9" s="18">
        <f>+P56</f>
        <v>27</v>
      </c>
      <c r="F9" s="18">
        <f>+P57</f>
        <v>520</v>
      </c>
      <c r="G9" s="8">
        <f>P58</f>
        <v>140.25</v>
      </c>
      <c r="H9" s="28">
        <f>P59</f>
        <v>145.19649695248413</v>
      </c>
      <c r="I9" s="28" t="s">
        <v>17</v>
      </c>
      <c r="J9" s="19" t="s">
        <v>17</v>
      </c>
      <c r="M9" s="94" t="s">
        <v>38</v>
      </c>
      <c r="N9" s="94" t="s">
        <v>41</v>
      </c>
      <c r="O9" s="95">
        <v>56</v>
      </c>
      <c r="P9" s="95">
        <v>56</v>
      </c>
      <c r="Q9" s="4">
        <f t="shared" si="0"/>
        <v>0</v>
      </c>
    </row>
    <row r="10" spans="1:17" ht="12.75" customHeight="1">
      <c r="A10" s="20" t="s">
        <v>6</v>
      </c>
      <c r="B10" s="21">
        <f>+Q55</f>
        <v>24</v>
      </c>
      <c r="C10" s="23">
        <f>+Q54</f>
        <v>3375</v>
      </c>
      <c r="D10" s="21">
        <f>$B$3</f>
        <v>1</v>
      </c>
      <c r="E10" s="21">
        <f>+Q56</f>
        <v>27</v>
      </c>
      <c r="F10" s="23">
        <f>+Q57</f>
        <v>520</v>
      </c>
      <c r="G10" s="30">
        <f>Q58</f>
        <v>140.625</v>
      </c>
      <c r="H10" s="29" t="s">
        <v>17</v>
      </c>
      <c r="I10" s="22">
        <f>Q59</f>
        <v>4.4860896112315904</v>
      </c>
      <c r="J10" s="24">
        <f>Q60</f>
        <v>3.1901081679869088</v>
      </c>
      <c r="M10" s="94" t="s">
        <v>38</v>
      </c>
      <c r="N10" s="94" t="s">
        <v>42</v>
      </c>
      <c r="O10" s="95">
        <v>519</v>
      </c>
      <c r="P10" s="95">
        <v>520</v>
      </c>
      <c r="Q10" s="4">
        <f t="shared" si="0"/>
        <v>1</v>
      </c>
    </row>
    <row r="11" spans="13:17" ht="12.75" customHeight="1">
      <c r="M11" s="94" t="s">
        <v>28</v>
      </c>
      <c r="N11" s="94" t="s">
        <v>43</v>
      </c>
      <c r="O11" s="95">
        <v>88</v>
      </c>
      <c r="P11" s="95">
        <v>91</v>
      </c>
      <c r="Q11" s="4">
        <f t="shared" si="0"/>
        <v>9</v>
      </c>
    </row>
    <row r="12" spans="13:17" ht="12.75" customHeight="1">
      <c r="M12" s="94" t="s">
        <v>28</v>
      </c>
      <c r="N12" s="94" t="s">
        <v>44</v>
      </c>
      <c r="O12" s="95">
        <v>37</v>
      </c>
      <c r="P12" s="95">
        <v>37</v>
      </c>
      <c r="Q12" s="4">
        <f t="shared" si="0"/>
        <v>0</v>
      </c>
    </row>
    <row r="13" spans="13:17" ht="12.75" customHeight="1">
      <c r="M13" s="94" t="s">
        <v>45</v>
      </c>
      <c r="N13" s="94" t="s">
        <v>46</v>
      </c>
      <c r="O13" s="95">
        <v>213</v>
      </c>
      <c r="P13" s="95">
        <v>211</v>
      </c>
      <c r="Q13" s="4">
        <f t="shared" si="0"/>
        <v>4</v>
      </c>
    </row>
    <row r="14" spans="13:17" ht="12.75" customHeight="1">
      <c r="M14" s="79"/>
      <c r="N14" s="79"/>
      <c r="O14" s="80"/>
      <c r="P14" s="80"/>
      <c r="Q14" s="4"/>
    </row>
    <row r="15" spans="13:17" ht="12.75" customHeight="1">
      <c r="M15" s="79"/>
      <c r="N15" s="79"/>
      <c r="O15" s="80"/>
      <c r="P15" s="80"/>
      <c r="Q15" s="4"/>
    </row>
    <row r="16" spans="13:17" ht="12.75" customHeight="1">
      <c r="M16" s="79"/>
      <c r="N16" s="79"/>
      <c r="O16" s="80"/>
      <c r="P16" s="80"/>
      <c r="Q16" s="4"/>
    </row>
    <row r="17" spans="13:17" ht="12.75" customHeight="1">
      <c r="M17" s="79"/>
      <c r="N17" s="79"/>
      <c r="O17" s="80"/>
      <c r="P17" s="80"/>
      <c r="Q17" s="4"/>
    </row>
    <row r="18" spans="13:17" ht="12.75" customHeight="1">
      <c r="M18" s="79"/>
      <c r="N18" s="79"/>
      <c r="O18" s="80"/>
      <c r="P18" s="80"/>
      <c r="Q18" s="4"/>
    </row>
    <row r="19" spans="13:17" ht="12.75" customHeight="1">
      <c r="M19" s="79"/>
      <c r="N19" s="79"/>
      <c r="O19" s="80"/>
      <c r="P19" s="80"/>
      <c r="Q19" s="4"/>
    </row>
    <row r="20" spans="13:17" ht="12.75" customHeight="1">
      <c r="M20" s="79"/>
      <c r="N20" s="79"/>
      <c r="O20" s="80"/>
      <c r="P20" s="80"/>
      <c r="Q20" s="4"/>
    </row>
    <row r="21" spans="13:17" ht="12.75" customHeight="1">
      <c r="M21" s="79"/>
      <c r="N21" s="79"/>
      <c r="O21" s="80"/>
      <c r="P21" s="80"/>
      <c r="Q21" s="4"/>
    </row>
    <row r="22" spans="13:17" ht="12.75" customHeight="1">
      <c r="M22" s="79"/>
      <c r="N22" s="79"/>
      <c r="O22" s="80"/>
      <c r="P22" s="80"/>
      <c r="Q22" s="4"/>
    </row>
    <row r="23" spans="13:17" ht="12.75" customHeight="1">
      <c r="M23" s="79"/>
      <c r="N23" s="79"/>
      <c r="O23" s="80"/>
      <c r="P23" s="80"/>
      <c r="Q23" s="4"/>
    </row>
    <row r="24" spans="13:17" ht="12.75" customHeight="1">
      <c r="M24" s="79"/>
      <c r="N24" s="79"/>
      <c r="O24" s="80"/>
      <c r="P24" s="80"/>
      <c r="Q24" s="4"/>
    </row>
    <row r="25" spans="13:17" ht="12.75" customHeight="1">
      <c r="M25" s="79"/>
      <c r="N25" s="79"/>
      <c r="O25" s="80"/>
      <c r="P25" s="80"/>
      <c r="Q25" s="4"/>
    </row>
    <row r="26" spans="13:17" ht="12.75" customHeight="1">
      <c r="M26" s="79"/>
      <c r="N26" s="79"/>
      <c r="O26" s="80"/>
      <c r="P26" s="80"/>
      <c r="Q26" s="4"/>
    </row>
    <row r="27" spans="13:17" ht="12.75" customHeight="1">
      <c r="M27" s="79"/>
      <c r="N27" s="79"/>
      <c r="O27" s="80"/>
      <c r="P27" s="80"/>
      <c r="Q27" s="4"/>
    </row>
    <row r="28" spans="13:17" ht="12.75" customHeight="1">
      <c r="M28" s="79"/>
      <c r="N28" s="79"/>
      <c r="O28" s="80"/>
      <c r="P28" s="80"/>
      <c r="Q28" s="4"/>
    </row>
    <row r="29" spans="13:17" ht="12.75" customHeight="1">
      <c r="M29" s="79"/>
      <c r="N29" s="79"/>
      <c r="O29" s="80"/>
      <c r="P29" s="80"/>
      <c r="Q29" s="4"/>
    </row>
    <row r="30" spans="13:17" ht="12.75" customHeight="1">
      <c r="M30" s="79"/>
      <c r="N30" s="79"/>
      <c r="O30" s="80"/>
      <c r="P30" s="80"/>
      <c r="Q30" s="4"/>
    </row>
    <row r="31" spans="13:17" ht="12.75" customHeight="1">
      <c r="M31" s="79"/>
      <c r="N31" s="79"/>
      <c r="O31" s="80"/>
      <c r="P31" s="80"/>
      <c r="Q31" s="4"/>
    </row>
    <row r="32" spans="13:17" ht="12.75" customHeight="1">
      <c r="M32" s="79"/>
      <c r="N32" s="79"/>
      <c r="O32" s="80"/>
      <c r="P32" s="80"/>
      <c r="Q32" s="4"/>
    </row>
    <row r="33" spans="13:17" ht="12.75" customHeight="1">
      <c r="M33" s="79"/>
      <c r="N33" s="79"/>
      <c r="O33" s="80"/>
      <c r="P33" s="80"/>
      <c r="Q33" s="4"/>
    </row>
    <row r="34" spans="13:17" ht="12.75" customHeight="1">
      <c r="M34" s="79"/>
      <c r="N34" s="79"/>
      <c r="O34" s="80"/>
      <c r="P34" s="80"/>
      <c r="Q34" s="4"/>
    </row>
    <row r="35" spans="13:17" ht="12.75" customHeight="1">
      <c r="M35" s="79"/>
      <c r="N35" s="79"/>
      <c r="O35" s="80"/>
      <c r="P35" s="80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483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1692</v>
      </c>
      <c r="P54">
        <f>SUM(P2:P50)</f>
        <v>1683</v>
      </c>
      <c r="Q54" s="8">
        <f>+O54+P54</f>
        <v>3375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27</v>
      </c>
      <c r="P56">
        <f>MIN(P2:P50)</f>
        <v>27</v>
      </c>
      <c r="Q56" s="9">
        <f>MIN(O56:P56)</f>
        <v>27</v>
      </c>
    </row>
    <row r="57" spans="14:17" ht="12.75" customHeight="1">
      <c r="N57" s="5" t="s">
        <v>10</v>
      </c>
      <c r="O57">
        <f>MAX(O2:O50)</f>
        <v>519</v>
      </c>
      <c r="P57">
        <f>MAX(P2:P50)</f>
        <v>520</v>
      </c>
      <c r="Q57" s="10">
        <f>MAX(O57:P57)</f>
        <v>520</v>
      </c>
    </row>
    <row r="58" spans="14:17" ht="12.75" customHeight="1">
      <c r="N58" s="5" t="s">
        <v>11</v>
      </c>
      <c r="O58" s="11">
        <f>O54/O55</f>
        <v>141</v>
      </c>
      <c r="P58" s="11">
        <f>P54/P55</f>
        <v>140.25</v>
      </c>
      <c r="Q58" s="12">
        <f>(O54+P54)/Q55</f>
        <v>140.625</v>
      </c>
    </row>
    <row r="59" spans="14:17" ht="12.75" customHeight="1">
      <c r="N59" s="5" t="s">
        <v>12</v>
      </c>
      <c r="O59" s="13">
        <f>STDEV(O2:O50)</f>
        <v>146.20657863572225</v>
      </c>
      <c r="P59" s="13">
        <f>STDEV(P2:P50)</f>
        <v>145.19649695248413</v>
      </c>
      <c r="Q59" s="13">
        <f>SQRT(Q51/Q55)</f>
        <v>4.4860896112315904</v>
      </c>
    </row>
    <row r="60" spans="14:17" ht="12.75" customHeight="1">
      <c r="N60" s="5" t="s">
        <v>13</v>
      </c>
      <c r="Q60" s="14">
        <f>(Q59/Q58)*100</f>
        <v>3.1901081679869088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7" max="7" width="9.57421875" style="0" bestFit="1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119</v>
      </c>
      <c r="M1" s="96" t="s">
        <v>0</v>
      </c>
      <c r="N1" s="96" t="s">
        <v>1</v>
      </c>
      <c r="O1" s="96" t="s">
        <v>120</v>
      </c>
      <c r="P1" s="96" t="s">
        <v>120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97" t="s">
        <v>32</v>
      </c>
      <c r="N2" s="97" t="s">
        <v>33</v>
      </c>
      <c r="O2" s="98">
        <v>0.02</v>
      </c>
      <c r="P2" s="98">
        <v>0.02</v>
      </c>
      <c r="Q2" s="4">
        <f aca="true" t="shared" si="0" ref="Q2:Q13">(O2-P2)^2</f>
        <v>0</v>
      </c>
      <c r="R2">
        <v>1.5</v>
      </c>
      <c r="S2">
        <f>0.8*R2</f>
        <v>1.2000000000000002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27</v>
      </c>
      <c r="M3" s="97" t="s">
        <v>32</v>
      </c>
      <c r="N3" s="97" t="s">
        <v>34</v>
      </c>
      <c r="O3" s="98">
        <v>0.04</v>
      </c>
      <c r="P3" s="98">
        <v>0.04</v>
      </c>
      <c r="Q3" s="4">
        <f t="shared" si="0"/>
        <v>0</v>
      </c>
      <c r="R3">
        <v>0</v>
      </c>
      <c r="S3">
        <v>0</v>
      </c>
      <c r="T3">
        <f>R2</f>
        <v>1.5</v>
      </c>
      <c r="U3">
        <f>$B$3</f>
        <v>0.01</v>
      </c>
    </row>
    <row r="4" spans="13:19" ht="12.75" customHeight="1">
      <c r="M4" s="97" t="s">
        <v>32</v>
      </c>
      <c r="N4" s="97" t="s">
        <v>35</v>
      </c>
      <c r="O4" s="98">
        <v>0.04</v>
      </c>
      <c r="P4" s="98">
        <v>0.04</v>
      </c>
      <c r="Q4" s="4">
        <f t="shared" si="0"/>
        <v>0</v>
      </c>
      <c r="R4">
        <f>S2</f>
        <v>1.2000000000000002</v>
      </c>
      <c r="S4">
        <f>R2</f>
        <v>1.5</v>
      </c>
    </row>
    <row r="5" spans="1:21" ht="12.75" customHeight="1">
      <c r="A5" s="15" t="s">
        <v>16</v>
      </c>
      <c r="M5" s="97" t="s">
        <v>32</v>
      </c>
      <c r="N5" s="97" t="s">
        <v>36</v>
      </c>
      <c r="O5" s="98">
        <v>0.06</v>
      </c>
      <c r="P5" s="98">
        <v>0.06</v>
      </c>
      <c r="Q5" s="4">
        <f t="shared" si="0"/>
        <v>0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97" t="s">
        <v>32</v>
      </c>
      <c r="N6" s="97" t="s">
        <v>37</v>
      </c>
      <c r="O6" s="98">
        <v>1.02</v>
      </c>
      <c r="P6" s="98">
        <v>0.96</v>
      </c>
      <c r="Q6" s="4">
        <f t="shared" si="0"/>
        <v>0.0036000000000000064</v>
      </c>
      <c r="T6">
        <f>$B$3</f>
        <v>0.01</v>
      </c>
      <c r="U6">
        <f>+T3</f>
        <v>1.5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97" t="s">
        <v>38</v>
      </c>
      <c r="N7" s="97" t="s">
        <v>39</v>
      </c>
      <c r="O7" s="98">
        <v>0.4</v>
      </c>
      <c r="P7" s="98">
        <v>0.38</v>
      </c>
      <c r="Q7" s="4">
        <f t="shared" si="0"/>
        <v>0.0004000000000000007</v>
      </c>
    </row>
    <row r="8" spans="1:17" ht="12.75" customHeight="1">
      <c r="A8" s="17" t="s">
        <v>4</v>
      </c>
      <c r="B8" s="18">
        <f>+O55</f>
        <v>12</v>
      </c>
      <c r="C8" s="18">
        <f>+O54</f>
        <v>3.2500000000000004</v>
      </c>
      <c r="D8">
        <f>$B$3</f>
        <v>0.01</v>
      </c>
      <c r="E8" s="18">
        <f>+O56</f>
        <v>0.02</v>
      </c>
      <c r="F8" s="18">
        <f>+O57</f>
        <v>1.02</v>
      </c>
      <c r="G8" s="8">
        <f>+O58</f>
        <v>0.27083333333333337</v>
      </c>
      <c r="H8" s="28">
        <f>O59</f>
        <v>0.2840441173586607</v>
      </c>
      <c r="I8" s="28" t="s">
        <v>17</v>
      </c>
      <c r="J8" s="19" t="s">
        <v>17</v>
      </c>
      <c r="M8" s="97" t="s">
        <v>38</v>
      </c>
      <c r="N8" s="97" t="s">
        <v>40</v>
      </c>
      <c r="O8" s="98">
        <v>0.25</v>
      </c>
      <c r="P8" s="98">
        <v>0.25</v>
      </c>
      <c r="Q8" s="4">
        <f t="shared" si="0"/>
        <v>0</v>
      </c>
    </row>
    <row r="9" spans="1:17" ht="12.75" customHeight="1">
      <c r="A9" s="17" t="s">
        <v>5</v>
      </c>
      <c r="B9" s="18">
        <f>+P55</f>
        <v>12</v>
      </c>
      <c r="C9" s="18">
        <f>+P54</f>
        <v>3.17</v>
      </c>
      <c r="D9">
        <f>$B$3</f>
        <v>0.01</v>
      </c>
      <c r="E9" s="18">
        <f>+P56</f>
        <v>0.02</v>
      </c>
      <c r="F9" s="18">
        <f>+P57</f>
        <v>0.96</v>
      </c>
      <c r="G9" s="8">
        <f>P58</f>
        <v>0.26416666666666666</v>
      </c>
      <c r="H9" s="28">
        <f>P59</f>
        <v>0.2692905944187881</v>
      </c>
      <c r="I9" s="28" t="s">
        <v>17</v>
      </c>
      <c r="J9" s="19" t="s">
        <v>17</v>
      </c>
      <c r="M9" s="97" t="s">
        <v>38</v>
      </c>
      <c r="N9" s="97" t="s">
        <v>41</v>
      </c>
      <c r="O9" s="98">
        <v>0.35</v>
      </c>
      <c r="P9" s="98">
        <v>0.36</v>
      </c>
      <c r="Q9" s="4">
        <f t="shared" si="0"/>
        <v>0.00010000000000000018</v>
      </c>
    </row>
    <row r="10" spans="1:17" ht="12.75" customHeight="1">
      <c r="A10" s="20" t="s">
        <v>6</v>
      </c>
      <c r="B10" s="21">
        <f>+Q55</f>
        <v>24</v>
      </c>
      <c r="C10" s="23">
        <f>+Q54</f>
        <v>6.42</v>
      </c>
      <c r="D10" s="21">
        <f>$B$3</f>
        <v>0.01</v>
      </c>
      <c r="E10" s="21">
        <f>+Q56</f>
        <v>0.02</v>
      </c>
      <c r="F10" s="23">
        <f>+Q57</f>
        <v>1.02</v>
      </c>
      <c r="G10" s="30">
        <f>Q58</f>
        <v>0.2675</v>
      </c>
      <c r="H10" s="29" t="s">
        <v>17</v>
      </c>
      <c r="I10" s="22">
        <f>Q59</f>
        <v>0.013844373104863467</v>
      </c>
      <c r="J10" s="24">
        <f>Q60</f>
        <v>5.175466581257371</v>
      </c>
      <c r="M10" s="97" t="s">
        <v>38</v>
      </c>
      <c r="N10" s="97" t="s">
        <v>42</v>
      </c>
      <c r="O10" s="98">
        <v>0.02</v>
      </c>
      <c r="P10" s="98">
        <v>0.02</v>
      </c>
      <c r="Q10" s="4">
        <f t="shared" si="0"/>
        <v>0</v>
      </c>
    </row>
    <row r="11" spans="13:17" ht="12.75" customHeight="1">
      <c r="M11" s="97" t="s">
        <v>28</v>
      </c>
      <c r="N11" s="97" t="s">
        <v>43</v>
      </c>
      <c r="O11" s="98">
        <v>0.41</v>
      </c>
      <c r="P11" s="98">
        <v>0.42</v>
      </c>
      <c r="Q11" s="4">
        <f t="shared" si="0"/>
        <v>0.00010000000000000018</v>
      </c>
    </row>
    <row r="12" spans="13:17" ht="12.75" customHeight="1">
      <c r="M12" s="97" t="s">
        <v>28</v>
      </c>
      <c r="N12" s="97" t="s">
        <v>44</v>
      </c>
      <c r="O12" s="98">
        <v>0.35</v>
      </c>
      <c r="P12" s="98">
        <v>0.33</v>
      </c>
      <c r="Q12" s="4">
        <f t="shared" si="0"/>
        <v>0.0003999999999999985</v>
      </c>
    </row>
    <row r="13" spans="13:17" ht="12.75" customHeight="1">
      <c r="M13" s="97" t="s">
        <v>45</v>
      </c>
      <c r="N13" s="97" t="s">
        <v>46</v>
      </c>
      <c r="O13" s="98">
        <v>0.29</v>
      </c>
      <c r="P13" s="98">
        <v>0.29</v>
      </c>
      <c r="Q13" s="4">
        <f t="shared" si="0"/>
        <v>0</v>
      </c>
    </row>
    <row r="14" spans="13:17" ht="12.75" customHeight="1">
      <c r="M14" s="79"/>
      <c r="N14" s="79"/>
      <c r="O14" s="80"/>
      <c r="P14" s="80"/>
      <c r="Q14" s="4"/>
    </row>
    <row r="15" spans="13:17" ht="12.75" customHeight="1">
      <c r="M15" s="79"/>
      <c r="N15" s="79"/>
      <c r="O15" s="80"/>
      <c r="P15" s="80"/>
      <c r="Q15" s="4"/>
    </row>
    <row r="16" spans="13:17" ht="12.75" customHeight="1">
      <c r="M16" s="79"/>
      <c r="N16" s="79"/>
      <c r="O16" s="80"/>
      <c r="P16" s="80"/>
      <c r="Q16" s="4"/>
    </row>
    <row r="17" spans="13:17" ht="12.75" customHeight="1">
      <c r="M17" s="79"/>
      <c r="N17" s="79"/>
      <c r="O17" s="80"/>
      <c r="P17" s="80"/>
      <c r="Q17" s="4"/>
    </row>
    <row r="18" spans="13:17" ht="12.75" customHeight="1">
      <c r="M18" s="79"/>
      <c r="N18" s="79"/>
      <c r="O18" s="80"/>
      <c r="P18" s="80"/>
      <c r="Q18" s="4"/>
    </row>
    <row r="19" spans="13:17" ht="12.75" customHeight="1">
      <c r="M19" s="79"/>
      <c r="N19" s="79"/>
      <c r="O19" s="80"/>
      <c r="P19" s="80"/>
      <c r="Q19" s="4"/>
    </row>
    <row r="20" spans="13:17" ht="12.75" customHeight="1">
      <c r="M20" s="79"/>
      <c r="N20" s="79"/>
      <c r="O20" s="80"/>
      <c r="P20" s="80"/>
      <c r="Q20" s="4"/>
    </row>
    <row r="21" spans="13:17" ht="12.75" customHeight="1">
      <c r="M21" s="79"/>
      <c r="N21" s="79"/>
      <c r="O21" s="80"/>
      <c r="P21" s="80"/>
      <c r="Q21" s="4"/>
    </row>
    <row r="22" spans="13:17" ht="12.75" customHeight="1">
      <c r="M22" s="79"/>
      <c r="N22" s="79"/>
      <c r="O22" s="80"/>
      <c r="P22" s="80"/>
      <c r="Q22" s="4"/>
    </row>
    <row r="23" spans="13:17" ht="12.75" customHeight="1">
      <c r="M23" s="79"/>
      <c r="N23" s="79"/>
      <c r="O23" s="80"/>
      <c r="P23" s="80"/>
      <c r="Q23" s="4"/>
    </row>
    <row r="24" spans="13:17" ht="12.75" customHeight="1">
      <c r="M24" s="79"/>
      <c r="N24" s="79"/>
      <c r="O24" s="80"/>
      <c r="P24" s="80"/>
      <c r="Q24" s="4"/>
    </row>
    <row r="25" spans="13:17" ht="12.75" customHeight="1">
      <c r="M25" s="79"/>
      <c r="N25" s="79"/>
      <c r="O25" s="80"/>
      <c r="P25" s="80"/>
      <c r="Q25" s="4"/>
    </row>
    <row r="26" spans="13:17" ht="12.75" customHeight="1">
      <c r="M26" s="79"/>
      <c r="N26" s="79"/>
      <c r="O26" s="80"/>
      <c r="P26" s="80"/>
      <c r="Q26" s="4"/>
    </row>
    <row r="27" spans="13:17" ht="12.75" customHeight="1">
      <c r="M27" s="79"/>
      <c r="N27" s="79"/>
      <c r="O27" s="80"/>
      <c r="P27" s="80"/>
      <c r="Q27" s="4"/>
    </row>
    <row r="28" spans="13:17" ht="12.75" customHeight="1">
      <c r="M28" s="79"/>
      <c r="N28" s="79"/>
      <c r="O28" s="80"/>
      <c r="P28" s="80"/>
      <c r="Q28" s="4"/>
    </row>
    <row r="29" spans="13:17" ht="12.75" customHeight="1">
      <c r="M29" s="79"/>
      <c r="N29" s="79"/>
      <c r="O29" s="80"/>
      <c r="P29" s="80"/>
      <c r="Q29" s="4"/>
    </row>
    <row r="30" spans="13:17" ht="12.75" customHeight="1">
      <c r="M30" s="79"/>
      <c r="N30" s="79"/>
      <c r="O30" s="80"/>
      <c r="P30" s="80"/>
      <c r="Q30" s="4"/>
    </row>
    <row r="31" spans="13:17" ht="12.75" customHeight="1">
      <c r="M31" s="79"/>
      <c r="N31" s="79"/>
      <c r="O31" s="80"/>
      <c r="P31" s="80"/>
      <c r="Q31" s="4"/>
    </row>
    <row r="32" spans="13:17" ht="12.75" customHeight="1">
      <c r="M32" s="79"/>
      <c r="N32" s="79"/>
      <c r="O32" s="80"/>
      <c r="P32" s="80"/>
      <c r="Q32" s="4"/>
    </row>
    <row r="33" spans="13:17" ht="12.75" customHeight="1">
      <c r="M33" s="79"/>
      <c r="N33" s="79"/>
      <c r="O33" s="80"/>
      <c r="P33" s="80"/>
      <c r="Q33" s="4"/>
    </row>
    <row r="34" spans="13:17" ht="12.75" customHeight="1">
      <c r="M34" s="79"/>
      <c r="N34" s="79"/>
      <c r="O34" s="80"/>
      <c r="P34" s="80"/>
      <c r="Q34" s="4"/>
    </row>
    <row r="35" spans="13:17" ht="12.75" customHeight="1">
      <c r="M35" s="79"/>
      <c r="N35" s="79"/>
      <c r="O35" s="80"/>
      <c r="P35" s="80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0.004600000000000006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3.2500000000000004</v>
      </c>
      <c r="P54">
        <f>SUM(P2:P50)</f>
        <v>3.17</v>
      </c>
      <c r="Q54" s="8">
        <f>+O54+P54</f>
        <v>6.42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0.02</v>
      </c>
      <c r="P56">
        <f>MIN(P2:P50)</f>
        <v>0.02</v>
      </c>
      <c r="Q56" s="9">
        <f>MIN(O56:P56)</f>
        <v>0.02</v>
      </c>
    </row>
    <row r="57" spans="14:17" ht="12.75" customHeight="1">
      <c r="N57" s="5" t="s">
        <v>10</v>
      </c>
      <c r="O57">
        <f>MAX(O2:O50)</f>
        <v>1.02</v>
      </c>
      <c r="P57">
        <f>MAX(P2:P50)</f>
        <v>0.96</v>
      </c>
      <c r="Q57" s="10">
        <f>MAX(O57:P57)</f>
        <v>1.02</v>
      </c>
    </row>
    <row r="58" spans="14:17" ht="12.75" customHeight="1">
      <c r="N58" s="5" t="s">
        <v>11</v>
      </c>
      <c r="O58" s="11">
        <f>O54/O55</f>
        <v>0.27083333333333337</v>
      </c>
      <c r="P58" s="11">
        <f>P54/P55</f>
        <v>0.26416666666666666</v>
      </c>
      <c r="Q58" s="12">
        <f>(O54+P54)/Q55</f>
        <v>0.2675</v>
      </c>
    </row>
    <row r="59" spans="14:17" ht="12.75" customHeight="1">
      <c r="N59" s="5" t="s">
        <v>12</v>
      </c>
      <c r="O59" s="13">
        <f>STDEV(O2:O50)</f>
        <v>0.2840441173586607</v>
      </c>
      <c r="P59" s="13">
        <f>STDEV(P2:P50)</f>
        <v>0.2692905944187881</v>
      </c>
      <c r="Q59" s="13">
        <f>SQRT(Q51/Q55)</f>
        <v>0.013844373104863467</v>
      </c>
    </row>
    <row r="60" spans="14:17" ht="12.75" customHeight="1">
      <c r="N60" s="5" t="s">
        <v>13</v>
      </c>
      <c r="Q60" s="14">
        <f>(Q59/Q58)*100</f>
        <v>5.175466581257371</v>
      </c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7" max="7" width="9.57421875" style="0" bestFit="1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121</v>
      </c>
      <c r="M1" s="99" t="s">
        <v>0</v>
      </c>
      <c r="N1" s="99" t="s">
        <v>1</v>
      </c>
      <c r="O1" s="99" t="s">
        <v>122</v>
      </c>
      <c r="P1" s="99" t="s">
        <v>122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100" t="s">
        <v>32</v>
      </c>
      <c r="N2" s="100" t="s">
        <v>33</v>
      </c>
      <c r="O2" s="101">
        <v>170</v>
      </c>
      <c r="P2" s="101">
        <v>174</v>
      </c>
      <c r="Q2" s="4">
        <f aca="true" t="shared" si="0" ref="Q2:Q13">(O2-P2)^2</f>
        <v>16</v>
      </c>
      <c r="R2">
        <v>900</v>
      </c>
      <c r="S2">
        <f>0.8*R2</f>
        <v>720</v>
      </c>
      <c r="T2">
        <v>0</v>
      </c>
      <c r="U2">
        <f>$B$3</f>
        <v>1</v>
      </c>
    </row>
    <row r="3" spans="1:21" ht="12.75" customHeight="1">
      <c r="A3" s="15" t="s">
        <v>20</v>
      </c>
      <c r="B3">
        <v>1</v>
      </c>
      <c r="C3" t="s">
        <v>21</v>
      </c>
      <c r="M3" s="100" t="s">
        <v>32</v>
      </c>
      <c r="N3" s="100" t="s">
        <v>34</v>
      </c>
      <c r="O3" s="101">
        <v>12</v>
      </c>
      <c r="P3" s="101">
        <v>13</v>
      </c>
      <c r="Q3" s="4">
        <f t="shared" si="0"/>
        <v>1</v>
      </c>
      <c r="R3">
        <v>0</v>
      </c>
      <c r="S3">
        <v>0</v>
      </c>
      <c r="T3">
        <f>R2</f>
        <v>900</v>
      </c>
      <c r="U3">
        <f>$B$3</f>
        <v>1</v>
      </c>
    </row>
    <row r="4" spans="13:19" ht="12.75" customHeight="1">
      <c r="M4" s="100" t="s">
        <v>32</v>
      </c>
      <c r="N4" s="100" t="s">
        <v>35</v>
      </c>
      <c r="O4" s="101">
        <v>69</v>
      </c>
      <c r="P4" s="101">
        <v>72</v>
      </c>
      <c r="Q4" s="4">
        <f t="shared" si="0"/>
        <v>9</v>
      </c>
      <c r="R4">
        <f>S2</f>
        <v>720</v>
      </c>
      <c r="S4">
        <f>R2</f>
        <v>900</v>
      </c>
    </row>
    <row r="5" spans="1:21" ht="12.75" customHeight="1">
      <c r="A5" s="15" t="s">
        <v>16</v>
      </c>
      <c r="M5" s="100" t="s">
        <v>32</v>
      </c>
      <c r="N5" s="100" t="s">
        <v>36</v>
      </c>
      <c r="O5" s="101">
        <v>228</v>
      </c>
      <c r="P5" s="101">
        <v>227</v>
      </c>
      <c r="Q5" s="4">
        <f t="shared" si="0"/>
        <v>1</v>
      </c>
      <c r="T5">
        <f>$B$3</f>
        <v>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00" t="s">
        <v>32</v>
      </c>
      <c r="N6" s="100" t="s">
        <v>37</v>
      </c>
      <c r="O6" s="101">
        <v>613</v>
      </c>
      <c r="P6" s="101">
        <v>575</v>
      </c>
      <c r="Q6" s="4">
        <f t="shared" si="0"/>
        <v>1444</v>
      </c>
      <c r="T6">
        <f>$B$3</f>
        <v>1</v>
      </c>
      <c r="U6">
        <f>+T3</f>
        <v>900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00" t="s">
        <v>38</v>
      </c>
      <c r="N7" s="100" t="s">
        <v>39</v>
      </c>
      <c r="O7" s="101">
        <v>58</v>
      </c>
      <c r="P7" s="101">
        <v>57</v>
      </c>
      <c r="Q7" s="4">
        <f t="shared" si="0"/>
        <v>1</v>
      </c>
    </row>
    <row r="8" spans="1:17" ht="12.75" customHeight="1">
      <c r="A8" s="17" t="s">
        <v>4</v>
      </c>
      <c r="B8" s="18">
        <f>+O55</f>
        <v>12</v>
      </c>
      <c r="C8" s="18">
        <f>+O54</f>
        <v>2372</v>
      </c>
      <c r="D8">
        <f>$B$3</f>
        <v>1</v>
      </c>
      <c r="E8" s="18">
        <f>+O56</f>
        <v>7</v>
      </c>
      <c r="F8" s="18">
        <f>+O57</f>
        <v>900</v>
      </c>
      <c r="G8" s="8">
        <f>+O58</f>
        <v>197.66666666666666</v>
      </c>
      <c r="H8" s="28">
        <f>O59</f>
        <v>275.36862346294794</v>
      </c>
      <c r="I8" s="28" t="s">
        <v>17</v>
      </c>
      <c r="J8" s="19" t="s">
        <v>17</v>
      </c>
      <c r="M8" s="100" t="s">
        <v>38</v>
      </c>
      <c r="N8" s="100" t="s">
        <v>40</v>
      </c>
      <c r="O8" s="101">
        <v>40</v>
      </c>
      <c r="P8" s="101">
        <v>40</v>
      </c>
      <c r="Q8" s="4">
        <f t="shared" si="0"/>
        <v>0</v>
      </c>
    </row>
    <row r="9" spans="1:17" ht="12.75" customHeight="1">
      <c r="A9" s="17" t="s">
        <v>5</v>
      </c>
      <c r="B9" s="18">
        <f>+P55</f>
        <v>12</v>
      </c>
      <c r="C9" s="18">
        <f>+P54</f>
        <v>2333</v>
      </c>
      <c r="D9">
        <f>$B$3</f>
        <v>1</v>
      </c>
      <c r="E9" s="18">
        <f>+P56</f>
        <v>7</v>
      </c>
      <c r="F9" s="18">
        <f>+P57</f>
        <v>886</v>
      </c>
      <c r="G9" s="8">
        <f>P58</f>
        <v>194.41666666666666</v>
      </c>
      <c r="H9" s="28">
        <f>P59</f>
        <v>266.5661979298724</v>
      </c>
      <c r="I9" s="28" t="s">
        <v>17</v>
      </c>
      <c r="J9" s="19" t="s">
        <v>17</v>
      </c>
      <c r="M9" s="100" t="s">
        <v>38</v>
      </c>
      <c r="N9" s="100" t="s">
        <v>41</v>
      </c>
      <c r="O9" s="101">
        <v>72</v>
      </c>
      <c r="P9" s="101">
        <v>75</v>
      </c>
      <c r="Q9" s="4">
        <f t="shared" si="0"/>
        <v>9</v>
      </c>
    </row>
    <row r="10" spans="1:17" ht="12.75" customHeight="1">
      <c r="A10" s="20" t="s">
        <v>6</v>
      </c>
      <c r="B10" s="21">
        <f>+Q55</f>
        <v>24</v>
      </c>
      <c r="C10" s="23">
        <f>+Q54</f>
        <v>4705</v>
      </c>
      <c r="D10" s="21">
        <f>$B$3</f>
        <v>1</v>
      </c>
      <c r="E10" s="21">
        <f>+Q56</f>
        <v>7</v>
      </c>
      <c r="F10" s="23">
        <f>+Q57</f>
        <v>900</v>
      </c>
      <c r="G10" s="30">
        <f>Q58</f>
        <v>196.04166666666666</v>
      </c>
      <c r="H10" s="29" t="s">
        <v>17</v>
      </c>
      <c r="I10" s="22">
        <f>Q59</f>
        <v>8.398908659264409</v>
      </c>
      <c r="J10" s="24">
        <f>Q60</f>
        <v>4.28424671248344</v>
      </c>
      <c r="M10" s="100" t="s">
        <v>38</v>
      </c>
      <c r="N10" s="100" t="s">
        <v>42</v>
      </c>
      <c r="O10" s="101">
        <v>7</v>
      </c>
      <c r="P10" s="101">
        <v>7</v>
      </c>
      <c r="Q10" s="4">
        <f t="shared" si="0"/>
        <v>0</v>
      </c>
    </row>
    <row r="11" spans="13:17" ht="12.75" customHeight="1">
      <c r="M11" s="100" t="s">
        <v>28</v>
      </c>
      <c r="N11" s="100" t="s">
        <v>43</v>
      </c>
      <c r="O11" s="101">
        <v>84</v>
      </c>
      <c r="P11" s="101">
        <v>88</v>
      </c>
      <c r="Q11" s="4">
        <f t="shared" si="0"/>
        <v>16</v>
      </c>
    </row>
    <row r="12" spans="13:17" ht="12.75" customHeight="1">
      <c r="M12" s="100" t="s">
        <v>28</v>
      </c>
      <c r="N12" s="100" t="s">
        <v>44</v>
      </c>
      <c r="O12" s="101">
        <v>900</v>
      </c>
      <c r="P12" s="101">
        <v>886</v>
      </c>
      <c r="Q12" s="4">
        <f t="shared" si="0"/>
        <v>196</v>
      </c>
    </row>
    <row r="13" spans="13:17" ht="12.75" customHeight="1">
      <c r="M13" s="100" t="s">
        <v>45</v>
      </c>
      <c r="N13" s="100" t="s">
        <v>46</v>
      </c>
      <c r="O13" s="101">
        <v>119</v>
      </c>
      <c r="P13" s="101">
        <v>119</v>
      </c>
      <c r="Q13" s="4">
        <f t="shared" si="0"/>
        <v>0</v>
      </c>
    </row>
    <row r="14" spans="13:17" ht="12.75" customHeight="1">
      <c r="M14" s="79"/>
      <c r="N14" s="79"/>
      <c r="O14" s="80"/>
      <c r="P14" s="80"/>
      <c r="Q14" s="4"/>
    </row>
    <row r="15" spans="13:17" ht="12.75" customHeight="1">
      <c r="M15" s="79"/>
      <c r="N15" s="79"/>
      <c r="O15" s="80"/>
      <c r="P15" s="80"/>
      <c r="Q15" s="4"/>
    </row>
    <row r="16" spans="13:17" ht="12.75" customHeight="1">
      <c r="M16" s="79"/>
      <c r="N16" s="79"/>
      <c r="O16" s="80"/>
      <c r="P16" s="80"/>
      <c r="Q16" s="4"/>
    </row>
    <row r="17" spans="13:17" ht="12.75" customHeight="1">
      <c r="M17" s="79"/>
      <c r="N17" s="79"/>
      <c r="O17" s="80"/>
      <c r="P17" s="80"/>
      <c r="Q17" s="4"/>
    </row>
    <row r="18" spans="13:17" ht="12.75" customHeight="1">
      <c r="M18" s="79"/>
      <c r="N18" s="79"/>
      <c r="O18" s="80"/>
      <c r="P18" s="80"/>
      <c r="Q18" s="4"/>
    </row>
    <row r="19" spans="13:17" ht="12.75" customHeight="1">
      <c r="M19" s="79"/>
      <c r="N19" s="79"/>
      <c r="O19" s="80"/>
      <c r="P19" s="80"/>
      <c r="Q19" s="4"/>
    </row>
    <row r="20" spans="13:17" ht="12.75" customHeight="1">
      <c r="M20" s="79"/>
      <c r="N20" s="79"/>
      <c r="O20" s="80"/>
      <c r="P20" s="80"/>
      <c r="Q20" s="4"/>
    </row>
    <row r="21" spans="13:17" ht="12.75" customHeight="1">
      <c r="M21" s="79"/>
      <c r="N21" s="79"/>
      <c r="O21" s="80"/>
      <c r="P21" s="80"/>
      <c r="Q21" s="4"/>
    </row>
    <row r="22" spans="13:17" ht="12.75" customHeight="1">
      <c r="M22" s="79"/>
      <c r="N22" s="79"/>
      <c r="O22" s="80"/>
      <c r="P22" s="80"/>
      <c r="Q22" s="4"/>
    </row>
    <row r="23" spans="13:17" ht="12.75" customHeight="1">
      <c r="M23" s="79"/>
      <c r="N23" s="79"/>
      <c r="O23" s="80"/>
      <c r="P23" s="80"/>
      <c r="Q23" s="4"/>
    </row>
    <row r="24" spans="13:17" ht="12.75" customHeight="1">
      <c r="M24" s="79"/>
      <c r="N24" s="79"/>
      <c r="O24" s="80"/>
      <c r="P24" s="80"/>
      <c r="Q24" s="4"/>
    </row>
    <row r="25" spans="13:17" ht="12.75" customHeight="1">
      <c r="M25" s="79"/>
      <c r="N25" s="79"/>
      <c r="O25" s="80"/>
      <c r="P25" s="80"/>
      <c r="Q25" s="4"/>
    </row>
    <row r="26" spans="13:17" ht="12.75" customHeight="1">
      <c r="M26" s="79"/>
      <c r="N26" s="79"/>
      <c r="O26" s="80"/>
      <c r="P26" s="80"/>
      <c r="Q26" s="4"/>
    </row>
    <row r="27" spans="13:17" ht="12.75" customHeight="1">
      <c r="M27" s="79"/>
      <c r="N27" s="79"/>
      <c r="O27" s="80"/>
      <c r="P27" s="80"/>
      <c r="Q27" s="4"/>
    </row>
    <row r="28" spans="13:17" ht="12.75" customHeight="1">
      <c r="M28" s="79"/>
      <c r="N28" s="79"/>
      <c r="O28" s="80"/>
      <c r="P28" s="80"/>
      <c r="Q28" s="4"/>
    </row>
    <row r="29" spans="13:17" ht="12.75" customHeight="1">
      <c r="M29" s="79"/>
      <c r="N29" s="79"/>
      <c r="O29" s="80"/>
      <c r="P29" s="80"/>
      <c r="Q29" s="4"/>
    </row>
    <row r="30" spans="13:17" ht="12.75" customHeight="1">
      <c r="M30" s="79"/>
      <c r="N30" s="79"/>
      <c r="O30" s="80"/>
      <c r="P30" s="80"/>
      <c r="Q30" s="4"/>
    </row>
    <row r="31" spans="13:17" ht="12.75" customHeight="1">
      <c r="M31" s="79"/>
      <c r="N31" s="79"/>
      <c r="O31" s="80"/>
      <c r="P31" s="80"/>
      <c r="Q31" s="4"/>
    </row>
    <row r="32" spans="13:17" ht="12.75" customHeight="1">
      <c r="M32" s="79"/>
      <c r="N32" s="79"/>
      <c r="O32" s="80"/>
      <c r="P32" s="80"/>
      <c r="Q32" s="4"/>
    </row>
    <row r="33" spans="13:17" ht="12.75" customHeight="1">
      <c r="M33" s="79"/>
      <c r="N33" s="79"/>
      <c r="O33" s="80"/>
      <c r="P33" s="80"/>
      <c r="Q33" s="4"/>
    </row>
    <row r="34" spans="13:17" ht="12.75" customHeight="1">
      <c r="M34" s="79"/>
      <c r="N34" s="79"/>
      <c r="O34" s="80"/>
      <c r="P34" s="80"/>
      <c r="Q34" s="4"/>
    </row>
    <row r="35" spans="13:17" ht="12.75" customHeight="1">
      <c r="M35" s="79"/>
      <c r="N35" s="79"/>
      <c r="O35" s="80"/>
      <c r="P35" s="80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1693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2372</v>
      </c>
      <c r="P54">
        <f>SUM(P2:P50)</f>
        <v>2333</v>
      </c>
      <c r="Q54" s="8">
        <f>+O54+P54</f>
        <v>4705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7</v>
      </c>
      <c r="P56">
        <f>MIN(P2:P50)</f>
        <v>7</v>
      </c>
      <c r="Q56" s="9">
        <f>MIN(O56:P56)</f>
        <v>7</v>
      </c>
    </row>
    <row r="57" spans="14:17" ht="12.75" customHeight="1">
      <c r="N57" s="5" t="s">
        <v>10</v>
      </c>
      <c r="O57">
        <f>MAX(O2:O50)</f>
        <v>900</v>
      </c>
      <c r="P57">
        <f>MAX(P2:P50)</f>
        <v>886</v>
      </c>
      <c r="Q57" s="10">
        <f>MAX(O57:P57)</f>
        <v>900</v>
      </c>
    </row>
    <row r="58" spans="14:17" ht="12.75" customHeight="1">
      <c r="N58" s="5" t="s">
        <v>11</v>
      </c>
      <c r="O58" s="11">
        <f>O54/O55</f>
        <v>197.66666666666666</v>
      </c>
      <c r="P58" s="11">
        <f>P54/P55</f>
        <v>194.41666666666666</v>
      </c>
      <c r="Q58" s="12">
        <f>(O54+P54)/Q55</f>
        <v>196.04166666666666</v>
      </c>
    </row>
    <row r="59" spans="14:17" ht="12.75" customHeight="1">
      <c r="N59" s="5" t="s">
        <v>12</v>
      </c>
      <c r="O59" s="13">
        <f>STDEV(O2:O50)</f>
        <v>275.36862346294794</v>
      </c>
      <c r="P59" s="13">
        <f>STDEV(P2:P50)</f>
        <v>266.5661979298724</v>
      </c>
      <c r="Q59" s="13">
        <f>SQRT(Q51/Q55)</f>
        <v>8.398908659264409</v>
      </c>
    </row>
    <row r="60" spans="14:17" ht="12.75" customHeight="1">
      <c r="N60" s="5" t="s">
        <v>13</v>
      </c>
      <c r="Q60" s="14">
        <f>(Q59/Q58)*100</f>
        <v>4.28424671248344</v>
      </c>
    </row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7" max="7" width="9.57421875" style="0" bestFit="1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123</v>
      </c>
      <c r="M1" s="102" t="s">
        <v>0</v>
      </c>
      <c r="N1" s="102" t="s">
        <v>1</v>
      </c>
      <c r="O1" s="102" t="s">
        <v>124</v>
      </c>
      <c r="P1" s="102" t="s">
        <v>124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103" t="s">
        <v>32</v>
      </c>
      <c r="N2" s="103" t="s">
        <v>33</v>
      </c>
      <c r="O2" s="104">
        <v>10</v>
      </c>
      <c r="P2" s="104">
        <v>10</v>
      </c>
      <c r="Q2" s="4">
        <f aca="true" t="shared" si="0" ref="Q2:Q13">(O2-P2)^2</f>
        <v>0</v>
      </c>
      <c r="R2">
        <v>20</v>
      </c>
      <c r="S2">
        <f>0.8*R2</f>
        <v>16</v>
      </c>
      <c r="T2">
        <v>0</v>
      </c>
      <c r="U2">
        <f>$B$3</f>
        <v>10</v>
      </c>
    </row>
    <row r="3" spans="1:21" ht="12.75" customHeight="1">
      <c r="A3" s="15" t="s">
        <v>20</v>
      </c>
      <c r="B3">
        <v>10</v>
      </c>
      <c r="C3" t="s">
        <v>21</v>
      </c>
      <c r="M3" s="103" t="s">
        <v>32</v>
      </c>
      <c r="N3" s="103" t="s">
        <v>34</v>
      </c>
      <c r="O3" s="104">
        <v>10</v>
      </c>
      <c r="P3" s="104">
        <v>10</v>
      </c>
      <c r="Q3" s="4">
        <f t="shared" si="0"/>
        <v>0</v>
      </c>
      <c r="R3">
        <v>0</v>
      </c>
      <c r="S3">
        <v>0</v>
      </c>
      <c r="T3">
        <f>R2</f>
        <v>20</v>
      </c>
      <c r="U3">
        <f>$B$3</f>
        <v>10</v>
      </c>
    </row>
    <row r="4" spans="13:19" ht="12.75" customHeight="1">
      <c r="M4" s="103" t="s">
        <v>32</v>
      </c>
      <c r="N4" s="103" t="s">
        <v>35</v>
      </c>
      <c r="O4" s="104">
        <v>10</v>
      </c>
      <c r="P4" s="104">
        <v>10</v>
      </c>
      <c r="Q4" s="4">
        <f t="shared" si="0"/>
        <v>0</v>
      </c>
      <c r="R4">
        <f>S2</f>
        <v>16</v>
      </c>
      <c r="S4">
        <f>R2</f>
        <v>20</v>
      </c>
    </row>
    <row r="5" spans="1:21" ht="12.75" customHeight="1">
      <c r="A5" s="15" t="s">
        <v>16</v>
      </c>
      <c r="M5" s="103" t="s">
        <v>32</v>
      </c>
      <c r="N5" s="103" t="s">
        <v>36</v>
      </c>
      <c r="O5" s="104">
        <v>10</v>
      </c>
      <c r="P5" s="104">
        <v>10</v>
      </c>
      <c r="Q5" s="4">
        <f t="shared" si="0"/>
        <v>0</v>
      </c>
      <c r="T5">
        <f>$B$3</f>
        <v>10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03" t="s">
        <v>32</v>
      </c>
      <c r="N6" s="103" t="s">
        <v>37</v>
      </c>
      <c r="O6" s="104">
        <v>5</v>
      </c>
      <c r="P6" s="104">
        <v>5</v>
      </c>
      <c r="Q6" s="4">
        <f t="shared" si="0"/>
        <v>0</v>
      </c>
      <c r="T6">
        <f>$B$3</f>
        <v>10</v>
      </c>
      <c r="U6">
        <f>+T3</f>
        <v>20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03" t="s">
        <v>38</v>
      </c>
      <c r="N7" s="103" t="s">
        <v>39</v>
      </c>
      <c r="O7" s="104">
        <v>5</v>
      </c>
      <c r="P7" s="104">
        <v>5</v>
      </c>
      <c r="Q7" s="4">
        <f t="shared" si="0"/>
        <v>0</v>
      </c>
    </row>
    <row r="8" spans="1:17" ht="12.75" customHeight="1">
      <c r="A8" s="17" t="s">
        <v>4</v>
      </c>
      <c r="B8" s="18">
        <f>+O55</f>
        <v>12</v>
      </c>
      <c r="C8" s="18">
        <f>+O54</f>
        <v>85</v>
      </c>
      <c r="D8">
        <f>$B$3</f>
        <v>10</v>
      </c>
      <c r="E8" s="18">
        <f>+O56</f>
        <v>5</v>
      </c>
      <c r="F8" s="18">
        <f>+O57</f>
        <v>10</v>
      </c>
      <c r="G8" s="8">
        <f>+O58</f>
        <v>7.083333333333333</v>
      </c>
      <c r="H8" s="28">
        <f>O59</f>
        <v>2.5746432527221854</v>
      </c>
      <c r="I8" s="28" t="s">
        <v>17</v>
      </c>
      <c r="J8" s="19" t="s">
        <v>17</v>
      </c>
      <c r="M8" s="103" t="s">
        <v>38</v>
      </c>
      <c r="N8" s="103" t="s">
        <v>40</v>
      </c>
      <c r="O8" s="104">
        <v>5</v>
      </c>
      <c r="P8" s="104">
        <v>5</v>
      </c>
      <c r="Q8" s="4">
        <f t="shared" si="0"/>
        <v>0</v>
      </c>
    </row>
    <row r="9" spans="1:17" ht="12.75" customHeight="1">
      <c r="A9" s="17" t="s">
        <v>5</v>
      </c>
      <c r="B9" s="18">
        <f>+P55</f>
        <v>12</v>
      </c>
      <c r="C9" s="18">
        <f>+P54</f>
        <v>80</v>
      </c>
      <c r="D9">
        <f>$B$3</f>
        <v>10</v>
      </c>
      <c r="E9" s="18">
        <f>+P56</f>
        <v>5</v>
      </c>
      <c r="F9" s="18">
        <f>+P57</f>
        <v>10</v>
      </c>
      <c r="G9" s="8">
        <f>P58</f>
        <v>6.666666666666667</v>
      </c>
      <c r="H9" s="28">
        <f>P59</f>
        <v>2.461829819586654</v>
      </c>
      <c r="I9" s="28" t="s">
        <v>17</v>
      </c>
      <c r="J9" s="19" t="s">
        <v>17</v>
      </c>
      <c r="M9" s="103" t="s">
        <v>38</v>
      </c>
      <c r="N9" s="103" t="s">
        <v>41</v>
      </c>
      <c r="O9" s="104">
        <v>5</v>
      </c>
      <c r="P9" s="104">
        <v>5</v>
      </c>
      <c r="Q9" s="4">
        <f t="shared" si="0"/>
        <v>0</v>
      </c>
    </row>
    <row r="10" spans="1:17" ht="12.75" customHeight="1">
      <c r="A10" s="20" t="s">
        <v>6</v>
      </c>
      <c r="B10" s="21">
        <f>+Q55</f>
        <v>24</v>
      </c>
      <c r="C10" s="23">
        <f>+Q54</f>
        <v>165</v>
      </c>
      <c r="D10" s="21">
        <f>$B$3</f>
        <v>10</v>
      </c>
      <c r="E10" s="21">
        <f>+Q56</f>
        <v>5</v>
      </c>
      <c r="F10" s="23">
        <f>+Q57</f>
        <v>10</v>
      </c>
      <c r="G10" s="30">
        <f>Q58</f>
        <v>6.875</v>
      </c>
      <c r="H10" s="29" t="s">
        <v>17</v>
      </c>
      <c r="I10" s="22">
        <f>Q59</f>
        <v>1.0206207261596576</v>
      </c>
      <c r="J10" s="24">
        <f>Q60</f>
        <v>14.84539238050411</v>
      </c>
      <c r="M10" s="103" t="s">
        <v>38</v>
      </c>
      <c r="N10" s="103" t="s">
        <v>42</v>
      </c>
      <c r="O10" s="104">
        <v>10</v>
      </c>
      <c r="P10" s="104">
        <v>5</v>
      </c>
      <c r="Q10" s="4">
        <f t="shared" si="0"/>
        <v>25</v>
      </c>
    </row>
    <row r="11" spans="13:17" ht="12.75" customHeight="1">
      <c r="M11" s="103" t="s">
        <v>28</v>
      </c>
      <c r="N11" s="103" t="s">
        <v>43</v>
      </c>
      <c r="O11" s="104">
        <v>5</v>
      </c>
      <c r="P11" s="104">
        <v>5</v>
      </c>
      <c r="Q11" s="4">
        <f t="shared" si="0"/>
        <v>0</v>
      </c>
    </row>
    <row r="12" spans="13:17" ht="12.75" customHeight="1">
      <c r="M12" s="103" t="s">
        <v>28</v>
      </c>
      <c r="N12" s="103" t="s">
        <v>44</v>
      </c>
      <c r="O12" s="104">
        <v>5</v>
      </c>
      <c r="P12" s="104">
        <v>5</v>
      </c>
      <c r="Q12" s="4">
        <f t="shared" si="0"/>
        <v>0</v>
      </c>
    </row>
    <row r="13" spans="13:17" ht="12.75" customHeight="1">
      <c r="M13" s="103" t="s">
        <v>45</v>
      </c>
      <c r="N13" s="103" t="s">
        <v>46</v>
      </c>
      <c r="O13" s="104">
        <v>5</v>
      </c>
      <c r="P13" s="104">
        <v>5</v>
      </c>
      <c r="Q13" s="4">
        <f t="shared" si="0"/>
        <v>0</v>
      </c>
    </row>
    <row r="14" spans="13:17" ht="12.75" customHeight="1">
      <c r="M14" s="79"/>
      <c r="N14" s="79"/>
      <c r="O14" s="80"/>
      <c r="P14" s="80"/>
      <c r="Q14" s="4"/>
    </row>
    <row r="15" spans="13:17" ht="12.75" customHeight="1">
      <c r="M15" s="79"/>
      <c r="N15" s="79"/>
      <c r="O15" s="80"/>
      <c r="P15" s="80"/>
      <c r="Q15" s="4"/>
    </row>
    <row r="16" spans="13:17" ht="12.75" customHeight="1">
      <c r="M16" s="79"/>
      <c r="N16" s="79"/>
      <c r="O16" s="80"/>
      <c r="P16" s="80"/>
      <c r="Q16" s="4"/>
    </row>
    <row r="17" spans="13:17" ht="12.75" customHeight="1">
      <c r="M17" s="79"/>
      <c r="N17" s="79"/>
      <c r="O17" s="80"/>
      <c r="P17" s="80"/>
      <c r="Q17" s="4"/>
    </row>
    <row r="18" spans="13:17" ht="12.75" customHeight="1">
      <c r="M18" s="79"/>
      <c r="N18" s="79"/>
      <c r="O18" s="80"/>
      <c r="P18" s="80"/>
      <c r="Q18" s="4"/>
    </row>
    <row r="19" spans="13:17" ht="12.75" customHeight="1">
      <c r="M19" s="79"/>
      <c r="N19" s="79"/>
      <c r="O19" s="80"/>
      <c r="P19" s="80"/>
      <c r="Q19" s="4"/>
    </row>
    <row r="20" spans="13:17" ht="12.75" customHeight="1">
      <c r="M20" s="79"/>
      <c r="N20" s="79"/>
      <c r="O20" s="80"/>
      <c r="P20" s="80"/>
      <c r="Q20" s="4"/>
    </row>
    <row r="21" spans="13:17" ht="12.75" customHeight="1">
      <c r="M21" s="79"/>
      <c r="N21" s="79"/>
      <c r="O21" s="80"/>
      <c r="P21" s="80"/>
      <c r="Q21" s="4"/>
    </row>
    <row r="22" spans="13:17" ht="12.75" customHeight="1">
      <c r="M22" s="79"/>
      <c r="N22" s="79"/>
      <c r="O22" s="80"/>
      <c r="P22" s="80"/>
      <c r="Q22" s="4"/>
    </row>
    <row r="23" spans="13:17" ht="12.75" customHeight="1">
      <c r="M23" s="79"/>
      <c r="N23" s="79"/>
      <c r="O23" s="80"/>
      <c r="P23" s="80"/>
      <c r="Q23" s="4"/>
    </row>
    <row r="24" spans="13:17" ht="12.75" customHeight="1">
      <c r="M24" s="79"/>
      <c r="N24" s="79"/>
      <c r="O24" s="80"/>
      <c r="P24" s="80"/>
      <c r="Q24" s="4"/>
    </row>
    <row r="25" spans="13:17" ht="12.75" customHeight="1">
      <c r="M25" s="79"/>
      <c r="N25" s="79"/>
      <c r="O25" s="80"/>
      <c r="P25" s="80"/>
      <c r="Q25" s="4"/>
    </row>
    <row r="26" spans="13:17" ht="12.75" customHeight="1">
      <c r="M26" s="79"/>
      <c r="N26" s="79"/>
      <c r="O26" s="80"/>
      <c r="P26" s="80"/>
      <c r="Q26" s="4"/>
    </row>
    <row r="27" spans="13:17" ht="12.75" customHeight="1">
      <c r="M27" s="79"/>
      <c r="N27" s="79"/>
      <c r="O27" s="80"/>
      <c r="P27" s="80"/>
      <c r="Q27" s="4"/>
    </row>
    <row r="28" spans="13:17" ht="12.75" customHeight="1">
      <c r="M28" s="79"/>
      <c r="N28" s="79"/>
      <c r="O28" s="80"/>
      <c r="P28" s="80"/>
      <c r="Q28" s="4"/>
    </row>
    <row r="29" spans="13:17" ht="12.75" customHeight="1">
      <c r="M29" s="79"/>
      <c r="N29" s="79"/>
      <c r="O29" s="80"/>
      <c r="P29" s="80"/>
      <c r="Q29" s="4"/>
    </row>
    <row r="30" spans="13:17" ht="12.75" customHeight="1">
      <c r="M30" s="79"/>
      <c r="N30" s="79"/>
      <c r="O30" s="80"/>
      <c r="P30" s="80"/>
      <c r="Q30" s="4"/>
    </row>
    <row r="31" spans="13:17" ht="12.75" customHeight="1">
      <c r="M31" s="79"/>
      <c r="N31" s="79"/>
      <c r="O31" s="80"/>
      <c r="P31" s="80"/>
      <c r="Q31" s="4"/>
    </row>
    <row r="32" spans="13:17" ht="12.75" customHeight="1">
      <c r="M32" s="79"/>
      <c r="N32" s="79"/>
      <c r="O32" s="80"/>
      <c r="P32" s="80"/>
      <c r="Q32" s="4"/>
    </row>
    <row r="33" spans="13:17" ht="12.75" customHeight="1">
      <c r="M33" s="79"/>
      <c r="N33" s="79"/>
      <c r="O33" s="80"/>
      <c r="P33" s="80"/>
      <c r="Q33" s="4"/>
    </row>
    <row r="34" spans="13:17" ht="12.75" customHeight="1">
      <c r="M34" s="79"/>
      <c r="N34" s="79"/>
      <c r="O34" s="80"/>
      <c r="P34" s="80"/>
      <c r="Q34" s="4"/>
    </row>
    <row r="35" spans="13:17" ht="12.75" customHeight="1">
      <c r="M35" s="79"/>
      <c r="N35" s="79"/>
      <c r="O35" s="80"/>
      <c r="P35" s="80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25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85</v>
      </c>
      <c r="P54">
        <f>SUM(P2:P50)</f>
        <v>80</v>
      </c>
      <c r="Q54" s="8">
        <f>+O54+P54</f>
        <v>165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5</v>
      </c>
      <c r="P56">
        <f>MIN(P2:P50)</f>
        <v>5</v>
      </c>
      <c r="Q56" s="9">
        <f>MIN(O56:P56)</f>
        <v>5</v>
      </c>
    </row>
    <row r="57" spans="14:17" ht="12.75" customHeight="1">
      <c r="N57" s="5" t="s">
        <v>10</v>
      </c>
      <c r="O57">
        <f>MAX(O2:O50)</f>
        <v>10</v>
      </c>
      <c r="P57">
        <f>MAX(P2:P50)</f>
        <v>10</v>
      </c>
      <c r="Q57" s="10">
        <f>MAX(O57:P57)</f>
        <v>10</v>
      </c>
    </row>
    <row r="58" spans="14:17" ht="12.75" customHeight="1">
      <c r="N58" s="5" t="s">
        <v>11</v>
      </c>
      <c r="O58" s="11">
        <f>O54/O55</f>
        <v>7.083333333333333</v>
      </c>
      <c r="P58" s="11">
        <f>P54/P55</f>
        <v>6.666666666666667</v>
      </c>
      <c r="Q58" s="12">
        <f>(O54+P54)/Q55</f>
        <v>6.875</v>
      </c>
    </row>
    <row r="59" spans="14:17" ht="12.75" customHeight="1">
      <c r="N59" s="5" t="s">
        <v>12</v>
      </c>
      <c r="O59" s="13">
        <f>STDEV(O2:O50)</f>
        <v>2.5746432527221854</v>
      </c>
      <c r="P59" s="13">
        <f>STDEV(P2:P50)</f>
        <v>2.461829819586654</v>
      </c>
      <c r="Q59" s="13">
        <f>SQRT(Q51/Q55)</f>
        <v>1.0206207261596576</v>
      </c>
    </row>
    <row r="60" spans="14:17" ht="12.75" customHeight="1">
      <c r="N60" s="5" t="s">
        <v>13</v>
      </c>
      <c r="Q60" s="14">
        <f>(Q59/Q58)*100</f>
        <v>14.84539238050411</v>
      </c>
    </row>
  </sheetData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7" max="7" width="9.57421875" style="0" bestFit="1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125</v>
      </c>
      <c r="M1" s="105" t="s">
        <v>0</v>
      </c>
      <c r="N1" s="105" t="s">
        <v>1</v>
      </c>
      <c r="O1" s="105" t="s">
        <v>126</v>
      </c>
      <c r="P1" s="105" t="s">
        <v>126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106" t="s">
        <v>32</v>
      </c>
      <c r="N2" s="106" t="s">
        <v>33</v>
      </c>
      <c r="O2" s="107">
        <v>506</v>
      </c>
      <c r="P2" s="107">
        <v>515</v>
      </c>
      <c r="Q2" s="4">
        <f aca="true" t="shared" si="0" ref="Q2:Q13">(O2-P2)^2</f>
        <v>81</v>
      </c>
      <c r="R2">
        <v>520</v>
      </c>
      <c r="S2">
        <f>0.8*R2</f>
        <v>416</v>
      </c>
      <c r="T2">
        <v>0</v>
      </c>
      <c r="U2">
        <f>$B$3</f>
        <v>2</v>
      </c>
    </row>
    <row r="3" spans="1:21" ht="12.75" customHeight="1">
      <c r="A3" s="15" t="s">
        <v>20</v>
      </c>
      <c r="B3">
        <v>2</v>
      </c>
      <c r="C3" t="s">
        <v>21</v>
      </c>
      <c r="M3" s="106" t="s">
        <v>32</v>
      </c>
      <c r="N3" s="106" t="s">
        <v>34</v>
      </c>
      <c r="O3" s="107">
        <v>2</v>
      </c>
      <c r="P3" s="107">
        <v>2</v>
      </c>
      <c r="Q3" s="4">
        <f t="shared" si="0"/>
        <v>0</v>
      </c>
      <c r="R3">
        <v>0</v>
      </c>
      <c r="S3">
        <v>0</v>
      </c>
      <c r="T3">
        <f>R2</f>
        <v>520</v>
      </c>
      <c r="U3">
        <f>$B$3</f>
        <v>2</v>
      </c>
    </row>
    <row r="4" spans="13:19" ht="12.75" customHeight="1">
      <c r="M4" s="106" t="s">
        <v>32</v>
      </c>
      <c r="N4" s="106" t="s">
        <v>35</v>
      </c>
      <c r="O4" s="107">
        <v>25</v>
      </c>
      <c r="P4" s="107">
        <v>26</v>
      </c>
      <c r="Q4" s="4">
        <f t="shared" si="0"/>
        <v>1</v>
      </c>
      <c r="R4">
        <f>S2</f>
        <v>416</v>
      </c>
      <c r="S4">
        <f>R2</f>
        <v>520</v>
      </c>
    </row>
    <row r="5" spans="1:21" ht="12.75" customHeight="1">
      <c r="A5" s="15" t="s">
        <v>16</v>
      </c>
      <c r="M5" s="106" t="s">
        <v>32</v>
      </c>
      <c r="N5" s="106" t="s">
        <v>36</v>
      </c>
      <c r="O5" s="107">
        <v>79</v>
      </c>
      <c r="P5" s="107">
        <v>81</v>
      </c>
      <c r="Q5" s="4">
        <f t="shared" si="0"/>
        <v>4</v>
      </c>
      <c r="T5">
        <f>$B$3</f>
        <v>2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06" t="s">
        <v>32</v>
      </c>
      <c r="N6" s="106" t="s">
        <v>37</v>
      </c>
      <c r="O6" s="107">
        <v>135</v>
      </c>
      <c r="P6" s="107">
        <v>124</v>
      </c>
      <c r="Q6" s="4">
        <f t="shared" si="0"/>
        <v>121</v>
      </c>
      <c r="T6">
        <f>$B$3</f>
        <v>2</v>
      </c>
      <c r="U6">
        <f>+T3</f>
        <v>520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06" t="s">
        <v>38</v>
      </c>
      <c r="N7" s="106" t="s">
        <v>39</v>
      </c>
      <c r="O7" s="107">
        <v>63</v>
      </c>
      <c r="P7" s="107">
        <v>60</v>
      </c>
      <c r="Q7" s="4">
        <f t="shared" si="0"/>
        <v>9</v>
      </c>
    </row>
    <row r="8" spans="1:17" ht="12.75" customHeight="1">
      <c r="A8" s="17" t="s">
        <v>4</v>
      </c>
      <c r="B8" s="18">
        <f>+O55</f>
        <v>12</v>
      </c>
      <c r="C8" s="18">
        <f>+O54</f>
        <v>1158</v>
      </c>
      <c r="D8">
        <f>$B$3</f>
        <v>2</v>
      </c>
      <c r="E8" s="18">
        <f>+O56</f>
        <v>2</v>
      </c>
      <c r="F8" s="18">
        <f>+O57</f>
        <v>506</v>
      </c>
      <c r="G8" s="8">
        <f>+O58</f>
        <v>96.5</v>
      </c>
      <c r="H8" s="28">
        <f>O59</f>
        <v>134.41692263591327</v>
      </c>
      <c r="I8" s="28" t="s">
        <v>17</v>
      </c>
      <c r="J8" s="19" t="s">
        <v>17</v>
      </c>
      <c r="M8" s="106" t="s">
        <v>38</v>
      </c>
      <c r="N8" s="106" t="s">
        <v>40</v>
      </c>
      <c r="O8" s="107">
        <v>37</v>
      </c>
      <c r="P8" s="107">
        <v>37</v>
      </c>
      <c r="Q8" s="4">
        <f t="shared" si="0"/>
        <v>0</v>
      </c>
    </row>
    <row r="9" spans="1:17" ht="12.75" customHeight="1">
      <c r="A9" s="17" t="s">
        <v>5</v>
      </c>
      <c r="B9" s="18">
        <f>+P55</f>
        <v>12</v>
      </c>
      <c r="C9" s="18">
        <f>+P54</f>
        <v>1166</v>
      </c>
      <c r="D9">
        <f>$B$3</f>
        <v>2</v>
      </c>
      <c r="E9" s="18">
        <f>+P56</f>
        <v>2</v>
      </c>
      <c r="F9" s="18">
        <f>+P57</f>
        <v>515</v>
      </c>
      <c r="G9" s="8">
        <f>P58</f>
        <v>97.16666666666667</v>
      </c>
      <c r="H9" s="28">
        <f>P59</f>
        <v>136.63077873220843</v>
      </c>
      <c r="I9" s="28" t="s">
        <v>17</v>
      </c>
      <c r="J9" s="19" t="s">
        <v>17</v>
      </c>
      <c r="M9" s="106" t="s">
        <v>38</v>
      </c>
      <c r="N9" s="106" t="s">
        <v>41</v>
      </c>
      <c r="O9" s="107">
        <v>106</v>
      </c>
      <c r="P9" s="107">
        <v>112</v>
      </c>
      <c r="Q9" s="4">
        <f t="shared" si="0"/>
        <v>36</v>
      </c>
    </row>
    <row r="10" spans="1:17" ht="12.75" customHeight="1">
      <c r="A10" s="20" t="s">
        <v>6</v>
      </c>
      <c r="B10" s="21">
        <f>+Q55</f>
        <v>24</v>
      </c>
      <c r="C10" s="23">
        <f>+Q54</f>
        <v>2324</v>
      </c>
      <c r="D10" s="21">
        <f>$B$3</f>
        <v>2</v>
      </c>
      <c r="E10" s="21">
        <f>+Q56</f>
        <v>2</v>
      </c>
      <c r="F10" s="23">
        <f>+Q57</f>
        <v>515</v>
      </c>
      <c r="G10" s="30">
        <f>Q58</f>
        <v>96.83333333333333</v>
      </c>
      <c r="H10" s="29" t="s">
        <v>17</v>
      </c>
      <c r="I10" s="22">
        <f>Q59</f>
        <v>3.2914029430219167</v>
      </c>
      <c r="J10" s="24">
        <f>Q60</f>
        <v>3.399039183843632</v>
      </c>
      <c r="M10" s="106" t="s">
        <v>38</v>
      </c>
      <c r="N10" s="106" t="s">
        <v>42</v>
      </c>
      <c r="O10" s="107">
        <v>16</v>
      </c>
      <c r="P10" s="107">
        <v>16</v>
      </c>
      <c r="Q10" s="4">
        <f t="shared" si="0"/>
        <v>0</v>
      </c>
    </row>
    <row r="11" spans="13:17" ht="12.75" customHeight="1">
      <c r="M11" s="106" t="s">
        <v>28</v>
      </c>
      <c r="N11" s="106" t="s">
        <v>43</v>
      </c>
      <c r="O11" s="107">
        <v>79</v>
      </c>
      <c r="P11" s="107">
        <v>81</v>
      </c>
      <c r="Q11" s="4">
        <f t="shared" si="0"/>
        <v>4</v>
      </c>
    </row>
    <row r="12" spans="13:17" ht="12.75" customHeight="1">
      <c r="M12" s="106" t="s">
        <v>28</v>
      </c>
      <c r="N12" s="106" t="s">
        <v>44</v>
      </c>
      <c r="O12" s="107">
        <v>44</v>
      </c>
      <c r="P12" s="107">
        <v>46</v>
      </c>
      <c r="Q12" s="4">
        <f t="shared" si="0"/>
        <v>4</v>
      </c>
    </row>
    <row r="13" spans="13:17" ht="12.75" customHeight="1">
      <c r="M13" s="106" t="s">
        <v>45</v>
      </c>
      <c r="N13" s="106" t="s">
        <v>46</v>
      </c>
      <c r="O13" s="107">
        <v>66</v>
      </c>
      <c r="P13" s="107">
        <v>66</v>
      </c>
      <c r="Q13" s="4">
        <f t="shared" si="0"/>
        <v>0</v>
      </c>
    </row>
    <row r="14" spans="13:17" ht="12.75" customHeight="1">
      <c r="M14" s="79"/>
      <c r="N14" s="79"/>
      <c r="O14" s="80"/>
      <c r="P14" s="80"/>
      <c r="Q14" s="4"/>
    </row>
    <row r="15" spans="13:17" ht="12.75" customHeight="1">
      <c r="M15" s="79"/>
      <c r="N15" s="79"/>
      <c r="O15" s="80"/>
      <c r="P15" s="80"/>
      <c r="Q15" s="4"/>
    </row>
    <row r="16" spans="13:17" ht="12.75" customHeight="1">
      <c r="M16" s="79"/>
      <c r="N16" s="79"/>
      <c r="O16" s="80"/>
      <c r="P16" s="80"/>
      <c r="Q16" s="4"/>
    </row>
    <row r="17" spans="13:17" ht="12.75" customHeight="1">
      <c r="M17" s="79"/>
      <c r="N17" s="79"/>
      <c r="O17" s="80"/>
      <c r="P17" s="80"/>
      <c r="Q17" s="4"/>
    </row>
    <row r="18" spans="13:17" ht="12.75" customHeight="1">
      <c r="M18" s="79"/>
      <c r="N18" s="79"/>
      <c r="O18" s="80"/>
      <c r="P18" s="80"/>
      <c r="Q18" s="4"/>
    </row>
    <row r="19" spans="13:17" ht="12.75" customHeight="1">
      <c r="M19" s="79"/>
      <c r="N19" s="79"/>
      <c r="O19" s="80"/>
      <c r="P19" s="80"/>
      <c r="Q19" s="4"/>
    </row>
    <row r="20" spans="13:17" ht="12.75" customHeight="1">
      <c r="M20" s="79"/>
      <c r="N20" s="79"/>
      <c r="O20" s="80"/>
      <c r="P20" s="80"/>
      <c r="Q20" s="4"/>
    </row>
    <row r="21" spans="13:17" ht="12.75" customHeight="1">
      <c r="M21" s="79"/>
      <c r="N21" s="79"/>
      <c r="O21" s="80"/>
      <c r="P21" s="80"/>
      <c r="Q21" s="4"/>
    </row>
    <row r="22" spans="13:17" ht="12.75" customHeight="1">
      <c r="M22" s="79"/>
      <c r="N22" s="79"/>
      <c r="O22" s="80"/>
      <c r="P22" s="80"/>
      <c r="Q22" s="4"/>
    </row>
    <row r="23" spans="13:17" ht="12.75" customHeight="1">
      <c r="M23" s="79"/>
      <c r="N23" s="79"/>
      <c r="O23" s="80"/>
      <c r="P23" s="80"/>
      <c r="Q23" s="4"/>
    </row>
    <row r="24" spans="13:17" ht="12.75" customHeight="1">
      <c r="M24" s="79"/>
      <c r="N24" s="79"/>
      <c r="O24" s="80"/>
      <c r="P24" s="80"/>
      <c r="Q24" s="4"/>
    </row>
    <row r="25" spans="13:17" ht="12.75" customHeight="1">
      <c r="M25" s="79"/>
      <c r="N25" s="79"/>
      <c r="O25" s="80"/>
      <c r="P25" s="80"/>
      <c r="Q25" s="4"/>
    </row>
    <row r="26" spans="13:17" ht="12.75" customHeight="1">
      <c r="M26" s="79"/>
      <c r="N26" s="79"/>
      <c r="O26" s="80"/>
      <c r="P26" s="80"/>
      <c r="Q26" s="4"/>
    </row>
    <row r="27" spans="13:17" ht="12.75" customHeight="1">
      <c r="M27" s="79"/>
      <c r="N27" s="79"/>
      <c r="O27" s="80"/>
      <c r="P27" s="80"/>
      <c r="Q27" s="4"/>
    </row>
    <row r="28" spans="13:17" ht="12.75" customHeight="1">
      <c r="M28" s="79"/>
      <c r="N28" s="79"/>
      <c r="O28" s="80"/>
      <c r="P28" s="80"/>
      <c r="Q28" s="4"/>
    </row>
    <row r="29" spans="13:17" ht="12.75" customHeight="1">
      <c r="M29" s="79"/>
      <c r="N29" s="79"/>
      <c r="O29" s="80"/>
      <c r="P29" s="80"/>
      <c r="Q29" s="4"/>
    </row>
    <row r="30" spans="13:17" ht="12.75" customHeight="1">
      <c r="M30" s="79"/>
      <c r="N30" s="79"/>
      <c r="O30" s="80"/>
      <c r="P30" s="80"/>
      <c r="Q30" s="4"/>
    </row>
    <row r="31" spans="13:17" ht="12.75" customHeight="1">
      <c r="M31" s="79"/>
      <c r="N31" s="79"/>
      <c r="O31" s="80"/>
      <c r="P31" s="80"/>
      <c r="Q31" s="4"/>
    </row>
    <row r="32" spans="13:17" ht="12.75" customHeight="1">
      <c r="M32" s="79"/>
      <c r="N32" s="79"/>
      <c r="O32" s="80"/>
      <c r="P32" s="80"/>
      <c r="Q32" s="4"/>
    </row>
    <row r="33" spans="13:17" ht="12.75" customHeight="1">
      <c r="M33" s="79"/>
      <c r="N33" s="79"/>
      <c r="O33" s="80"/>
      <c r="P33" s="80"/>
      <c r="Q33" s="4"/>
    </row>
    <row r="34" spans="13:17" ht="12.75" customHeight="1">
      <c r="M34" s="79"/>
      <c r="N34" s="79"/>
      <c r="O34" s="80"/>
      <c r="P34" s="80"/>
      <c r="Q34" s="4"/>
    </row>
    <row r="35" spans="13:17" ht="12.75" customHeight="1">
      <c r="M35" s="79"/>
      <c r="N35" s="79"/>
      <c r="O35" s="80"/>
      <c r="P35" s="80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260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1158</v>
      </c>
      <c r="P54">
        <f>SUM(P2:P50)</f>
        <v>1166</v>
      </c>
      <c r="Q54" s="8">
        <f>+O54+P54</f>
        <v>2324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2</v>
      </c>
      <c r="P56">
        <f>MIN(P2:P50)</f>
        <v>2</v>
      </c>
      <c r="Q56" s="9">
        <f>MIN(O56:P56)</f>
        <v>2</v>
      </c>
    </row>
    <row r="57" spans="14:17" ht="12.75" customHeight="1">
      <c r="N57" s="5" t="s">
        <v>10</v>
      </c>
      <c r="O57">
        <f>MAX(O2:O50)</f>
        <v>506</v>
      </c>
      <c r="P57">
        <f>MAX(P2:P50)</f>
        <v>515</v>
      </c>
      <c r="Q57" s="10">
        <f>MAX(O57:P57)</f>
        <v>515</v>
      </c>
    </row>
    <row r="58" spans="14:17" ht="12.75" customHeight="1">
      <c r="N58" s="5" t="s">
        <v>11</v>
      </c>
      <c r="O58" s="11">
        <f>O54/O55</f>
        <v>96.5</v>
      </c>
      <c r="P58" s="11">
        <f>P54/P55</f>
        <v>97.16666666666667</v>
      </c>
      <c r="Q58" s="12">
        <f>(O54+P54)/Q55</f>
        <v>96.83333333333333</v>
      </c>
    </row>
    <row r="59" spans="14:17" ht="12.75" customHeight="1">
      <c r="N59" s="5" t="s">
        <v>12</v>
      </c>
      <c r="O59" s="13">
        <f>STDEV(O2:O50)</f>
        <v>134.41692263591327</v>
      </c>
      <c r="P59" s="13">
        <f>STDEV(P2:P50)</f>
        <v>136.63077873220843</v>
      </c>
      <c r="Q59" s="13">
        <f>SQRT(Q51/Q55)</f>
        <v>3.2914029430219167</v>
      </c>
    </row>
    <row r="60" spans="14:17" ht="12.75" customHeight="1">
      <c r="N60" s="5" t="s">
        <v>13</v>
      </c>
      <c r="Q60" s="14">
        <f>(Q59/Q58)*100</f>
        <v>3.399039183843632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29</v>
      </c>
      <c r="M1" s="32" t="s">
        <v>0</v>
      </c>
      <c r="N1" s="32" t="s">
        <v>1</v>
      </c>
      <c r="O1" s="32" t="s">
        <v>31</v>
      </c>
      <c r="P1" s="32" t="s">
        <v>31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33" t="s">
        <v>32</v>
      </c>
      <c r="N2" s="33" t="s">
        <v>33</v>
      </c>
      <c r="O2" s="34">
        <v>0.25</v>
      </c>
      <c r="P2" s="34">
        <v>0.25</v>
      </c>
      <c r="Q2" s="4">
        <f aca="true" t="shared" si="0" ref="Q2:Q13">(O2-P2)^2</f>
        <v>0</v>
      </c>
      <c r="R2">
        <v>1.5</v>
      </c>
      <c r="S2">
        <f>0.8*R2</f>
        <v>1.2000000000000002</v>
      </c>
      <c r="T2">
        <v>0</v>
      </c>
      <c r="U2">
        <f>$B$3</f>
        <v>0.5</v>
      </c>
    </row>
    <row r="3" spans="1:21" ht="12.75" customHeight="1">
      <c r="A3" s="15" t="s">
        <v>20</v>
      </c>
      <c r="B3">
        <v>0.5</v>
      </c>
      <c r="C3" t="s">
        <v>21</v>
      </c>
      <c r="M3" s="33" t="s">
        <v>32</v>
      </c>
      <c r="N3" s="33" t="s">
        <v>34</v>
      </c>
      <c r="O3" s="34">
        <v>0.25</v>
      </c>
      <c r="P3" s="34">
        <v>0.25</v>
      </c>
      <c r="Q3" s="4">
        <f t="shared" si="0"/>
        <v>0</v>
      </c>
      <c r="R3">
        <v>0</v>
      </c>
      <c r="S3">
        <v>0</v>
      </c>
      <c r="T3">
        <f>R2</f>
        <v>1.5</v>
      </c>
      <c r="U3">
        <f>$B$3</f>
        <v>0.5</v>
      </c>
    </row>
    <row r="4" spans="13:19" ht="12.75" customHeight="1">
      <c r="M4" s="33" t="s">
        <v>32</v>
      </c>
      <c r="N4" s="33" t="s">
        <v>35</v>
      </c>
      <c r="O4" s="34">
        <v>0.25</v>
      </c>
      <c r="P4" s="34">
        <v>0.25</v>
      </c>
      <c r="Q4" s="4">
        <f t="shared" si="0"/>
        <v>0</v>
      </c>
      <c r="R4">
        <f>S2</f>
        <v>1.2000000000000002</v>
      </c>
      <c r="S4">
        <f>R2</f>
        <v>1.5</v>
      </c>
    </row>
    <row r="5" spans="1:21" ht="12.75" customHeight="1">
      <c r="A5" s="15" t="s">
        <v>16</v>
      </c>
      <c r="M5" s="33" t="s">
        <v>32</v>
      </c>
      <c r="N5" s="33" t="s">
        <v>36</v>
      </c>
      <c r="O5" s="34">
        <v>0.25</v>
      </c>
      <c r="P5" s="34">
        <v>0.25</v>
      </c>
      <c r="Q5" s="4">
        <f t="shared" si="0"/>
        <v>0</v>
      </c>
      <c r="T5">
        <f>$B$3</f>
        <v>0.5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33" t="s">
        <v>32</v>
      </c>
      <c r="N6" s="33" t="s">
        <v>37</v>
      </c>
      <c r="O6" s="34">
        <v>0.25</v>
      </c>
      <c r="P6" s="34">
        <v>0.25</v>
      </c>
      <c r="Q6" s="4">
        <f t="shared" si="0"/>
        <v>0</v>
      </c>
      <c r="T6">
        <f>$B$3</f>
        <v>0.5</v>
      </c>
      <c r="U6">
        <f>+T3</f>
        <v>1.5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33" t="s">
        <v>38</v>
      </c>
      <c r="N7" s="33" t="s">
        <v>39</v>
      </c>
      <c r="O7" s="34">
        <v>0.25</v>
      </c>
      <c r="P7" s="34">
        <v>0.25</v>
      </c>
      <c r="Q7" s="4">
        <f t="shared" si="0"/>
        <v>0</v>
      </c>
    </row>
    <row r="8" spans="1:17" ht="12.75" customHeight="1">
      <c r="A8" s="17" t="s">
        <v>4</v>
      </c>
      <c r="B8" s="18">
        <f>+O55</f>
        <v>12</v>
      </c>
      <c r="C8" s="18">
        <f>+O54</f>
        <v>4.15</v>
      </c>
      <c r="D8">
        <f>$B$3</f>
        <v>0.5</v>
      </c>
      <c r="E8" s="18">
        <f>+O56</f>
        <v>0.25</v>
      </c>
      <c r="F8" s="18">
        <f>+O57</f>
        <v>1.4</v>
      </c>
      <c r="G8" s="8">
        <f>+O58</f>
        <v>0.3458333333333334</v>
      </c>
      <c r="H8" s="28">
        <f>O59</f>
        <v>0.3319764047840348</v>
      </c>
      <c r="I8" s="28" t="s">
        <v>17</v>
      </c>
      <c r="J8" s="19" t="s">
        <v>17</v>
      </c>
      <c r="M8" s="33" t="s">
        <v>38</v>
      </c>
      <c r="N8" s="33" t="s">
        <v>40</v>
      </c>
      <c r="O8" s="34">
        <v>0.25</v>
      </c>
      <c r="P8" s="34">
        <v>0.25</v>
      </c>
      <c r="Q8" s="4">
        <f t="shared" si="0"/>
        <v>0</v>
      </c>
    </row>
    <row r="9" spans="1:17" ht="12.75" customHeight="1">
      <c r="A9" s="17" t="s">
        <v>5</v>
      </c>
      <c r="B9" s="18">
        <f>+P55</f>
        <v>12</v>
      </c>
      <c r="C9" s="18">
        <f>+P54</f>
        <v>3.85</v>
      </c>
      <c r="D9">
        <f>$B$3</f>
        <v>0.5</v>
      </c>
      <c r="E9" s="18">
        <f>+P56</f>
        <v>0.25</v>
      </c>
      <c r="F9" s="18">
        <f>+P57</f>
        <v>1.1</v>
      </c>
      <c r="G9" s="8">
        <f>P58</f>
        <v>0.32083333333333336</v>
      </c>
      <c r="H9" s="28">
        <f>P59</f>
        <v>0.24537386440559095</v>
      </c>
      <c r="I9" s="28" t="s">
        <v>17</v>
      </c>
      <c r="J9" s="19" t="s">
        <v>17</v>
      </c>
      <c r="M9" s="33" t="s">
        <v>38</v>
      </c>
      <c r="N9" s="33" t="s">
        <v>41</v>
      </c>
      <c r="O9" s="34">
        <v>0.25</v>
      </c>
      <c r="P9" s="34">
        <v>0.25</v>
      </c>
      <c r="Q9" s="4">
        <f t="shared" si="0"/>
        <v>0</v>
      </c>
    </row>
    <row r="10" spans="1:17" ht="12.75" customHeight="1">
      <c r="A10" s="20" t="s">
        <v>6</v>
      </c>
      <c r="B10" s="21">
        <f>+Q55</f>
        <v>24</v>
      </c>
      <c r="C10" s="23">
        <f>+Q54</f>
        <v>8</v>
      </c>
      <c r="D10" s="21">
        <f>$B$3</f>
        <v>0.5</v>
      </c>
      <c r="E10" s="21">
        <f>+Q56</f>
        <v>0.25</v>
      </c>
      <c r="F10" s="23">
        <f>+Q57</f>
        <v>1.4</v>
      </c>
      <c r="G10" s="30">
        <f>Q58</f>
        <v>0.3333333333333333</v>
      </c>
      <c r="H10" s="29" t="s">
        <v>17</v>
      </c>
      <c r="I10" s="22">
        <f>Q59</f>
        <v>0.06123724356957942</v>
      </c>
      <c r="J10" s="24">
        <f>Q60</f>
        <v>18.371173070873827</v>
      </c>
      <c r="M10" s="33" t="s">
        <v>38</v>
      </c>
      <c r="N10" s="33" t="s">
        <v>42</v>
      </c>
      <c r="O10" s="34">
        <v>0.25</v>
      </c>
      <c r="P10" s="34">
        <v>0.25</v>
      </c>
      <c r="Q10" s="4">
        <f t="shared" si="0"/>
        <v>0</v>
      </c>
    </row>
    <row r="11" spans="13:17" ht="12.75" customHeight="1">
      <c r="M11" s="33" t="s">
        <v>28</v>
      </c>
      <c r="N11" s="33" t="s">
        <v>43</v>
      </c>
      <c r="O11" s="34">
        <v>0.25</v>
      </c>
      <c r="P11" s="34">
        <v>0.25</v>
      </c>
      <c r="Q11" s="4">
        <f t="shared" si="0"/>
        <v>0</v>
      </c>
    </row>
    <row r="12" spans="13:17" ht="12.75" customHeight="1">
      <c r="M12" s="33" t="s">
        <v>28</v>
      </c>
      <c r="N12" s="33" t="s">
        <v>44</v>
      </c>
      <c r="O12" s="34">
        <v>1.4</v>
      </c>
      <c r="P12" s="34">
        <v>1.1</v>
      </c>
      <c r="Q12" s="4">
        <f t="shared" si="0"/>
        <v>0.0899999999999999</v>
      </c>
    </row>
    <row r="13" spans="13:17" ht="12.75" customHeight="1">
      <c r="M13" s="33" t="s">
        <v>45</v>
      </c>
      <c r="N13" s="33" t="s">
        <v>46</v>
      </c>
      <c r="O13" s="34">
        <v>0.25</v>
      </c>
      <c r="P13" s="34">
        <v>0.25</v>
      </c>
      <c r="Q13" s="4">
        <f t="shared" si="0"/>
        <v>0</v>
      </c>
    </row>
    <row r="14" spans="13:17" ht="12.75" customHeight="1">
      <c r="M14" s="1"/>
      <c r="N14" s="1"/>
      <c r="O14" s="2"/>
      <c r="P14" s="2"/>
      <c r="Q14" s="4"/>
    </row>
    <row r="15" spans="13:17" ht="12.75" customHeight="1">
      <c r="M15" s="1"/>
      <c r="N15" s="1"/>
      <c r="O15" s="2"/>
      <c r="P15" s="2"/>
      <c r="Q15" s="4"/>
    </row>
    <row r="16" spans="13:17" ht="12.75" customHeight="1">
      <c r="M16" s="1"/>
      <c r="N16" s="1"/>
      <c r="O16" s="2"/>
      <c r="P16" s="2"/>
      <c r="Q16" s="4"/>
    </row>
    <row r="17" spans="13:17" ht="12.75" customHeight="1">
      <c r="M17" s="1"/>
      <c r="N17" s="1"/>
      <c r="O17" s="2"/>
      <c r="P17" s="2"/>
      <c r="Q17" s="4"/>
    </row>
    <row r="18" spans="13:17" ht="12.75" customHeight="1">
      <c r="M18" s="1"/>
      <c r="N18" s="1"/>
      <c r="O18" s="2"/>
      <c r="P18" s="2"/>
      <c r="Q18" s="4"/>
    </row>
    <row r="19" spans="13:17" ht="12.75" customHeight="1">
      <c r="M19" s="1"/>
      <c r="N19" s="1"/>
      <c r="O19" s="2"/>
      <c r="P19" s="2"/>
      <c r="Q19" s="4"/>
    </row>
    <row r="20" spans="13:17" ht="12.75" customHeight="1">
      <c r="M20" s="1"/>
      <c r="N20" s="1"/>
      <c r="O20" s="2"/>
      <c r="P20" s="2"/>
      <c r="Q20" s="4"/>
    </row>
    <row r="21" spans="13:17" ht="12.75" customHeight="1">
      <c r="M21" s="1"/>
      <c r="N21" s="1"/>
      <c r="O21" s="2"/>
      <c r="P21" s="2"/>
      <c r="Q21" s="4"/>
    </row>
    <row r="22" spans="13:17" ht="12.75" customHeight="1">
      <c r="M22" s="1"/>
      <c r="N22" s="1"/>
      <c r="O22" s="2"/>
      <c r="P22" s="2"/>
      <c r="Q22" s="4"/>
    </row>
    <row r="23" spans="13:17" ht="12.75" customHeight="1">
      <c r="M23" s="1"/>
      <c r="N23" s="1"/>
      <c r="O23" s="2"/>
      <c r="P23" s="2"/>
      <c r="Q23" s="4"/>
    </row>
    <row r="24" spans="13:17" ht="12.75" customHeight="1">
      <c r="M24" s="1"/>
      <c r="N24" s="1"/>
      <c r="O24" s="2"/>
      <c r="P24" s="2"/>
      <c r="Q24" s="4"/>
    </row>
    <row r="25" spans="13:17" ht="12.75" customHeight="1">
      <c r="M25" s="1"/>
      <c r="N25" s="1"/>
      <c r="O25" s="2"/>
      <c r="P25" s="2"/>
      <c r="Q25" s="4"/>
    </row>
    <row r="26" spans="13:17" ht="12.75" customHeight="1">
      <c r="M26" s="1"/>
      <c r="N26" s="1"/>
      <c r="O26" s="2"/>
      <c r="P26" s="2"/>
      <c r="Q26" s="4"/>
    </row>
    <row r="27" spans="13:17" ht="12.75" customHeight="1">
      <c r="M27" s="1"/>
      <c r="N27" s="1"/>
      <c r="O27" s="2"/>
      <c r="P27" s="2"/>
      <c r="Q27" s="4"/>
    </row>
    <row r="28" spans="13:17" ht="12.75" customHeight="1">
      <c r="M28" s="1"/>
      <c r="N28" s="1"/>
      <c r="O28" s="2"/>
      <c r="P28" s="2"/>
      <c r="Q28" s="4"/>
    </row>
    <row r="29" spans="13:17" ht="12.75" customHeight="1">
      <c r="M29" s="1"/>
      <c r="N29" s="1"/>
      <c r="O29" s="2"/>
      <c r="P29" s="2"/>
      <c r="Q29" s="4"/>
    </row>
    <row r="30" spans="13:17" ht="12.75" customHeight="1">
      <c r="M30" s="1"/>
      <c r="N30" s="1"/>
      <c r="O30" s="2"/>
      <c r="P30" s="2"/>
      <c r="Q30" s="4"/>
    </row>
    <row r="31" spans="13:17" ht="12.75" customHeight="1">
      <c r="M31" s="1"/>
      <c r="N31" s="1"/>
      <c r="O31" s="2"/>
      <c r="P31" s="2"/>
      <c r="Q31" s="4"/>
    </row>
    <row r="32" spans="13:17" ht="12.75" customHeight="1">
      <c r="M32" s="1"/>
      <c r="N32" s="1"/>
      <c r="O32" s="2"/>
      <c r="P32" s="2"/>
      <c r="Q32" s="4"/>
    </row>
    <row r="33" spans="13:17" ht="12.75" customHeight="1">
      <c r="M33" s="1"/>
      <c r="N33" s="1"/>
      <c r="O33" s="2"/>
      <c r="P33" s="2"/>
      <c r="Q33" s="4"/>
    </row>
    <row r="34" spans="13:17" ht="12.75" customHeight="1">
      <c r="M34" s="1"/>
      <c r="N34" s="1"/>
      <c r="O34" s="2"/>
      <c r="P34" s="2"/>
      <c r="Q34" s="4"/>
    </row>
    <row r="35" spans="13:17" ht="12.75" customHeight="1">
      <c r="M35" s="1"/>
      <c r="N35" s="1"/>
      <c r="O35" s="2"/>
      <c r="P35" s="2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0.0899999999999999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4.15</v>
      </c>
      <c r="P54">
        <f>SUM(P2:P50)</f>
        <v>3.85</v>
      </c>
      <c r="Q54" s="8">
        <f>+O54+P54</f>
        <v>8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0.25</v>
      </c>
      <c r="P56">
        <f>MIN(P2:P50)</f>
        <v>0.25</v>
      </c>
      <c r="Q56" s="9">
        <f>MIN(O56:P56)</f>
        <v>0.25</v>
      </c>
    </row>
    <row r="57" spans="14:17" ht="12.75" customHeight="1">
      <c r="N57" s="5" t="s">
        <v>10</v>
      </c>
      <c r="O57">
        <f>MAX(O2:O50)</f>
        <v>1.4</v>
      </c>
      <c r="P57">
        <f>MAX(P2:P50)</f>
        <v>1.1</v>
      </c>
      <c r="Q57" s="10">
        <f>MAX(O57:P57)</f>
        <v>1.4</v>
      </c>
    </row>
    <row r="58" spans="14:17" ht="12.75" customHeight="1">
      <c r="N58" s="5" t="s">
        <v>11</v>
      </c>
      <c r="O58" s="11">
        <f>O54/O55</f>
        <v>0.3458333333333334</v>
      </c>
      <c r="P58" s="11">
        <f>P54/P55</f>
        <v>0.32083333333333336</v>
      </c>
      <c r="Q58" s="12">
        <f>(O54+P54)/Q55</f>
        <v>0.3333333333333333</v>
      </c>
    </row>
    <row r="59" spans="14:17" ht="12.75" customHeight="1">
      <c r="N59" s="5" t="s">
        <v>12</v>
      </c>
      <c r="O59" s="13">
        <f>STDEV(O2:O50)</f>
        <v>0.3319764047840348</v>
      </c>
      <c r="P59" s="13">
        <f>STDEV(P2:P50)</f>
        <v>0.24537386440559095</v>
      </c>
      <c r="Q59" s="13">
        <f>SQRT(Q51/Q55)</f>
        <v>0.06123724356957942</v>
      </c>
    </row>
    <row r="60" spans="14:17" ht="12.75" customHeight="1">
      <c r="N60" s="5" t="s">
        <v>13</v>
      </c>
      <c r="Q60" s="14">
        <f>(Q59/Q58)*100</f>
        <v>18.371173070873827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47</v>
      </c>
      <c r="M1" s="35" t="s">
        <v>0</v>
      </c>
      <c r="N1" s="35" t="s">
        <v>1</v>
      </c>
      <c r="O1" s="35" t="s">
        <v>48</v>
      </c>
      <c r="P1" s="35" t="s">
        <v>48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36" t="s">
        <v>32</v>
      </c>
      <c r="N2" s="36" t="s">
        <v>33</v>
      </c>
      <c r="O2" s="37">
        <v>2.21</v>
      </c>
      <c r="P2" s="37">
        <v>2.36</v>
      </c>
      <c r="Q2" s="4">
        <f aca="true" t="shared" si="0" ref="Q2:Q13">(O2-P2)^2</f>
        <v>0.022499999999999975</v>
      </c>
      <c r="R2">
        <v>10</v>
      </c>
      <c r="S2">
        <f>0.8*R2</f>
        <v>8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27</v>
      </c>
      <c r="M3" s="36" t="s">
        <v>32</v>
      </c>
      <c r="N3" s="36" t="s">
        <v>34</v>
      </c>
      <c r="O3" s="37">
        <v>0.46</v>
      </c>
      <c r="P3" s="37">
        <v>0.47</v>
      </c>
      <c r="Q3" s="4">
        <f t="shared" si="0"/>
        <v>9.999999999999907E-05</v>
      </c>
      <c r="R3">
        <v>0</v>
      </c>
      <c r="S3">
        <v>0</v>
      </c>
      <c r="T3">
        <f>R2</f>
        <v>10</v>
      </c>
      <c r="U3">
        <f>$B$3</f>
        <v>0.01</v>
      </c>
    </row>
    <row r="4" spans="13:19" ht="12.75" customHeight="1">
      <c r="M4" s="36" t="s">
        <v>32</v>
      </c>
      <c r="N4" s="36" t="s">
        <v>35</v>
      </c>
      <c r="O4" s="37">
        <v>0.63</v>
      </c>
      <c r="P4" s="37">
        <v>0.66</v>
      </c>
      <c r="Q4" s="4">
        <f t="shared" si="0"/>
        <v>0.0009000000000000016</v>
      </c>
      <c r="R4">
        <f>S2</f>
        <v>8</v>
      </c>
      <c r="S4">
        <f>R2</f>
        <v>10</v>
      </c>
    </row>
    <row r="5" spans="1:21" ht="12.75" customHeight="1">
      <c r="A5" s="15" t="s">
        <v>16</v>
      </c>
      <c r="M5" s="36" t="s">
        <v>32</v>
      </c>
      <c r="N5" s="36" t="s">
        <v>36</v>
      </c>
      <c r="O5" s="37">
        <v>1.06</v>
      </c>
      <c r="P5" s="37">
        <v>1.05</v>
      </c>
      <c r="Q5" s="4">
        <f t="shared" si="0"/>
        <v>0.00010000000000000018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36" t="s">
        <v>32</v>
      </c>
      <c r="N6" s="36" t="s">
        <v>37</v>
      </c>
      <c r="O6" s="37">
        <v>6.71</v>
      </c>
      <c r="P6" s="37">
        <v>6.29</v>
      </c>
      <c r="Q6" s="4">
        <f t="shared" si="0"/>
        <v>0.17639999999999995</v>
      </c>
      <c r="T6">
        <f>$B$3</f>
        <v>0.01</v>
      </c>
      <c r="U6">
        <f>+T3</f>
        <v>10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36" t="s">
        <v>38</v>
      </c>
      <c r="N7" s="36" t="s">
        <v>39</v>
      </c>
      <c r="O7" s="37">
        <v>9.67</v>
      </c>
      <c r="P7" s="37">
        <v>9.14</v>
      </c>
      <c r="Q7" s="4">
        <f t="shared" si="0"/>
        <v>0.2808999999999993</v>
      </c>
    </row>
    <row r="8" spans="1:17" ht="12.75" customHeight="1">
      <c r="A8" s="17" t="s">
        <v>4</v>
      </c>
      <c r="B8" s="18">
        <f>+O55</f>
        <v>12</v>
      </c>
      <c r="C8" s="18">
        <f>+O54</f>
        <v>56.53</v>
      </c>
      <c r="D8">
        <f>$B$3</f>
        <v>0.01</v>
      </c>
      <c r="E8" s="18">
        <f>+O56</f>
        <v>0.46</v>
      </c>
      <c r="F8" s="18">
        <f>+O57</f>
        <v>9.67</v>
      </c>
      <c r="G8" s="8">
        <f>+O58</f>
        <v>4.710833333333333</v>
      </c>
      <c r="H8" s="28">
        <f>O59</f>
        <v>3.6328437604552692</v>
      </c>
      <c r="I8" s="28" t="s">
        <v>17</v>
      </c>
      <c r="J8" s="19" t="s">
        <v>17</v>
      </c>
      <c r="M8" s="36" t="s">
        <v>38</v>
      </c>
      <c r="N8" s="36" t="s">
        <v>40</v>
      </c>
      <c r="O8" s="37">
        <v>3.91</v>
      </c>
      <c r="P8" s="37">
        <v>3.9</v>
      </c>
      <c r="Q8" s="4">
        <f t="shared" si="0"/>
        <v>0.00010000000000000461</v>
      </c>
    </row>
    <row r="9" spans="1:17" ht="12.75" customHeight="1">
      <c r="A9" s="17" t="s">
        <v>5</v>
      </c>
      <c r="B9" s="18">
        <f>+P55</f>
        <v>12</v>
      </c>
      <c r="C9" s="18">
        <f>+P54</f>
        <v>55.879999999999995</v>
      </c>
      <c r="D9">
        <f>$B$3</f>
        <v>0.01</v>
      </c>
      <c r="E9" s="18">
        <f>+P56</f>
        <v>0.45</v>
      </c>
      <c r="F9" s="18">
        <f>+P57</f>
        <v>9.14</v>
      </c>
      <c r="G9" s="8">
        <f>P58</f>
        <v>4.656666666666666</v>
      </c>
      <c r="H9" s="28">
        <f>P59</f>
        <v>3.5557158423466793</v>
      </c>
      <c r="I9" s="28" t="s">
        <v>17</v>
      </c>
      <c r="J9" s="19" t="s">
        <v>17</v>
      </c>
      <c r="M9" s="36" t="s">
        <v>38</v>
      </c>
      <c r="N9" s="36" t="s">
        <v>41</v>
      </c>
      <c r="O9" s="37">
        <v>7.62</v>
      </c>
      <c r="P9" s="37">
        <v>7.64</v>
      </c>
      <c r="Q9" s="4">
        <f t="shared" si="0"/>
        <v>0.00039999999999998294</v>
      </c>
    </row>
    <row r="10" spans="1:17" ht="12.75" customHeight="1">
      <c r="A10" s="20" t="s">
        <v>6</v>
      </c>
      <c r="B10" s="21">
        <f>+Q55</f>
        <v>24</v>
      </c>
      <c r="C10" s="23">
        <f>+Q54</f>
        <v>112.41</v>
      </c>
      <c r="D10" s="21">
        <f>$B$3</f>
        <v>0.01</v>
      </c>
      <c r="E10" s="21">
        <f>+Q56</f>
        <v>0.45</v>
      </c>
      <c r="F10" s="23">
        <f>+Q57</f>
        <v>9.67</v>
      </c>
      <c r="G10" s="30">
        <f>Q58</f>
        <v>4.68375</v>
      </c>
      <c r="H10" s="29" t="s">
        <v>17</v>
      </c>
      <c r="I10" s="22">
        <f>Q59</f>
        <v>0.15552331014995785</v>
      </c>
      <c r="J10" s="24">
        <f>Q60</f>
        <v>3.320487006137344</v>
      </c>
      <c r="M10" s="36" t="s">
        <v>38</v>
      </c>
      <c r="N10" s="36" t="s">
        <v>42</v>
      </c>
      <c r="O10" s="37">
        <v>0.47</v>
      </c>
      <c r="P10" s="37">
        <v>0.45</v>
      </c>
      <c r="Q10" s="4">
        <f t="shared" si="0"/>
        <v>0.0003999999999999985</v>
      </c>
    </row>
    <row r="11" spans="13:17" ht="12.75" customHeight="1">
      <c r="M11" s="36" t="s">
        <v>28</v>
      </c>
      <c r="N11" s="36" t="s">
        <v>43</v>
      </c>
      <c r="O11" s="37">
        <v>8.37</v>
      </c>
      <c r="P11" s="37">
        <v>8.66</v>
      </c>
      <c r="Q11" s="4">
        <f t="shared" si="0"/>
        <v>0.08410000000000054</v>
      </c>
    </row>
    <row r="12" spans="13:17" ht="12.75" customHeight="1">
      <c r="M12" s="36" t="s">
        <v>28</v>
      </c>
      <c r="N12" s="36" t="s">
        <v>44</v>
      </c>
      <c r="O12" s="37">
        <v>9.09</v>
      </c>
      <c r="P12" s="37">
        <v>8.98</v>
      </c>
      <c r="Q12" s="4">
        <f t="shared" si="0"/>
        <v>0.012099999999999875</v>
      </c>
    </row>
    <row r="13" spans="13:17" ht="12.75" customHeight="1">
      <c r="M13" s="36" t="s">
        <v>45</v>
      </c>
      <c r="N13" s="36" t="s">
        <v>46</v>
      </c>
      <c r="O13" s="37">
        <v>6.33</v>
      </c>
      <c r="P13" s="37">
        <v>6.28</v>
      </c>
      <c r="Q13" s="4">
        <f t="shared" si="0"/>
        <v>0.0024999999999999823</v>
      </c>
    </row>
    <row r="14" spans="13:17" ht="12.75" customHeight="1">
      <c r="M14" s="1"/>
      <c r="N14" s="1"/>
      <c r="O14" s="2"/>
      <c r="P14" s="2"/>
      <c r="Q14" s="4"/>
    </row>
    <row r="15" spans="13:17" ht="12.75" customHeight="1">
      <c r="M15" s="1"/>
      <c r="N15" s="1"/>
      <c r="O15" s="2"/>
      <c r="P15" s="2"/>
      <c r="Q15" s="4"/>
    </row>
    <row r="16" spans="13:17" ht="12.75" customHeight="1">
      <c r="M16" s="1"/>
      <c r="N16" s="1"/>
      <c r="O16" s="2"/>
      <c r="P16" s="2"/>
      <c r="Q16" s="4"/>
    </row>
    <row r="17" spans="13:17" ht="12.75" customHeight="1">
      <c r="M17" s="1"/>
      <c r="N17" s="1"/>
      <c r="O17" s="2"/>
      <c r="P17" s="2"/>
      <c r="Q17" s="4"/>
    </row>
    <row r="18" spans="13:17" ht="12.75" customHeight="1">
      <c r="M18" s="1"/>
      <c r="N18" s="1"/>
      <c r="O18" s="2"/>
      <c r="P18" s="2"/>
      <c r="Q18" s="4"/>
    </row>
    <row r="19" spans="13:17" ht="12.75" customHeight="1">
      <c r="M19" s="1"/>
      <c r="N19" s="1"/>
      <c r="O19" s="2"/>
      <c r="P19" s="2"/>
      <c r="Q19" s="4"/>
    </row>
    <row r="20" spans="13:17" ht="12.75" customHeight="1">
      <c r="M20" s="1"/>
      <c r="N20" s="1"/>
      <c r="O20" s="2"/>
      <c r="P20" s="2"/>
      <c r="Q20" s="4"/>
    </row>
    <row r="21" spans="13:17" ht="12.75" customHeight="1">
      <c r="M21" s="1"/>
      <c r="N21" s="1"/>
      <c r="O21" s="2"/>
      <c r="P21" s="2"/>
      <c r="Q21" s="4"/>
    </row>
    <row r="22" spans="13:17" ht="12.75" customHeight="1">
      <c r="M22" s="1"/>
      <c r="N22" s="1"/>
      <c r="O22" s="2"/>
      <c r="P22" s="2"/>
      <c r="Q22" s="4"/>
    </row>
    <row r="23" spans="13:17" ht="12.75" customHeight="1">
      <c r="M23" s="1"/>
      <c r="N23" s="1"/>
      <c r="O23" s="2"/>
      <c r="P23" s="2"/>
      <c r="Q23" s="4"/>
    </row>
    <row r="24" spans="13:17" ht="12.75" customHeight="1">
      <c r="M24" s="1"/>
      <c r="N24" s="1"/>
      <c r="O24" s="2"/>
      <c r="P24" s="2"/>
      <c r="Q24" s="4"/>
    </row>
    <row r="25" spans="13:17" ht="12.75" customHeight="1">
      <c r="M25" s="1"/>
      <c r="N25" s="1"/>
      <c r="O25" s="2"/>
      <c r="P25" s="2"/>
      <c r="Q25" s="4"/>
    </row>
    <row r="26" spans="13:17" ht="12.75" customHeight="1">
      <c r="M26" s="1"/>
      <c r="N26" s="1"/>
      <c r="O26" s="2"/>
      <c r="P26" s="2"/>
      <c r="Q26" s="4"/>
    </row>
    <row r="27" spans="13:17" ht="12.75" customHeight="1">
      <c r="M27" s="1"/>
      <c r="N27" s="1"/>
      <c r="O27" s="2"/>
      <c r="P27" s="2"/>
      <c r="Q27" s="4"/>
    </row>
    <row r="28" spans="13:17" ht="12.75" customHeight="1">
      <c r="M28" s="1"/>
      <c r="N28" s="1"/>
      <c r="O28" s="2"/>
      <c r="P28" s="2"/>
      <c r="Q28" s="4"/>
    </row>
    <row r="29" spans="13:17" ht="12.75" customHeight="1">
      <c r="M29" s="1"/>
      <c r="N29" s="1"/>
      <c r="O29" s="2"/>
      <c r="P29" s="2"/>
      <c r="Q29" s="4"/>
    </row>
    <row r="30" spans="13:17" ht="12.75" customHeight="1">
      <c r="M30" s="1"/>
      <c r="N30" s="1"/>
      <c r="O30" s="2"/>
      <c r="P30" s="2"/>
      <c r="Q30" s="4"/>
    </row>
    <row r="31" spans="13:17" ht="12.75" customHeight="1">
      <c r="M31" s="1"/>
      <c r="N31" s="1"/>
      <c r="O31" s="2"/>
      <c r="P31" s="2"/>
      <c r="Q31" s="4"/>
    </row>
    <row r="32" spans="13:17" ht="12.75" customHeight="1">
      <c r="M32" s="1"/>
      <c r="N32" s="1"/>
      <c r="O32" s="2"/>
      <c r="P32" s="2"/>
      <c r="Q32" s="4"/>
    </row>
    <row r="33" spans="13:17" ht="12.75" customHeight="1">
      <c r="M33" s="1"/>
      <c r="N33" s="1"/>
      <c r="O33" s="2"/>
      <c r="P33" s="2"/>
      <c r="Q33" s="4"/>
    </row>
    <row r="34" spans="13:17" ht="12.75" customHeight="1">
      <c r="M34" s="1"/>
      <c r="N34" s="1"/>
      <c r="O34" s="2"/>
      <c r="P34" s="2"/>
      <c r="Q34" s="4"/>
    </row>
    <row r="35" spans="13:17" ht="12.75" customHeight="1">
      <c r="M35" s="1"/>
      <c r="N35" s="1"/>
      <c r="O35" s="2"/>
      <c r="P35" s="2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0.5804999999999996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56.53</v>
      </c>
      <c r="P54">
        <f>SUM(P2:P50)</f>
        <v>55.879999999999995</v>
      </c>
      <c r="Q54" s="8">
        <f>+O54+P54</f>
        <v>112.41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0.46</v>
      </c>
      <c r="P56">
        <f>MIN(P2:P50)</f>
        <v>0.45</v>
      </c>
      <c r="Q56" s="9">
        <f>MIN(O56:P56)</f>
        <v>0.45</v>
      </c>
    </row>
    <row r="57" spans="14:17" ht="12.75" customHeight="1">
      <c r="N57" s="5" t="s">
        <v>10</v>
      </c>
      <c r="O57">
        <f>MAX(O2:O50)</f>
        <v>9.67</v>
      </c>
      <c r="P57">
        <f>MAX(P2:P50)</f>
        <v>9.14</v>
      </c>
      <c r="Q57" s="10">
        <f>MAX(O57:P57)</f>
        <v>9.67</v>
      </c>
    </row>
    <row r="58" spans="14:17" ht="12.75" customHeight="1">
      <c r="N58" s="5" t="s">
        <v>11</v>
      </c>
      <c r="O58" s="11">
        <f>O54/O55</f>
        <v>4.710833333333333</v>
      </c>
      <c r="P58" s="11">
        <f>P54/P55</f>
        <v>4.656666666666666</v>
      </c>
      <c r="Q58" s="12">
        <f>(O54+P54)/Q55</f>
        <v>4.68375</v>
      </c>
    </row>
    <row r="59" spans="14:17" ht="12.75" customHeight="1">
      <c r="N59" s="5" t="s">
        <v>12</v>
      </c>
      <c r="O59" s="13">
        <f>STDEV(O2:O50)</f>
        <v>3.6328437604552692</v>
      </c>
      <c r="P59" s="13">
        <f>STDEV(P2:P50)</f>
        <v>3.5557158423466793</v>
      </c>
      <c r="Q59" s="13">
        <f>SQRT(Q51/Q55)</f>
        <v>0.15552331014995785</v>
      </c>
    </row>
    <row r="60" spans="14:17" ht="12.75" customHeight="1">
      <c r="N60" s="5" t="s">
        <v>13</v>
      </c>
      <c r="Q60" s="14">
        <f>(Q59/Q58)*100</f>
        <v>3.320487006137344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49</v>
      </c>
      <c r="M1" s="38" t="s">
        <v>0</v>
      </c>
      <c r="N1" s="38" t="s">
        <v>1</v>
      </c>
      <c r="O1" s="38" t="s">
        <v>50</v>
      </c>
      <c r="P1" s="38" t="s">
        <v>50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1" t="s">
        <v>32</v>
      </c>
      <c r="N2" s="1" t="s">
        <v>33</v>
      </c>
      <c r="O2" s="2">
        <v>354</v>
      </c>
      <c r="P2" s="2">
        <v>368</v>
      </c>
      <c r="Q2" s="4">
        <f aca="true" t="shared" si="0" ref="Q2:Q13">(O2-P2)^2</f>
        <v>196</v>
      </c>
      <c r="R2">
        <v>400</v>
      </c>
      <c r="S2">
        <f>0.8*R2</f>
        <v>320</v>
      </c>
      <c r="T2">
        <v>0</v>
      </c>
      <c r="U2">
        <f>$B$3</f>
        <v>5</v>
      </c>
    </row>
    <row r="3" spans="1:21" ht="12.75" customHeight="1">
      <c r="A3" s="15" t="s">
        <v>20</v>
      </c>
      <c r="B3">
        <v>5</v>
      </c>
      <c r="C3" t="s">
        <v>21</v>
      </c>
      <c r="M3" s="1" t="s">
        <v>32</v>
      </c>
      <c r="N3" s="1" t="s">
        <v>34</v>
      </c>
      <c r="O3" s="2">
        <v>2.5</v>
      </c>
      <c r="P3" s="2">
        <v>2.5</v>
      </c>
      <c r="Q3" s="4">
        <f t="shared" si="0"/>
        <v>0</v>
      </c>
      <c r="R3">
        <v>0</v>
      </c>
      <c r="S3">
        <v>0</v>
      </c>
      <c r="T3">
        <f>R2</f>
        <v>400</v>
      </c>
      <c r="U3">
        <f>$B$3</f>
        <v>5</v>
      </c>
    </row>
    <row r="4" spans="13:19" ht="12.75" customHeight="1">
      <c r="M4" s="1" t="s">
        <v>32</v>
      </c>
      <c r="N4" s="1" t="s">
        <v>35</v>
      </c>
      <c r="O4" s="2">
        <v>25</v>
      </c>
      <c r="P4" s="2">
        <v>24</v>
      </c>
      <c r="Q4" s="4">
        <f t="shared" si="0"/>
        <v>1</v>
      </c>
      <c r="R4">
        <f>S2</f>
        <v>320</v>
      </c>
      <c r="S4">
        <f>R2</f>
        <v>400</v>
      </c>
    </row>
    <row r="5" spans="1:21" ht="12.75" customHeight="1">
      <c r="A5" s="15" t="s">
        <v>16</v>
      </c>
      <c r="M5" s="1" t="s">
        <v>32</v>
      </c>
      <c r="N5" s="1" t="s">
        <v>36</v>
      </c>
      <c r="O5" s="2">
        <v>20</v>
      </c>
      <c r="P5" s="2">
        <v>19</v>
      </c>
      <c r="Q5" s="4">
        <f t="shared" si="0"/>
        <v>1</v>
      </c>
      <c r="T5">
        <f>$B$3</f>
        <v>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" t="s">
        <v>32</v>
      </c>
      <c r="N6" s="1" t="s">
        <v>37</v>
      </c>
      <c r="O6" s="2">
        <v>2.5</v>
      </c>
      <c r="P6" s="2">
        <v>2.5</v>
      </c>
      <c r="Q6" s="4">
        <f t="shared" si="0"/>
        <v>0</v>
      </c>
      <c r="T6">
        <f>$B$3</f>
        <v>5</v>
      </c>
      <c r="U6">
        <f>+T3</f>
        <v>400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" t="s">
        <v>38</v>
      </c>
      <c r="N7" s="1" t="s">
        <v>39</v>
      </c>
      <c r="O7" s="2">
        <v>2.5</v>
      </c>
      <c r="P7" s="2">
        <v>2.5</v>
      </c>
      <c r="Q7" s="4">
        <f t="shared" si="0"/>
        <v>0</v>
      </c>
    </row>
    <row r="8" spans="1:17" ht="12.75" customHeight="1">
      <c r="A8" s="17" t="s">
        <v>4</v>
      </c>
      <c r="B8" s="18">
        <f>+O55</f>
        <v>12</v>
      </c>
      <c r="C8" s="18">
        <f>+O54</f>
        <v>552.5</v>
      </c>
      <c r="D8">
        <f>$B$3</f>
        <v>5</v>
      </c>
      <c r="E8" s="18">
        <f>+O56</f>
        <v>2.5</v>
      </c>
      <c r="F8" s="18">
        <f>+O57</f>
        <v>354</v>
      </c>
      <c r="G8" s="8">
        <f>+O58</f>
        <v>46.041666666666664</v>
      </c>
      <c r="H8" s="28">
        <f>O59</f>
        <v>100.71527335949989</v>
      </c>
      <c r="I8" s="28" t="s">
        <v>17</v>
      </c>
      <c r="J8" s="19" t="s">
        <v>17</v>
      </c>
      <c r="M8" s="1" t="s">
        <v>38</v>
      </c>
      <c r="N8" s="1" t="s">
        <v>40</v>
      </c>
      <c r="O8" s="2">
        <v>2.5</v>
      </c>
      <c r="P8" s="2">
        <v>2.5</v>
      </c>
      <c r="Q8" s="4">
        <f t="shared" si="0"/>
        <v>0</v>
      </c>
    </row>
    <row r="9" spans="1:17" ht="12.75" customHeight="1">
      <c r="A9" s="17" t="s">
        <v>5</v>
      </c>
      <c r="B9" s="18">
        <f>+P55</f>
        <v>12</v>
      </c>
      <c r="C9" s="18">
        <f>+P54</f>
        <v>561</v>
      </c>
      <c r="D9">
        <f>$B$3</f>
        <v>5</v>
      </c>
      <c r="E9" s="18">
        <f>+P56</f>
        <v>2.5</v>
      </c>
      <c r="F9" s="18">
        <f>+P57</f>
        <v>368</v>
      </c>
      <c r="G9" s="8">
        <f>P58</f>
        <v>46.75</v>
      </c>
      <c r="H9" s="28">
        <f>P59</f>
        <v>104.5791348909784</v>
      </c>
      <c r="I9" s="28" t="s">
        <v>17</v>
      </c>
      <c r="J9" s="19" t="s">
        <v>17</v>
      </c>
      <c r="M9" s="1" t="s">
        <v>38</v>
      </c>
      <c r="N9" s="1" t="s">
        <v>41</v>
      </c>
      <c r="O9" s="2">
        <v>2.5</v>
      </c>
      <c r="P9" s="2">
        <v>2.5</v>
      </c>
      <c r="Q9" s="4">
        <f t="shared" si="0"/>
        <v>0</v>
      </c>
    </row>
    <row r="10" spans="1:17" ht="12.75" customHeight="1">
      <c r="A10" s="20" t="s">
        <v>6</v>
      </c>
      <c r="B10" s="21">
        <f>+Q55</f>
        <v>24</v>
      </c>
      <c r="C10" s="23">
        <f>+Q54</f>
        <v>1113.5</v>
      </c>
      <c r="D10" s="21">
        <f>$B$3</f>
        <v>5</v>
      </c>
      <c r="E10" s="21">
        <f>+Q56</f>
        <v>2.5</v>
      </c>
      <c r="F10" s="23">
        <f>+Q57</f>
        <v>368</v>
      </c>
      <c r="G10" s="30">
        <f>Q58</f>
        <v>46.395833333333336</v>
      </c>
      <c r="H10" s="29" t="s">
        <v>17</v>
      </c>
      <c r="I10" s="22">
        <f>Q59</f>
        <v>3.336977175029321</v>
      </c>
      <c r="J10" s="24">
        <f>Q60</f>
        <v>7.192407022963961</v>
      </c>
      <c r="M10" s="1" t="s">
        <v>38</v>
      </c>
      <c r="N10" s="1" t="s">
        <v>42</v>
      </c>
      <c r="O10" s="2">
        <v>7</v>
      </c>
      <c r="P10" s="2">
        <v>2.5</v>
      </c>
      <c r="Q10" s="4">
        <f t="shared" si="0"/>
        <v>20.25</v>
      </c>
    </row>
    <row r="11" spans="13:17" ht="12.75" customHeight="1">
      <c r="M11" s="1" t="s">
        <v>28</v>
      </c>
      <c r="N11" s="1" t="s">
        <v>43</v>
      </c>
      <c r="O11" s="2">
        <v>14</v>
      </c>
      <c r="P11" s="2">
        <v>20</v>
      </c>
      <c r="Q11" s="4">
        <f t="shared" si="0"/>
        <v>36</v>
      </c>
    </row>
    <row r="12" spans="13:17" ht="12.75" customHeight="1">
      <c r="M12" s="1" t="s">
        <v>28</v>
      </c>
      <c r="N12" s="1" t="s">
        <v>44</v>
      </c>
      <c r="O12" s="2">
        <v>100</v>
      </c>
      <c r="P12" s="2">
        <v>97</v>
      </c>
      <c r="Q12" s="4">
        <f t="shared" si="0"/>
        <v>9</v>
      </c>
    </row>
    <row r="13" spans="13:17" ht="12.75" customHeight="1">
      <c r="M13" s="1" t="s">
        <v>45</v>
      </c>
      <c r="N13" s="1" t="s">
        <v>46</v>
      </c>
      <c r="O13" s="2">
        <v>20</v>
      </c>
      <c r="P13" s="2">
        <v>18</v>
      </c>
      <c r="Q13" s="4">
        <f t="shared" si="0"/>
        <v>4</v>
      </c>
    </row>
    <row r="14" spans="13:17" ht="12.75" customHeight="1">
      <c r="M14" s="1"/>
      <c r="N14" s="1"/>
      <c r="O14" s="2"/>
      <c r="P14" s="2"/>
      <c r="Q14" s="4"/>
    </row>
    <row r="15" spans="13:17" ht="12.75" customHeight="1">
      <c r="M15" s="1"/>
      <c r="N15" s="1"/>
      <c r="O15" s="2"/>
      <c r="P15" s="2"/>
      <c r="Q15" s="4"/>
    </row>
    <row r="16" spans="13:17" ht="12.75" customHeight="1">
      <c r="M16" s="1"/>
      <c r="N16" s="1"/>
      <c r="O16" s="2"/>
      <c r="P16" s="2"/>
      <c r="Q16" s="4"/>
    </row>
    <row r="17" spans="13:17" ht="12.75" customHeight="1">
      <c r="M17" s="1"/>
      <c r="N17" s="1"/>
      <c r="O17" s="2"/>
      <c r="P17" s="2"/>
      <c r="Q17" s="4"/>
    </row>
    <row r="18" spans="13:17" ht="12.75" customHeight="1">
      <c r="M18" s="1"/>
      <c r="N18" s="1"/>
      <c r="O18" s="2"/>
      <c r="P18" s="2"/>
      <c r="Q18" s="4"/>
    </row>
    <row r="19" spans="13:17" ht="12.75" customHeight="1">
      <c r="M19" s="1"/>
      <c r="N19" s="1"/>
      <c r="O19" s="2"/>
      <c r="P19" s="2"/>
      <c r="Q19" s="4"/>
    </row>
    <row r="20" spans="13:17" ht="12.75" customHeight="1">
      <c r="M20" s="1"/>
      <c r="N20" s="1"/>
      <c r="O20" s="2"/>
      <c r="P20" s="2"/>
      <c r="Q20" s="4"/>
    </row>
    <row r="21" spans="13:17" ht="12.75" customHeight="1">
      <c r="M21" s="1"/>
      <c r="N21" s="1"/>
      <c r="O21" s="2"/>
      <c r="P21" s="2"/>
      <c r="Q21" s="4"/>
    </row>
    <row r="22" spans="13:17" ht="12.75" customHeight="1">
      <c r="M22" s="1"/>
      <c r="N22" s="1"/>
      <c r="O22" s="2"/>
      <c r="P22" s="2"/>
      <c r="Q22" s="4"/>
    </row>
    <row r="23" spans="13:17" ht="12.75" customHeight="1">
      <c r="M23" s="1"/>
      <c r="N23" s="1"/>
      <c r="O23" s="2"/>
      <c r="P23" s="2"/>
      <c r="Q23" s="4"/>
    </row>
    <row r="24" spans="13:17" ht="12.75" customHeight="1">
      <c r="M24" s="1"/>
      <c r="N24" s="1"/>
      <c r="O24" s="2"/>
      <c r="P24" s="2"/>
      <c r="Q24" s="4"/>
    </row>
    <row r="25" spans="13:17" ht="12.75" customHeight="1">
      <c r="M25" s="1"/>
      <c r="N25" s="1"/>
      <c r="O25" s="2"/>
      <c r="P25" s="2"/>
      <c r="Q25" s="4"/>
    </row>
    <row r="26" spans="13:17" ht="12.75" customHeight="1">
      <c r="M26" s="1"/>
      <c r="N26" s="1"/>
      <c r="O26" s="2"/>
      <c r="P26" s="2"/>
      <c r="Q26" s="4"/>
    </row>
    <row r="27" spans="13:17" ht="12.75" customHeight="1">
      <c r="M27" s="1"/>
      <c r="N27" s="1"/>
      <c r="O27" s="2"/>
      <c r="P27" s="2"/>
      <c r="Q27" s="4"/>
    </row>
    <row r="28" spans="13:17" ht="12.75" customHeight="1">
      <c r="M28" s="1"/>
      <c r="N28" s="1"/>
      <c r="O28" s="2"/>
      <c r="P28" s="2"/>
      <c r="Q28" s="4"/>
    </row>
    <row r="29" spans="13:17" ht="12.75" customHeight="1">
      <c r="M29" s="1"/>
      <c r="N29" s="1"/>
      <c r="O29" s="2"/>
      <c r="P29" s="2"/>
      <c r="Q29" s="4"/>
    </row>
    <row r="30" spans="13:17" ht="12.75" customHeight="1">
      <c r="M30" s="1"/>
      <c r="N30" s="1"/>
      <c r="O30" s="2"/>
      <c r="P30" s="2"/>
      <c r="Q30" s="4"/>
    </row>
    <row r="31" spans="13:17" ht="12.75" customHeight="1">
      <c r="M31" s="1"/>
      <c r="N31" s="1"/>
      <c r="O31" s="2"/>
      <c r="P31" s="2"/>
      <c r="Q31" s="4"/>
    </row>
    <row r="32" spans="13:17" ht="12.75" customHeight="1">
      <c r="M32" s="1"/>
      <c r="N32" s="1"/>
      <c r="O32" s="2"/>
      <c r="P32" s="2"/>
      <c r="Q32" s="4"/>
    </row>
    <row r="33" spans="13:17" ht="12.75" customHeight="1">
      <c r="M33" s="1"/>
      <c r="N33" s="1"/>
      <c r="O33" s="2"/>
      <c r="P33" s="2"/>
      <c r="Q33" s="4"/>
    </row>
    <row r="34" spans="13:17" ht="12.75" customHeight="1">
      <c r="M34" s="1"/>
      <c r="N34" s="1"/>
      <c r="O34" s="2"/>
      <c r="P34" s="2"/>
      <c r="Q34" s="4"/>
    </row>
    <row r="35" spans="13:17" ht="12.75" customHeight="1">
      <c r="M35" s="1"/>
      <c r="N35" s="1"/>
      <c r="O35" s="2"/>
      <c r="P35" s="2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267.25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552.5</v>
      </c>
      <c r="P54">
        <f>SUM(P2:P50)</f>
        <v>561</v>
      </c>
      <c r="Q54" s="8">
        <f>+O54+P54</f>
        <v>1113.5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2.5</v>
      </c>
      <c r="P56">
        <f>MIN(P2:P50)</f>
        <v>2.5</v>
      </c>
      <c r="Q56" s="9">
        <f>MIN(O56:P56)</f>
        <v>2.5</v>
      </c>
    </row>
    <row r="57" spans="14:17" ht="12.75" customHeight="1">
      <c r="N57" s="5" t="s">
        <v>10</v>
      </c>
      <c r="O57">
        <f>MAX(O2:O50)</f>
        <v>354</v>
      </c>
      <c r="P57">
        <f>MAX(P2:P50)</f>
        <v>368</v>
      </c>
      <c r="Q57" s="10">
        <f>MAX(O57:P57)</f>
        <v>368</v>
      </c>
    </row>
    <row r="58" spans="14:17" ht="12.75" customHeight="1">
      <c r="N58" s="5" t="s">
        <v>11</v>
      </c>
      <c r="O58" s="11">
        <f>O54/O55</f>
        <v>46.041666666666664</v>
      </c>
      <c r="P58" s="11">
        <f>P54/P55</f>
        <v>46.75</v>
      </c>
      <c r="Q58" s="12">
        <f>(O54+P54)/Q55</f>
        <v>46.395833333333336</v>
      </c>
    </row>
    <row r="59" spans="14:17" ht="12.75" customHeight="1">
      <c r="N59" s="5" t="s">
        <v>12</v>
      </c>
      <c r="O59" s="13">
        <f>STDEV(O2:O50)</f>
        <v>100.71527335949989</v>
      </c>
      <c r="P59" s="13">
        <f>STDEV(P2:P50)</f>
        <v>104.5791348909784</v>
      </c>
      <c r="Q59" s="13">
        <f>SQRT(Q51/Q55)</f>
        <v>3.336977175029321</v>
      </c>
    </row>
    <row r="60" spans="14:17" ht="12.75" customHeight="1">
      <c r="N60" s="5" t="s">
        <v>13</v>
      </c>
      <c r="Q60" s="14">
        <f>(Q59/Q58)*100</f>
        <v>7.192407022963961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51</v>
      </c>
      <c r="M1" s="39" t="s">
        <v>0</v>
      </c>
      <c r="N1" s="39" t="s">
        <v>1</v>
      </c>
      <c r="O1" s="39" t="s">
        <v>52</v>
      </c>
      <c r="P1" s="39" t="s">
        <v>52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40" t="s">
        <v>32</v>
      </c>
      <c r="N2" s="40" t="s">
        <v>33</v>
      </c>
      <c r="O2" s="41">
        <v>140</v>
      </c>
      <c r="P2" s="41">
        <v>150</v>
      </c>
      <c r="Q2" s="4">
        <f aca="true" t="shared" si="0" ref="Q2:Q13">(O2-P2)^2</f>
        <v>100</v>
      </c>
      <c r="R2">
        <v>1700</v>
      </c>
      <c r="S2">
        <f>0.8*R2</f>
        <v>1360</v>
      </c>
      <c r="T2">
        <v>0</v>
      </c>
      <c r="U2">
        <f>$B$3</f>
        <v>10</v>
      </c>
    </row>
    <row r="3" spans="1:21" ht="12.75" customHeight="1">
      <c r="A3" s="15" t="s">
        <v>20</v>
      </c>
      <c r="B3">
        <v>10</v>
      </c>
      <c r="C3" t="s">
        <v>21</v>
      </c>
      <c r="M3" s="40" t="s">
        <v>32</v>
      </c>
      <c r="N3" s="40" t="s">
        <v>34</v>
      </c>
      <c r="O3" s="41">
        <v>160</v>
      </c>
      <c r="P3" s="41">
        <v>160</v>
      </c>
      <c r="Q3" s="4">
        <f t="shared" si="0"/>
        <v>0</v>
      </c>
      <c r="R3">
        <v>0</v>
      </c>
      <c r="S3">
        <v>0</v>
      </c>
      <c r="T3">
        <f>R2</f>
        <v>1700</v>
      </c>
      <c r="U3">
        <f>$B$3</f>
        <v>10</v>
      </c>
    </row>
    <row r="4" spans="13:19" ht="12.75" customHeight="1">
      <c r="M4" s="40" t="s">
        <v>32</v>
      </c>
      <c r="N4" s="40" t="s">
        <v>35</v>
      </c>
      <c r="O4" s="41">
        <v>170</v>
      </c>
      <c r="P4" s="41">
        <v>180</v>
      </c>
      <c r="Q4" s="4">
        <f t="shared" si="0"/>
        <v>100</v>
      </c>
      <c r="R4">
        <f>S2</f>
        <v>1360</v>
      </c>
      <c r="S4">
        <f>R2</f>
        <v>1700</v>
      </c>
    </row>
    <row r="5" spans="1:21" ht="12.75" customHeight="1">
      <c r="A5" s="15" t="s">
        <v>16</v>
      </c>
      <c r="M5" s="40" t="s">
        <v>32</v>
      </c>
      <c r="N5" s="40" t="s">
        <v>36</v>
      </c>
      <c r="O5" s="41">
        <v>370</v>
      </c>
      <c r="P5" s="41">
        <v>370</v>
      </c>
      <c r="Q5" s="4">
        <f t="shared" si="0"/>
        <v>0</v>
      </c>
      <c r="T5">
        <f>$B$3</f>
        <v>10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40" t="s">
        <v>32</v>
      </c>
      <c r="N6" s="40" t="s">
        <v>37</v>
      </c>
      <c r="O6" s="41">
        <v>60</v>
      </c>
      <c r="P6" s="41">
        <v>50</v>
      </c>
      <c r="Q6" s="4">
        <f t="shared" si="0"/>
        <v>100</v>
      </c>
      <c r="T6">
        <f>$B$3</f>
        <v>10</v>
      </c>
      <c r="U6">
        <f>+T3</f>
        <v>1700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40" t="s">
        <v>38</v>
      </c>
      <c r="N7" s="40" t="s">
        <v>39</v>
      </c>
      <c r="O7" s="41">
        <v>1130</v>
      </c>
      <c r="P7" s="41">
        <v>1070</v>
      </c>
      <c r="Q7" s="4">
        <f t="shared" si="0"/>
        <v>3600</v>
      </c>
    </row>
    <row r="8" spans="1:17" ht="12.75" customHeight="1">
      <c r="A8" s="17" t="s">
        <v>4</v>
      </c>
      <c r="B8" s="18">
        <f>+O55</f>
        <v>12</v>
      </c>
      <c r="C8" s="18">
        <f>+O54</f>
        <v>5500</v>
      </c>
      <c r="D8">
        <f>$B$3</f>
        <v>10</v>
      </c>
      <c r="E8" s="18">
        <f>+O56</f>
        <v>60</v>
      </c>
      <c r="F8" s="18">
        <f>+O57</f>
        <v>1660</v>
      </c>
      <c r="G8" s="8">
        <f>+O58</f>
        <v>458.3333333333333</v>
      </c>
      <c r="H8" s="28">
        <f>O59</f>
        <v>487.73751013006864</v>
      </c>
      <c r="I8" s="28" t="s">
        <v>17</v>
      </c>
      <c r="J8" s="19" t="s">
        <v>17</v>
      </c>
      <c r="M8" s="40" t="s">
        <v>38</v>
      </c>
      <c r="N8" s="40" t="s">
        <v>40</v>
      </c>
      <c r="O8" s="41">
        <v>180</v>
      </c>
      <c r="P8" s="41">
        <v>180</v>
      </c>
      <c r="Q8" s="4">
        <f t="shared" si="0"/>
        <v>0</v>
      </c>
    </row>
    <row r="9" spans="1:17" ht="12.75" customHeight="1">
      <c r="A9" s="17" t="s">
        <v>5</v>
      </c>
      <c r="B9" s="18">
        <f>+P55</f>
        <v>12</v>
      </c>
      <c r="C9" s="18">
        <f>+P54</f>
        <v>5510</v>
      </c>
      <c r="D9">
        <f>$B$3</f>
        <v>10</v>
      </c>
      <c r="E9" s="18">
        <f>+P56</f>
        <v>50</v>
      </c>
      <c r="F9" s="18">
        <f>+P57</f>
        <v>1640</v>
      </c>
      <c r="G9" s="8">
        <f>P58</f>
        <v>459.1666666666667</v>
      </c>
      <c r="H9" s="28">
        <f>P59</f>
        <v>476.5302305269421</v>
      </c>
      <c r="I9" s="28" t="s">
        <v>17</v>
      </c>
      <c r="J9" s="19" t="s">
        <v>17</v>
      </c>
      <c r="M9" s="40" t="s">
        <v>38</v>
      </c>
      <c r="N9" s="40" t="s">
        <v>41</v>
      </c>
      <c r="O9" s="41">
        <v>480</v>
      </c>
      <c r="P9" s="41">
        <v>490</v>
      </c>
      <c r="Q9" s="4">
        <f t="shared" si="0"/>
        <v>100</v>
      </c>
    </row>
    <row r="10" spans="1:17" ht="12.75" customHeight="1">
      <c r="A10" s="20" t="s">
        <v>6</v>
      </c>
      <c r="B10" s="21">
        <f>+Q55</f>
        <v>24</v>
      </c>
      <c r="C10" s="23">
        <f>+Q54</f>
        <v>11010</v>
      </c>
      <c r="D10" s="21">
        <f>$B$3</f>
        <v>10</v>
      </c>
      <c r="E10" s="21">
        <f>+Q56</f>
        <v>50</v>
      </c>
      <c r="F10" s="23">
        <f>+Q57</f>
        <v>1660</v>
      </c>
      <c r="G10" s="30">
        <f>Q58</f>
        <v>458.75</v>
      </c>
      <c r="H10" s="29" t="s">
        <v>17</v>
      </c>
      <c r="I10" s="22">
        <f>Q59</f>
        <v>16.95582495781317</v>
      </c>
      <c r="J10" s="24">
        <f>Q60</f>
        <v>3.696092633855732</v>
      </c>
      <c r="M10" s="40" t="s">
        <v>38</v>
      </c>
      <c r="N10" s="40" t="s">
        <v>42</v>
      </c>
      <c r="O10" s="41">
        <v>1660</v>
      </c>
      <c r="P10" s="41">
        <v>1640</v>
      </c>
      <c r="Q10" s="4">
        <f t="shared" si="0"/>
        <v>400</v>
      </c>
    </row>
    <row r="11" spans="13:17" ht="12.75" customHeight="1">
      <c r="M11" s="40" t="s">
        <v>28</v>
      </c>
      <c r="N11" s="40" t="s">
        <v>43</v>
      </c>
      <c r="O11" s="41">
        <v>700</v>
      </c>
      <c r="P11" s="41">
        <v>730</v>
      </c>
      <c r="Q11" s="4">
        <f t="shared" si="0"/>
        <v>900</v>
      </c>
    </row>
    <row r="12" spans="13:17" ht="12.75" customHeight="1">
      <c r="M12" s="40" t="s">
        <v>28</v>
      </c>
      <c r="N12" s="40" t="s">
        <v>44</v>
      </c>
      <c r="O12" s="41">
        <v>90</v>
      </c>
      <c r="P12" s="41">
        <v>90</v>
      </c>
      <c r="Q12" s="4">
        <f t="shared" si="0"/>
        <v>0</v>
      </c>
    </row>
    <row r="13" spans="13:17" ht="12.75" customHeight="1">
      <c r="M13" s="40" t="s">
        <v>45</v>
      </c>
      <c r="N13" s="40" t="s">
        <v>46</v>
      </c>
      <c r="O13" s="41">
        <v>360</v>
      </c>
      <c r="P13" s="41">
        <v>400</v>
      </c>
      <c r="Q13" s="4">
        <f t="shared" si="0"/>
        <v>1600</v>
      </c>
    </row>
    <row r="14" spans="13:17" ht="12.75" customHeight="1">
      <c r="M14" s="1"/>
      <c r="N14" s="1"/>
      <c r="O14" s="2"/>
      <c r="P14" s="2"/>
      <c r="Q14" s="4"/>
    </row>
    <row r="15" spans="13:17" ht="12.75" customHeight="1">
      <c r="M15" s="1"/>
      <c r="N15" s="1"/>
      <c r="O15" s="2"/>
      <c r="P15" s="2"/>
      <c r="Q15" s="4"/>
    </row>
    <row r="16" spans="13:17" ht="12.75" customHeight="1">
      <c r="M16" s="1"/>
      <c r="N16" s="1"/>
      <c r="O16" s="2"/>
      <c r="P16" s="2"/>
      <c r="Q16" s="4"/>
    </row>
    <row r="17" spans="13:17" ht="12.75" customHeight="1">
      <c r="M17" s="1"/>
      <c r="N17" s="1"/>
      <c r="O17" s="2"/>
      <c r="P17" s="2"/>
      <c r="Q17" s="4"/>
    </row>
    <row r="18" spans="13:17" ht="12.75" customHeight="1">
      <c r="M18" s="1"/>
      <c r="N18" s="1"/>
      <c r="O18" s="2"/>
      <c r="P18" s="2"/>
      <c r="Q18" s="4"/>
    </row>
    <row r="19" spans="13:17" ht="12.75" customHeight="1">
      <c r="M19" s="1"/>
      <c r="N19" s="1"/>
      <c r="O19" s="2"/>
      <c r="P19" s="2"/>
      <c r="Q19" s="4"/>
    </row>
    <row r="20" spans="13:17" ht="12.75" customHeight="1">
      <c r="M20" s="1"/>
      <c r="N20" s="1"/>
      <c r="O20" s="2"/>
      <c r="P20" s="2"/>
      <c r="Q20" s="4"/>
    </row>
    <row r="21" spans="13:17" ht="12.75" customHeight="1">
      <c r="M21" s="1"/>
      <c r="N21" s="1"/>
      <c r="O21" s="2"/>
      <c r="P21" s="2"/>
      <c r="Q21" s="4"/>
    </row>
    <row r="22" spans="13:17" ht="12.75" customHeight="1">
      <c r="M22" s="1"/>
      <c r="N22" s="1"/>
      <c r="O22" s="2"/>
      <c r="P22" s="2"/>
      <c r="Q22" s="4"/>
    </row>
    <row r="23" spans="13:17" ht="12.75" customHeight="1">
      <c r="M23" s="1"/>
      <c r="N23" s="1"/>
      <c r="O23" s="2"/>
      <c r="P23" s="2"/>
      <c r="Q23" s="4"/>
    </row>
    <row r="24" spans="13:17" ht="12.75" customHeight="1">
      <c r="M24" s="1"/>
      <c r="N24" s="1"/>
      <c r="O24" s="2"/>
      <c r="P24" s="2"/>
      <c r="Q24" s="4"/>
    </row>
    <row r="25" spans="13:17" ht="12.75" customHeight="1">
      <c r="M25" s="1"/>
      <c r="N25" s="1"/>
      <c r="O25" s="2"/>
      <c r="P25" s="2"/>
      <c r="Q25" s="4"/>
    </row>
    <row r="26" spans="13:17" ht="12.75" customHeight="1">
      <c r="M26" s="1"/>
      <c r="N26" s="1"/>
      <c r="O26" s="2"/>
      <c r="P26" s="2"/>
      <c r="Q26" s="4"/>
    </row>
    <row r="27" spans="13:17" ht="12.75" customHeight="1">
      <c r="M27" s="1"/>
      <c r="N27" s="1"/>
      <c r="O27" s="2"/>
      <c r="P27" s="2"/>
      <c r="Q27" s="4"/>
    </row>
    <row r="28" spans="13:17" ht="12.75" customHeight="1">
      <c r="M28" s="1"/>
      <c r="N28" s="1"/>
      <c r="O28" s="2"/>
      <c r="P28" s="2"/>
      <c r="Q28" s="4"/>
    </row>
    <row r="29" spans="13:17" ht="12.75" customHeight="1">
      <c r="M29" s="1"/>
      <c r="N29" s="1"/>
      <c r="O29" s="2"/>
      <c r="P29" s="2"/>
      <c r="Q29" s="4"/>
    </row>
    <row r="30" spans="13:17" ht="12.75" customHeight="1">
      <c r="M30" s="1"/>
      <c r="N30" s="1"/>
      <c r="O30" s="2"/>
      <c r="P30" s="2"/>
      <c r="Q30" s="4"/>
    </row>
    <row r="31" spans="13:17" ht="12.75" customHeight="1">
      <c r="M31" s="1"/>
      <c r="N31" s="1"/>
      <c r="O31" s="2"/>
      <c r="P31" s="2"/>
      <c r="Q31" s="4"/>
    </row>
    <row r="32" spans="13:17" ht="12.75" customHeight="1">
      <c r="M32" s="1"/>
      <c r="N32" s="1"/>
      <c r="O32" s="2"/>
      <c r="P32" s="2"/>
      <c r="Q32" s="4"/>
    </row>
    <row r="33" spans="13:17" ht="12.75" customHeight="1">
      <c r="M33" s="1"/>
      <c r="N33" s="1"/>
      <c r="O33" s="2"/>
      <c r="P33" s="2"/>
      <c r="Q33" s="4"/>
    </row>
    <row r="34" spans="13:17" ht="12.75" customHeight="1">
      <c r="M34" s="1"/>
      <c r="N34" s="1"/>
      <c r="O34" s="2"/>
      <c r="P34" s="2"/>
      <c r="Q34" s="4"/>
    </row>
    <row r="35" spans="13:17" ht="12.75" customHeight="1">
      <c r="M35" s="1"/>
      <c r="N35" s="1"/>
      <c r="O35" s="2"/>
      <c r="P35" s="2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6900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5500</v>
      </c>
      <c r="P54">
        <f>SUM(P2:P50)</f>
        <v>5510</v>
      </c>
      <c r="Q54" s="8">
        <f>+O54+P54</f>
        <v>11010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60</v>
      </c>
      <c r="P56">
        <f>MIN(P2:P50)</f>
        <v>50</v>
      </c>
      <c r="Q56" s="9">
        <f>MIN(O56:P56)</f>
        <v>50</v>
      </c>
    </row>
    <row r="57" spans="14:17" ht="12.75" customHeight="1">
      <c r="N57" s="5" t="s">
        <v>10</v>
      </c>
      <c r="O57">
        <f>MAX(O2:O50)</f>
        <v>1660</v>
      </c>
      <c r="P57">
        <f>MAX(P2:P50)</f>
        <v>1640</v>
      </c>
      <c r="Q57" s="10">
        <f>MAX(O57:P57)</f>
        <v>1660</v>
      </c>
    </row>
    <row r="58" spans="14:17" ht="12.75" customHeight="1">
      <c r="N58" s="5" t="s">
        <v>11</v>
      </c>
      <c r="O58" s="11">
        <f>O54/O55</f>
        <v>458.3333333333333</v>
      </c>
      <c r="P58" s="11">
        <f>P54/P55</f>
        <v>459.1666666666667</v>
      </c>
      <c r="Q58" s="12">
        <f>(O54+P54)/Q55</f>
        <v>458.75</v>
      </c>
    </row>
    <row r="59" spans="14:17" ht="12.75" customHeight="1">
      <c r="N59" s="5" t="s">
        <v>12</v>
      </c>
      <c r="O59" s="13">
        <f>STDEV(O2:O50)</f>
        <v>487.73751013006864</v>
      </c>
      <c r="P59" s="13">
        <f>STDEV(P2:P50)</f>
        <v>476.5302305269421</v>
      </c>
      <c r="Q59" s="13">
        <f>SQRT(Q51/Q55)</f>
        <v>16.95582495781317</v>
      </c>
    </row>
    <row r="60" spans="14:17" ht="12.75" customHeight="1">
      <c r="N60" s="5" t="s">
        <v>13</v>
      </c>
      <c r="Q60" s="14">
        <f>(Q59/Q58)*100</f>
        <v>3.696092633855732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53</v>
      </c>
      <c r="M1" s="42" t="s">
        <v>0</v>
      </c>
      <c r="N1" s="42" t="s">
        <v>1</v>
      </c>
      <c r="O1" s="42" t="s">
        <v>54</v>
      </c>
      <c r="P1" s="42" t="s">
        <v>54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43" t="s">
        <v>32</v>
      </c>
      <c r="N2" s="43" t="s">
        <v>33</v>
      </c>
      <c r="O2" s="44">
        <v>7</v>
      </c>
      <c r="P2" s="44">
        <v>7.5</v>
      </c>
      <c r="Q2" s="4">
        <f aca="true" t="shared" si="0" ref="Q2:Q13">(O2-P2)^2</f>
        <v>0.25</v>
      </c>
      <c r="R2">
        <v>8</v>
      </c>
      <c r="S2">
        <f>0.8*R2</f>
        <v>6.4</v>
      </c>
      <c r="T2">
        <v>0</v>
      </c>
      <c r="U2">
        <f>$B$3</f>
        <v>0.5</v>
      </c>
    </row>
    <row r="3" spans="1:21" ht="12.75" customHeight="1">
      <c r="A3" s="15" t="s">
        <v>20</v>
      </c>
      <c r="B3">
        <v>0.5</v>
      </c>
      <c r="C3" t="s">
        <v>21</v>
      </c>
      <c r="M3" s="43" t="s">
        <v>32</v>
      </c>
      <c r="N3" s="43" t="s">
        <v>34</v>
      </c>
      <c r="O3" s="44">
        <v>0.25</v>
      </c>
      <c r="P3" s="44">
        <v>0.25</v>
      </c>
      <c r="Q3" s="4">
        <f t="shared" si="0"/>
        <v>0</v>
      </c>
      <c r="R3">
        <v>0</v>
      </c>
      <c r="S3">
        <v>0</v>
      </c>
      <c r="T3">
        <f>R2</f>
        <v>8</v>
      </c>
      <c r="U3">
        <f>$B$3</f>
        <v>0.5</v>
      </c>
    </row>
    <row r="4" spans="13:19" ht="12.75" customHeight="1">
      <c r="M4" s="43" t="s">
        <v>32</v>
      </c>
      <c r="N4" s="43" t="s">
        <v>35</v>
      </c>
      <c r="O4" s="44">
        <v>0.9</v>
      </c>
      <c r="P4" s="44">
        <v>1</v>
      </c>
      <c r="Q4" s="4">
        <f t="shared" si="0"/>
        <v>0.009999999999999995</v>
      </c>
      <c r="R4">
        <f>S2</f>
        <v>6.4</v>
      </c>
      <c r="S4">
        <f>R2</f>
        <v>8</v>
      </c>
    </row>
    <row r="5" spans="1:21" ht="12.75" customHeight="1">
      <c r="A5" s="15" t="s">
        <v>16</v>
      </c>
      <c r="M5" s="43" t="s">
        <v>32</v>
      </c>
      <c r="N5" s="43" t="s">
        <v>36</v>
      </c>
      <c r="O5" s="44">
        <v>1.4</v>
      </c>
      <c r="P5" s="44">
        <v>1.4</v>
      </c>
      <c r="Q5" s="4">
        <f t="shared" si="0"/>
        <v>0</v>
      </c>
      <c r="T5">
        <f>$B$3</f>
        <v>0.5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43" t="s">
        <v>32</v>
      </c>
      <c r="N6" s="43" t="s">
        <v>37</v>
      </c>
      <c r="O6" s="44">
        <v>0.6</v>
      </c>
      <c r="P6" s="44">
        <v>0.6</v>
      </c>
      <c r="Q6" s="4">
        <f t="shared" si="0"/>
        <v>0</v>
      </c>
      <c r="T6">
        <f>$B$3</f>
        <v>0.5</v>
      </c>
      <c r="U6">
        <f>+T3</f>
        <v>8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43" t="s">
        <v>38</v>
      </c>
      <c r="N7" s="43" t="s">
        <v>39</v>
      </c>
      <c r="O7" s="44">
        <v>2.8</v>
      </c>
      <c r="P7" s="44">
        <v>2.7</v>
      </c>
      <c r="Q7" s="4">
        <f t="shared" si="0"/>
        <v>0.009999999999999929</v>
      </c>
    </row>
    <row r="8" spans="1:17" ht="12.75" customHeight="1">
      <c r="A8" s="17" t="s">
        <v>4</v>
      </c>
      <c r="B8" s="18">
        <f>+O55</f>
        <v>12</v>
      </c>
      <c r="C8" s="18">
        <f>+O54</f>
        <v>20.599999999999998</v>
      </c>
      <c r="D8">
        <f>$B$3</f>
        <v>0.5</v>
      </c>
      <c r="E8" s="18">
        <f>+O56</f>
        <v>0.25</v>
      </c>
      <c r="F8" s="18">
        <f>+O57</f>
        <v>7</v>
      </c>
      <c r="G8" s="8">
        <f>+O58</f>
        <v>1.7166666666666666</v>
      </c>
      <c r="H8" s="28">
        <f>O59</f>
        <v>1.8696539948894453</v>
      </c>
      <c r="I8" s="28" t="s">
        <v>17</v>
      </c>
      <c r="J8" s="19" t="s">
        <v>17</v>
      </c>
      <c r="M8" s="43" t="s">
        <v>38</v>
      </c>
      <c r="N8" s="43" t="s">
        <v>40</v>
      </c>
      <c r="O8" s="44">
        <v>0.5</v>
      </c>
      <c r="P8" s="44">
        <v>0.5</v>
      </c>
      <c r="Q8" s="4">
        <f t="shared" si="0"/>
        <v>0</v>
      </c>
    </row>
    <row r="9" spans="1:17" ht="12.75" customHeight="1">
      <c r="A9" s="17" t="s">
        <v>5</v>
      </c>
      <c r="B9" s="18">
        <f>+P55</f>
        <v>12</v>
      </c>
      <c r="C9" s="18">
        <f>+P54</f>
        <v>21.2</v>
      </c>
      <c r="D9">
        <f>$B$3</f>
        <v>0.5</v>
      </c>
      <c r="E9" s="18">
        <f>+P56</f>
        <v>0.25</v>
      </c>
      <c r="F9" s="18">
        <f>+P57</f>
        <v>7.5</v>
      </c>
      <c r="G9" s="8">
        <f>P58</f>
        <v>1.7666666666666666</v>
      </c>
      <c r="H9" s="28">
        <f>P59</f>
        <v>1.994120144704213</v>
      </c>
      <c r="I9" s="28" t="s">
        <v>17</v>
      </c>
      <c r="J9" s="19" t="s">
        <v>17</v>
      </c>
      <c r="M9" s="43" t="s">
        <v>38</v>
      </c>
      <c r="N9" s="43" t="s">
        <v>41</v>
      </c>
      <c r="O9" s="44">
        <v>1.9</v>
      </c>
      <c r="P9" s="44">
        <v>1.9</v>
      </c>
      <c r="Q9" s="4">
        <f t="shared" si="0"/>
        <v>0</v>
      </c>
    </row>
    <row r="10" spans="1:17" ht="12.75" customHeight="1">
      <c r="A10" s="20" t="s">
        <v>6</v>
      </c>
      <c r="B10" s="21">
        <f>+Q55</f>
        <v>24</v>
      </c>
      <c r="C10" s="23">
        <f>+Q54</f>
        <v>41.8</v>
      </c>
      <c r="D10" s="21">
        <f>$B$3</f>
        <v>0.5</v>
      </c>
      <c r="E10" s="21">
        <f>+Q56</f>
        <v>0.25</v>
      </c>
      <c r="F10" s="23">
        <f>+Q57</f>
        <v>7.5</v>
      </c>
      <c r="G10" s="30">
        <f>Q58</f>
        <v>1.7416666666666665</v>
      </c>
      <c r="H10" s="29" t="s">
        <v>17</v>
      </c>
      <c r="I10" s="22">
        <f>Q59</f>
        <v>0.10801234497346433</v>
      </c>
      <c r="J10" s="24">
        <f>Q60</f>
        <v>6.201665740103216</v>
      </c>
      <c r="M10" s="43" t="s">
        <v>38</v>
      </c>
      <c r="N10" s="43" t="s">
        <v>42</v>
      </c>
      <c r="O10" s="44">
        <v>0.25</v>
      </c>
      <c r="P10" s="44">
        <v>0.25</v>
      </c>
      <c r="Q10" s="4">
        <f t="shared" si="0"/>
        <v>0</v>
      </c>
    </row>
    <row r="11" spans="13:17" ht="12.75" customHeight="1">
      <c r="M11" s="43" t="s">
        <v>28</v>
      </c>
      <c r="N11" s="43" t="s">
        <v>43</v>
      </c>
      <c r="O11" s="44">
        <v>2.4</v>
      </c>
      <c r="P11" s="44">
        <v>2.5</v>
      </c>
      <c r="Q11" s="4">
        <f t="shared" si="0"/>
        <v>0.010000000000000018</v>
      </c>
    </row>
    <row r="12" spans="13:17" ht="12.75" customHeight="1">
      <c r="M12" s="43" t="s">
        <v>28</v>
      </c>
      <c r="N12" s="43" t="s">
        <v>44</v>
      </c>
      <c r="O12" s="44">
        <v>1.9</v>
      </c>
      <c r="P12" s="44">
        <v>1.9</v>
      </c>
      <c r="Q12" s="4">
        <f t="shared" si="0"/>
        <v>0</v>
      </c>
    </row>
    <row r="13" spans="13:17" ht="12.75" customHeight="1">
      <c r="M13" s="43" t="s">
        <v>45</v>
      </c>
      <c r="N13" s="43" t="s">
        <v>46</v>
      </c>
      <c r="O13" s="44">
        <v>0.7</v>
      </c>
      <c r="P13" s="44">
        <v>0.7</v>
      </c>
      <c r="Q13" s="4">
        <f t="shared" si="0"/>
        <v>0</v>
      </c>
    </row>
    <row r="14" spans="13:17" ht="12.75" customHeight="1">
      <c r="M14" s="1"/>
      <c r="N14" s="1"/>
      <c r="O14" s="2"/>
      <c r="P14" s="2"/>
      <c r="Q14" s="4"/>
    </row>
    <row r="15" spans="13:17" ht="12.75" customHeight="1">
      <c r="M15" s="1"/>
      <c r="N15" s="1"/>
      <c r="O15" s="2"/>
      <c r="P15" s="2"/>
      <c r="Q15" s="4"/>
    </row>
    <row r="16" spans="13:17" ht="12.75" customHeight="1">
      <c r="M16" s="1"/>
      <c r="N16" s="1"/>
      <c r="O16" s="2"/>
      <c r="P16" s="2"/>
      <c r="Q16" s="4"/>
    </row>
    <row r="17" spans="13:17" ht="12.75" customHeight="1">
      <c r="M17" s="1"/>
      <c r="N17" s="1"/>
      <c r="O17" s="2"/>
      <c r="P17" s="2"/>
      <c r="Q17" s="4"/>
    </row>
    <row r="18" spans="13:17" ht="12.75" customHeight="1">
      <c r="M18" s="1"/>
      <c r="N18" s="1"/>
      <c r="O18" s="2"/>
      <c r="P18" s="2"/>
      <c r="Q18" s="4"/>
    </row>
    <row r="19" spans="13:17" ht="12.75" customHeight="1">
      <c r="M19" s="1"/>
      <c r="N19" s="1"/>
      <c r="O19" s="2"/>
      <c r="P19" s="2"/>
      <c r="Q19" s="4"/>
    </row>
    <row r="20" spans="13:17" ht="12.75" customHeight="1">
      <c r="M20" s="1"/>
      <c r="N20" s="1"/>
      <c r="O20" s="2"/>
      <c r="P20" s="2"/>
      <c r="Q20" s="4"/>
    </row>
    <row r="21" spans="13:17" ht="12.75" customHeight="1">
      <c r="M21" s="1"/>
      <c r="N21" s="1"/>
      <c r="O21" s="2"/>
      <c r="P21" s="2"/>
      <c r="Q21" s="4"/>
    </row>
    <row r="22" spans="13:17" ht="12.75" customHeight="1">
      <c r="M22" s="1"/>
      <c r="N22" s="1"/>
      <c r="O22" s="2"/>
      <c r="P22" s="2"/>
      <c r="Q22" s="4"/>
    </row>
    <row r="23" spans="13:17" ht="12.75" customHeight="1">
      <c r="M23" s="1"/>
      <c r="N23" s="1"/>
      <c r="O23" s="2"/>
      <c r="P23" s="2"/>
      <c r="Q23" s="4"/>
    </row>
    <row r="24" spans="13:17" ht="12.75" customHeight="1">
      <c r="M24" s="1"/>
      <c r="N24" s="1"/>
      <c r="O24" s="2"/>
      <c r="P24" s="2"/>
      <c r="Q24" s="4"/>
    </row>
    <row r="25" spans="13:17" ht="12.75" customHeight="1">
      <c r="M25" s="1"/>
      <c r="N25" s="1"/>
      <c r="O25" s="2"/>
      <c r="P25" s="2"/>
      <c r="Q25" s="4"/>
    </row>
    <row r="26" spans="13:17" ht="12.75" customHeight="1">
      <c r="M26" s="1"/>
      <c r="N26" s="1"/>
      <c r="O26" s="2"/>
      <c r="P26" s="2"/>
      <c r="Q26" s="4"/>
    </row>
    <row r="27" spans="13:17" ht="12.75" customHeight="1">
      <c r="M27" s="1"/>
      <c r="N27" s="1"/>
      <c r="O27" s="2"/>
      <c r="P27" s="2"/>
      <c r="Q27" s="4"/>
    </row>
    <row r="28" spans="13:17" ht="12.75" customHeight="1">
      <c r="M28" s="1"/>
      <c r="N28" s="1"/>
      <c r="O28" s="2"/>
      <c r="P28" s="2"/>
      <c r="Q28" s="4"/>
    </row>
    <row r="29" spans="13:17" ht="12.75" customHeight="1">
      <c r="M29" s="1"/>
      <c r="N29" s="1"/>
      <c r="O29" s="2"/>
      <c r="P29" s="2"/>
      <c r="Q29" s="4"/>
    </row>
    <row r="30" spans="13:17" ht="12.75" customHeight="1">
      <c r="M30" s="1"/>
      <c r="N30" s="1"/>
      <c r="O30" s="2"/>
      <c r="P30" s="2"/>
      <c r="Q30" s="4"/>
    </row>
    <row r="31" spans="13:17" ht="12.75" customHeight="1">
      <c r="M31" s="1"/>
      <c r="N31" s="1"/>
      <c r="O31" s="2"/>
      <c r="P31" s="2"/>
      <c r="Q31" s="4"/>
    </row>
    <row r="32" spans="13:17" ht="12.75" customHeight="1">
      <c r="M32" s="1"/>
      <c r="N32" s="1"/>
      <c r="O32" s="2"/>
      <c r="P32" s="2"/>
      <c r="Q32" s="4"/>
    </row>
    <row r="33" spans="13:17" ht="12.75" customHeight="1">
      <c r="M33" s="1"/>
      <c r="N33" s="1"/>
      <c r="O33" s="2"/>
      <c r="P33" s="2"/>
      <c r="Q33" s="4"/>
    </row>
    <row r="34" spans="13:17" ht="12.75" customHeight="1">
      <c r="M34" s="1"/>
      <c r="N34" s="1"/>
      <c r="O34" s="2"/>
      <c r="P34" s="2"/>
      <c r="Q34" s="4"/>
    </row>
    <row r="35" spans="13:17" ht="12.75" customHeight="1">
      <c r="M35" s="1"/>
      <c r="N35" s="1"/>
      <c r="O35" s="2"/>
      <c r="P35" s="2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0.27999999999999997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20.599999999999998</v>
      </c>
      <c r="P54">
        <f>SUM(P2:P50)</f>
        <v>21.2</v>
      </c>
      <c r="Q54" s="8">
        <f>+O54+P54</f>
        <v>41.8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0.25</v>
      </c>
      <c r="P56">
        <f>MIN(P2:P50)</f>
        <v>0.25</v>
      </c>
      <c r="Q56" s="9">
        <f>MIN(O56:P56)</f>
        <v>0.25</v>
      </c>
    </row>
    <row r="57" spans="14:17" ht="12.75" customHeight="1">
      <c r="N57" s="5" t="s">
        <v>10</v>
      </c>
      <c r="O57">
        <f>MAX(O2:O50)</f>
        <v>7</v>
      </c>
      <c r="P57">
        <f>MAX(P2:P50)</f>
        <v>7.5</v>
      </c>
      <c r="Q57" s="10">
        <f>MAX(O57:P57)</f>
        <v>7.5</v>
      </c>
    </row>
    <row r="58" spans="14:17" ht="12.75" customHeight="1">
      <c r="N58" s="5" t="s">
        <v>11</v>
      </c>
      <c r="O58" s="11">
        <f>O54/O55</f>
        <v>1.7166666666666666</v>
      </c>
      <c r="P58" s="11">
        <f>P54/P55</f>
        <v>1.7666666666666666</v>
      </c>
      <c r="Q58" s="12">
        <f>(O54+P54)/Q55</f>
        <v>1.7416666666666665</v>
      </c>
    </row>
    <row r="59" spans="14:17" ht="12.75" customHeight="1">
      <c r="N59" s="5" t="s">
        <v>12</v>
      </c>
      <c r="O59" s="13">
        <f>STDEV(O2:O50)</f>
        <v>1.8696539948894453</v>
      </c>
      <c r="P59" s="13">
        <f>STDEV(P2:P50)</f>
        <v>1.994120144704213</v>
      </c>
      <c r="Q59" s="13">
        <f>SQRT(Q51/Q55)</f>
        <v>0.10801234497346433</v>
      </c>
    </row>
    <row r="60" spans="14:17" ht="12.75" customHeight="1">
      <c r="N60" s="5" t="s">
        <v>13</v>
      </c>
      <c r="Q60" s="14">
        <f>(Q59/Q58)*100</f>
        <v>6.201665740103216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55</v>
      </c>
      <c r="M1" s="45" t="s">
        <v>0</v>
      </c>
      <c r="N1" s="45" t="s">
        <v>1</v>
      </c>
      <c r="O1" s="45" t="s">
        <v>56</v>
      </c>
      <c r="P1" s="45" t="s">
        <v>56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46" t="s">
        <v>32</v>
      </c>
      <c r="N2" s="46" t="s">
        <v>33</v>
      </c>
      <c r="O2" s="47">
        <v>8</v>
      </c>
      <c r="P2" s="47">
        <v>3</v>
      </c>
      <c r="Q2" s="4">
        <f aca="true" t="shared" si="0" ref="Q2:Q13">(O2-P2)^2</f>
        <v>25</v>
      </c>
      <c r="R2">
        <v>20</v>
      </c>
      <c r="S2">
        <f>0.8*R2</f>
        <v>16</v>
      </c>
      <c r="T2">
        <v>0</v>
      </c>
      <c r="U2">
        <f>$B$3</f>
        <v>2</v>
      </c>
    </row>
    <row r="3" spans="1:21" ht="12.75" customHeight="1">
      <c r="A3" s="15" t="s">
        <v>20</v>
      </c>
      <c r="B3">
        <v>2</v>
      </c>
      <c r="C3" t="s">
        <v>21</v>
      </c>
      <c r="M3" s="46" t="s">
        <v>32</v>
      </c>
      <c r="N3" s="46" t="s">
        <v>34</v>
      </c>
      <c r="O3" s="47">
        <v>1</v>
      </c>
      <c r="P3" s="47">
        <v>1</v>
      </c>
      <c r="Q3" s="4">
        <f t="shared" si="0"/>
        <v>0</v>
      </c>
      <c r="R3">
        <v>0</v>
      </c>
      <c r="S3">
        <v>0</v>
      </c>
      <c r="T3">
        <f>R2</f>
        <v>20</v>
      </c>
      <c r="U3">
        <f>$B$3</f>
        <v>2</v>
      </c>
    </row>
    <row r="4" spans="13:19" ht="12.75" customHeight="1">
      <c r="M4" s="46" t="s">
        <v>32</v>
      </c>
      <c r="N4" s="46" t="s">
        <v>35</v>
      </c>
      <c r="O4" s="47">
        <v>1</v>
      </c>
      <c r="P4" s="47">
        <v>2</v>
      </c>
      <c r="Q4" s="4">
        <f t="shared" si="0"/>
        <v>1</v>
      </c>
      <c r="R4">
        <f>S2</f>
        <v>16</v>
      </c>
      <c r="S4">
        <f>R2</f>
        <v>20</v>
      </c>
    </row>
    <row r="5" spans="1:21" ht="12.75" customHeight="1">
      <c r="A5" s="15" t="s">
        <v>16</v>
      </c>
      <c r="M5" s="46" t="s">
        <v>32</v>
      </c>
      <c r="N5" s="46" t="s">
        <v>36</v>
      </c>
      <c r="O5" s="47">
        <v>1</v>
      </c>
      <c r="P5" s="47">
        <v>1</v>
      </c>
      <c r="Q5" s="4">
        <f t="shared" si="0"/>
        <v>0</v>
      </c>
      <c r="T5">
        <f>$B$3</f>
        <v>2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46" t="s">
        <v>32</v>
      </c>
      <c r="N6" s="46" t="s">
        <v>37</v>
      </c>
      <c r="O6" s="47">
        <v>11</v>
      </c>
      <c r="P6" s="47">
        <v>18</v>
      </c>
      <c r="Q6" s="4">
        <f t="shared" si="0"/>
        <v>49</v>
      </c>
      <c r="T6">
        <f>$B$3</f>
        <v>2</v>
      </c>
      <c r="U6">
        <f>+T3</f>
        <v>20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46" t="s">
        <v>38</v>
      </c>
      <c r="N7" s="46" t="s">
        <v>39</v>
      </c>
      <c r="O7" s="47">
        <v>1</v>
      </c>
      <c r="P7" s="47">
        <v>1</v>
      </c>
      <c r="Q7" s="4">
        <f t="shared" si="0"/>
        <v>0</v>
      </c>
    </row>
    <row r="8" spans="1:17" ht="12.75" customHeight="1">
      <c r="A8" s="17" t="s">
        <v>4</v>
      </c>
      <c r="B8" s="18">
        <f>+O55</f>
        <v>12</v>
      </c>
      <c r="C8" s="18">
        <f>+O54</f>
        <v>33</v>
      </c>
      <c r="D8">
        <f>$B$3</f>
        <v>2</v>
      </c>
      <c r="E8" s="18">
        <f>+O56</f>
        <v>1</v>
      </c>
      <c r="F8" s="18">
        <f>+O57</f>
        <v>11</v>
      </c>
      <c r="G8" s="8">
        <f>+O58</f>
        <v>2.75</v>
      </c>
      <c r="H8" s="28">
        <f>O59</f>
        <v>3.4145410978769766</v>
      </c>
      <c r="I8" s="28" t="s">
        <v>17</v>
      </c>
      <c r="J8" s="19" t="s">
        <v>17</v>
      </c>
      <c r="M8" s="46" t="s">
        <v>38</v>
      </c>
      <c r="N8" s="46" t="s">
        <v>40</v>
      </c>
      <c r="O8" s="47">
        <v>1</v>
      </c>
      <c r="P8" s="47">
        <v>1</v>
      </c>
      <c r="Q8" s="4">
        <f t="shared" si="0"/>
        <v>0</v>
      </c>
    </row>
    <row r="9" spans="1:17" ht="12.75" customHeight="1">
      <c r="A9" s="17" t="s">
        <v>5</v>
      </c>
      <c r="B9" s="18">
        <f>+P55</f>
        <v>12</v>
      </c>
      <c r="C9" s="18">
        <f>+P54</f>
        <v>36</v>
      </c>
      <c r="D9">
        <f>$B$3</f>
        <v>2</v>
      </c>
      <c r="E9" s="18">
        <f>+P56</f>
        <v>1</v>
      </c>
      <c r="F9" s="18">
        <f>+P57</f>
        <v>18</v>
      </c>
      <c r="G9" s="8">
        <f>P58</f>
        <v>3</v>
      </c>
      <c r="H9" s="28">
        <f>P59</f>
        <v>4.824181513244218</v>
      </c>
      <c r="I9" s="28" t="s">
        <v>17</v>
      </c>
      <c r="J9" s="19" t="s">
        <v>17</v>
      </c>
      <c r="M9" s="46" t="s">
        <v>38</v>
      </c>
      <c r="N9" s="46" t="s">
        <v>41</v>
      </c>
      <c r="O9" s="47">
        <v>1</v>
      </c>
      <c r="P9" s="47">
        <v>1</v>
      </c>
      <c r="Q9" s="4">
        <f t="shared" si="0"/>
        <v>0</v>
      </c>
    </row>
    <row r="10" spans="1:17" ht="12.75" customHeight="1">
      <c r="A10" s="20" t="s">
        <v>6</v>
      </c>
      <c r="B10" s="21">
        <f>+Q55</f>
        <v>24</v>
      </c>
      <c r="C10" s="23">
        <f>+Q54</f>
        <v>69</v>
      </c>
      <c r="D10" s="21">
        <f>$B$3</f>
        <v>2</v>
      </c>
      <c r="E10" s="21">
        <f>+Q56</f>
        <v>1</v>
      </c>
      <c r="F10" s="23">
        <f>+Q57</f>
        <v>18</v>
      </c>
      <c r="G10" s="30">
        <f>Q58</f>
        <v>2.875</v>
      </c>
      <c r="H10" s="29" t="s">
        <v>17</v>
      </c>
      <c r="I10" s="22">
        <f>Q59</f>
        <v>1.7911821050170564</v>
      </c>
      <c r="J10" s="24">
        <f>Q60</f>
        <v>62.30198626146283</v>
      </c>
      <c r="M10" s="46" t="s">
        <v>38</v>
      </c>
      <c r="N10" s="46" t="s">
        <v>42</v>
      </c>
      <c r="O10" s="47">
        <v>1</v>
      </c>
      <c r="P10" s="47">
        <v>1</v>
      </c>
      <c r="Q10" s="4">
        <f t="shared" si="0"/>
        <v>0</v>
      </c>
    </row>
    <row r="11" spans="13:17" ht="12.75" customHeight="1">
      <c r="M11" s="46" t="s">
        <v>28</v>
      </c>
      <c r="N11" s="46" t="s">
        <v>43</v>
      </c>
      <c r="O11" s="47">
        <v>1</v>
      </c>
      <c r="P11" s="47">
        <v>2</v>
      </c>
      <c r="Q11" s="4">
        <f t="shared" si="0"/>
        <v>1</v>
      </c>
    </row>
    <row r="12" spans="13:17" ht="12.75" customHeight="1">
      <c r="M12" s="46" t="s">
        <v>28</v>
      </c>
      <c r="N12" s="46" t="s">
        <v>44</v>
      </c>
      <c r="O12" s="47">
        <v>5</v>
      </c>
      <c r="P12" s="47">
        <v>4</v>
      </c>
      <c r="Q12" s="4">
        <f t="shared" si="0"/>
        <v>1</v>
      </c>
    </row>
    <row r="13" spans="13:17" ht="12.75" customHeight="1">
      <c r="M13" s="46" t="s">
        <v>45</v>
      </c>
      <c r="N13" s="46" t="s">
        <v>46</v>
      </c>
      <c r="O13" s="47">
        <v>1</v>
      </c>
      <c r="P13" s="47">
        <v>1</v>
      </c>
      <c r="Q13" s="4">
        <f t="shared" si="0"/>
        <v>0</v>
      </c>
    </row>
    <row r="14" spans="13:17" ht="12.75" customHeight="1">
      <c r="M14" s="1"/>
      <c r="N14" s="1"/>
      <c r="O14" s="2"/>
      <c r="P14" s="2"/>
      <c r="Q14" s="4"/>
    </row>
    <row r="15" spans="13:17" ht="12.75" customHeight="1">
      <c r="M15" s="1"/>
      <c r="N15" s="1"/>
      <c r="O15" s="2"/>
      <c r="P15" s="2"/>
      <c r="Q15" s="4"/>
    </row>
    <row r="16" spans="13:17" ht="12.75" customHeight="1">
      <c r="M16" s="1"/>
      <c r="N16" s="1"/>
      <c r="O16" s="2"/>
      <c r="P16" s="2"/>
      <c r="Q16" s="4"/>
    </row>
    <row r="17" spans="13:17" ht="12.75" customHeight="1">
      <c r="M17" s="1"/>
      <c r="N17" s="1"/>
      <c r="O17" s="2"/>
      <c r="P17" s="2"/>
      <c r="Q17" s="4"/>
    </row>
    <row r="18" spans="13:17" ht="12.75" customHeight="1">
      <c r="M18" s="1"/>
      <c r="N18" s="1"/>
      <c r="O18" s="2"/>
      <c r="P18" s="2"/>
      <c r="Q18" s="4"/>
    </row>
    <row r="19" spans="13:17" ht="12.75" customHeight="1">
      <c r="M19" s="1"/>
      <c r="N19" s="1"/>
      <c r="O19" s="2"/>
      <c r="P19" s="2"/>
      <c r="Q19" s="4"/>
    </row>
    <row r="20" spans="13:17" ht="12.75" customHeight="1">
      <c r="M20" s="1"/>
      <c r="N20" s="1"/>
      <c r="O20" s="2"/>
      <c r="P20" s="2"/>
      <c r="Q20" s="4"/>
    </row>
    <row r="21" spans="13:17" ht="12.75" customHeight="1">
      <c r="M21" s="1"/>
      <c r="N21" s="1"/>
      <c r="O21" s="2"/>
      <c r="P21" s="2"/>
      <c r="Q21" s="4"/>
    </row>
    <row r="22" spans="13:17" ht="12.75" customHeight="1">
      <c r="M22" s="1"/>
      <c r="N22" s="1"/>
      <c r="O22" s="2"/>
      <c r="P22" s="2"/>
      <c r="Q22" s="4"/>
    </row>
    <row r="23" spans="13:17" ht="12.75" customHeight="1">
      <c r="M23" s="1"/>
      <c r="N23" s="1"/>
      <c r="O23" s="2"/>
      <c r="P23" s="2"/>
      <c r="Q23" s="4"/>
    </row>
    <row r="24" spans="13:17" ht="12.75" customHeight="1">
      <c r="M24" s="1"/>
      <c r="N24" s="1"/>
      <c r="O24" s="2"/>
      <c r="P24" s="2"/>
      <c r="Q24" s="4"/>
    </row>
    <row r="25" spans="13:17" ht="12.75" customHeight="1">
      <c r="M25" s="1"/>
      <c r="N25" s="1"/>
      <c r="O25" s="2"/>
      <c r="P25" s="2"/>
      <c r="Q25" s="4"/>
    </row>
    <row r="26" spans="13:17" ht="12.75" customHeight="1">
      <c r="M26" s="1"/>
      <c r="N26" s="1"/>
      <c r="O26" s="2"/>
      <c r="P26" s="2"/>
      <c r="Q26" s="4"/>
    </row>
    <row r="27" spans="13:17" ht="12.75" customHeight="1">
      <c r="M27" s="1"/>
      <c r="N27" s="1"/>
      <c r="O27" s="2"/>
      <c r="P27" s="2"/>
      <c r="Q27" s="4"/>
    </row>
    <row r="28" spans="13:17" ht="12.75" customHeight="1">
      <c r="M28" s="1"/>
      <c r="N28" s="1"/>
      <c r="O28" s="2"/>
      <c r="P28" s="2"/>
      <c r="Q28" s="4"/>
    </row>
    <row r="29" spans="13:17" ht="12.75" customHeight="1">
      <c r="M29" s="1"/>
      <c r="N29" s="1"/>
      <c r="O29" s="2"/>
      <c r="P29" s="2"/>
      <c r="Q29" s="4"/>
    </row>
    <row r="30" spans="13:17" ht="12.75" customHeight="1">
      <c r="M30" s="1"/>
      <c r="N30" s="1"/>
      <c r="O30" s="2"/>
      <c r="P30" s="2"/>
      <c r="Q30" s="4"/>
    </row>
    <row r="31" spans="13:17" ht="12.75" customHeight="1">
      <c r="M31" s="1"/>
      <c r="N31" s="1"/>
      <c r="O31" s="2"/>
      <c r="P31" s="2"/>
      <c r="Q31" s="4"/>
    </row>
    <row r="32" spans="13:17" ht="12.75" customHeight="1">
      <c r="M32" s="1"/>
      <c r="N32" s="1"/>
      <c r="O32" s="2"/>
      <c r="P32" s="2"/>
      <c r="Q32" s="4"/>
    </row>
    <row r="33" spans="13:17" ht="12.75" customHeight="1">
      <c r="M33" s="1"/>
      <c r="N33" s="1"/>
      <c r="O33" s="2"/>
      <c r="P33" s="2"/>
      <c r="Q33" s="4"/>
    </row>
    <row r="34" spans="13:17" ht="12.75" customHeight="1">
      <c r="M34" s="1"/>
      <c r="N34" s="1"/>
      <c r="O34" s="2"/>
      <c r="P34" s="2"/>
      <c r="Q34" s="4"/>
    </row>
    <row r="35" spans="13:17" ht="12.75" customHeight="1">
      <c r="M35" s="1"/>
      <c r="N35" s="1"/>
      <c r="O35" s="2"/>
      <c r="P35" s="2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77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33</v>
      </c>
      <c r="P54">
        <f>SUM(P2:P50)</f>
        <v>36</v>
      </c>
      <c r="Q54" s="8">
        <f>+O54+P54</f>
        <v>69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1</v>
      </c>
      <c r="P56">
        <f>MIN(P2:P50)</f>
        <v>1</v>
      </c>
      <c r="Q56" s="9">
        <f>MIN(O56:P56)</f>
        <v>1</v>
      </c>
    </row>
    <row r="57" spans="14:17" ht="12.75" customHeight="1">
      <c r="N57" s="5" t="s">
        <v>10</v>
      </c>
      <c r="O57">
        <f>MAX(O2:O50)</f>
        <v>11</v>
      </c>
      <c r="P57">
        <f>MAX(P2:P50)</f>
        <v>18</v>
      </c>
      <c r="Q57" s="10">
        <f>MAX(O57:P57)</f>
        <v>18</v>
      </c>
    </row>
    <row r="58" spans="14:17" ht="12.75" customHeight="1">
      <c r="N58" s="5" t="s">
        <v>11</v>
      </c>
      <c r="O58" s="11">
        <f>O54/O55</f>
        <v>2.75</v>
      </c>
      <c r="P58" s="11">
        <f>P54/P55</f>
        <v>3</v>
      </c>
      <c r="Q58" s="12">
        <f>(O54+P54)/Q55</f>
        <v>2.875</v>
      </c>
    </row>
    <row r="59" spans="14:17" ht="12.75" customHeight="1">
      <c r="N59" s="5" t="s">
        <v>12</v>
      </c>
      <c r="O59" s="13">
        <f>STDEV(O2:O50)</f>
        <v>3.4145410978769766</v>
      </c>
      <c r="P59" s="13">
        <f>STDEV(P2:P50)</f>
        <v>4.824181513244218</v>
      </c>
      <c r="Q59" s="13">
        <f>SQRT(Q51/Q55)</f>
        <v>1.7911821050170564</v>
      </c>
    </row>
    <row r="60" spans="14:17" ht="12.75" customHeight="1">
      <c r="N60" s="5" t="s">
        <v>13</v>
      </c>
      <c r="Q60" s="14">
        <f>(Q59/Q58)*100</f>
        <v>62.30198626146283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57</v>
      </c>
      <c r="M1" s="35" t="s">
        <v>0</v>
      </c>
      <c r="N1" s="35" t="s">
        <v>1</v>
      </c>
      <c r="O1" s="35" t="s">
        <v>58</v>
      </c>
      <c r="P1" s="35" t="s">
        <v>58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30</v>
      </c>
      <c r="M2" s="36" t="s">
        <v>32</v>
      </c>
      <c r="N2" s="36" t="s">
        <v>33</v>
      </c>
      <c r="O2" s="37">
        <v>0.14</v>
      </c>
      <c r="P2" s="37">
        <v>0.15</v>
      </c>
      <c r="Q2" s="4">
        <f aca="true" t="shared" si="0" ref="Q2:Q13">(O2-P2)^2</f>
        <v>9.999999999999963E-05</v>
      </c>
      <c r="R2">
        <v>25</v>
      </c>
      <c r="S2">
        <f>0.8*R2</f>
        <v>20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27</v>
      </c>
      <c r="M3" s="36" t="s">
        <v>32</v>
      </c>
      <c r="N3" s="36" t="s">
        <v>34</v>
      </c>
      <c r="O3" s="37">
        <v>0.03</v>
      </c>
      <c r="P3" s="37">
        <v>0.04</v>
      </c>
      <c r="Q3" s="4">
        <f t="shared" si="0"/>
        <v>0.00010000000000000005</v>
      </c>
      <c r="R3">
        <v>0</v>
      </c>
      <c r="S3">
        <v>0</v>
      </c>
      <c r="T3">
        <f>R2</f>
        <v>25</v>
      </c>
      <c r="U3">
        <f>$B$3</f>
        <v>0.01</v>
      </c>
    </row>
    <row r="4" spans="13:19" ht="12.75" customHeight="1">
      <c r="M4" s="36" t="s">
        <v>32</v>
      </c>
      <c r="N4" s="36" t="s">
        <v>35</v>
      </c>
      <c r="O4" s="37">
        <v>0.27</v>
      </c>
      <c r="P4" s="37">
        <v>0.28</v>
      </c>
      <c r="Q4" s="4">
        <f t="shared" si="0"/>
        <v>0.00010000000000000018</v>
      </c>
      <c r="R4">
        <f>S2</f>
        <v>20</v>
      </c>
      <c r="S4">
        <f>R2</f>
        <v>25</v>
      </c>
    </row>
    <row r="5" spans="1:21" ht="12.75" customHeight="1">
      <c r="A5" s="15" t="s">
        <v>16</v>
      </c>
      <c r="M5" s="36" t="s">
        <v>32</v>
      </c>
      <c r="N5" s="36" t="s">
        <v>36</v>
      </c>
      <c r="O5" s="37">
        <v>0.13</v>
      </c>
      <c r="P5" s="37">
        <v>0.13</v>
      </c>
      <c r="Q5" s="4">
        <f t="shared" si="0"/>
        <v>0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36" t="s">
        <v>32</v>
      </c>
      <c r="N6" s="36" t="s">
        <v>37</v>
      </c>
      <c r="O6" s="37">
        <v>6.62</v>
      </c>
      <c r="P6" s="37">
        <v>6.15</v>
      </c>
      <c r="Q6" s="4">
        <f t="shared" si="0"/>
        <v>0.22089999999999976</v>
      </c>
      <c r="T6">
        <f>$B$3</f>
        <v>0.01</v>
      </c>
      <c r="U6">
        <f>+T3</f>
        <v>25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36" t="s">
        <v>38</v>
      </c>
      <c r="N7" s="36" t="s">
        <v>39</v>
      </c>
      <c r="O7" s="37">
        <v>0.55</v>
      </c>
      <c r="P7" s="37">
        <v>0.55</v>
      </c>
      <c r="Q7" s="4">
        <f t="shared" si="0"/>
        <v>0</v>
      </c>
    </row>
    <row r="8" spans="1:17" ht="12.75" customHeight="1">
      <c r="A8" s="17" t="s">
        <v>4</v>
      </c>
      <c r="B8" s="18">
        <f>+O55</f>
        <v>12</v>
      </c>
      <c r="C8" s="18">
        <f>+O54</f>
        <v>35.620000000000005</v>
      </c>
      <c r="D8">
        <f>$B$3</f>
        <v>0.01</v>
      </c>
      <c r="E8" s="18">
        <f>+O56</f>
        <v>0.03</v>
      </c>
      <c r="F8" s="18">
        <f>+O57</f>
        <v>24</v>
      </c>
      <c r="G8" s="8">
        <f>+O58</f>
        <v>2.9683333333333337</v>
      </c>
      <c r="H8" s="28">
        <f>O59</f>
        <v>6.886580934665399</v>
      </c>
      <c r="I8" s="28" t="s">
        <v>17</v>
      </c>
      <c r="J8" s="19" t="s">
        <v>17</v>
      </c>
      <c r="M8" s="36" t="s">
        <v>38</v>
      </c>
      <c r="N8" s="36" t="s">
        <v>40</v>
      </c>
      <c r="O8" s="37">
        <v>0.31</v>
      </c>
      <c r="P8" s="37">
        <v>0.31</v>
      </c>
      <c r="Q8" s="4">
        <f t="shared" si="0"/>
        <v>0</v>
      </c>
    </row>
    <row r="9" spans="1:17" ht="12.75" customHeight="1">
      <c r="A9" s="17" t="s">
        <v>5</v>
      </c>
      <c r="B9" s="18">
        <f>+P55</f>
        <v>12</v>
      </c>
      <c r="C9" s="18">
        <f>+P54</f>
        <v>34.760000000000005</v>
      </c>
      <c r="D9">
        <f>$B$3</f>
        <v>0.01</v>
      </c>
      <c r="E9" s="18">
        <f>+P56</f>
        <v>0.04</v>
      </c>
      <c r="F9" s="18">
        <f>+P57</f>
        <v>23.6</v>
      </c>
      <c r="G9" s="8">
        <f>P58</f>
        <v>2.896666666666667</v>
      </c>
      <c r="H9" s="28">
        <f>P59</f>
        <v>6.751829830542685</v>
      </c>
      <c r="I9" s="28" t="s">
        <v>17</v>
      </c>
      <c r="J9" s="19" t="s">
        <v>17</v>
      </c>
      <c r="M9" s="36" t="s">
        <v>38</v>
      </c>
      <c r="N9" s="36" t="s">
        <v>41</v>
      </c>
      <c r="O9" s="37">
        <v>0.37</v>
      </c>
      <c r="P9" s="37">
        <v>0.38</v>
      </c>
      <c r="Q9" s="4">
        <f t="shared" si="0"/>
        <v>0.00010000000000000018</v>
      </c>
    </row>
    <row r="10" spans="1:17" ht="12.75" customHeight="1">
      <c r="A10" s="20" t="s">
        <v>6</v>
      </c>
      <c r="B10" s="21">
        <f>+Q55</f>
        <v>24</v>
      </c>
      <c r="C10" s="23">
        <f>+Q54</f>
        <v>70.38000000000001</v>
      </c>
      <c r="D10" s="21">
        <f>$B$3</f>
        <v>0.01</v>
      </c>
      <c r="E10" s="21">
        <f>+Q56</f>
        <v>0.03</v>
      </c>
      <c r="F10" s="23">
        <f>+Q57</f>
        <v>24</v>
      </c>
      <c r="G10" s="30">
        <f>Q58</f>
        <v>2.9325000000000006</v>
      </c>
      <c r="H10" s="29" t="s">
        <v>17</v>
      </c>
      <c r="I10" s="22">
        <f>Q59</f>
        <v>0.1265240425110314</v>
      </c>
      <c r="J10" s="24">
        <f>Q60</f>
        <v>4.3145453541698675</v>
      </c>
      <c r="M10" s="36" t="s">
        <v>38</v>
      </c>
      <c r="N10" s="36" t="s">
        <v>42</v>
      </c>
      <c r="O10" s="37">
        <v>24</v>
      </c>
      <c r="P10" s="37">
        <v>23.6</v>
      </c>
      <c r="Q10" s="4">
        <f t="shared" si="0"/>
        <v>0.15999999999999887</v>
      </c>
    </row>
    <row r="11" spans="13:17" ht="12.75" customHeight="1">
      <c r="M11" s="36" t="s">
        <v>28</v>
      </c>
      <c r="N11" s="36" t="s">
        <v>43</v>
      </c>
      <c r="O11" s="37">
        <v>0.52</v>
      </c>
      <c r="P11" s="37">
        <v>0.54</v>
      </c>
      <c r="Q11" s="4">
        <f t="shared" si="0"/>
        <v>0.0004000000000000007</v>
      </c>
    </row>
    <row r="12" spans="13:17" ht="12.75" customHeight="1">
      <c r="M12" s="36" t="s">
        <v>28</v>
      </c>
      <c r="N12" s="36" t="s">
        <v>44</v>
      </c>
      <c r="O12" s="37">
        <v>0.1</v>
      </c>
      <c r="P12" s="37">
        <v>0.1</v>
      </c>
      <c r="Q12" s="4">
        <f t="shared" si="0"/>
        <v>0</v>
      </c>
    </row>
    <row r="13" spans="13:17" ht="12.75" customHeight="1">
      <c r="M13" s="36" t="s">
        <v>45</v>
      </c>
      <c r="N13" s="36" t="s">
        <v>46</v>
      </c>
      <c r="O13" s="37">
        <v>2.58</v>
      </c>
      <c r="P13" s="37">
        <v>2.53</v>
      </c>
      <c r="Q13" s="4">
        <f t="shared" si="0"/>
        <v>0.0025000000000000265</v>
      </c>
    </row>
    <row r="14" spans="13:17" ht="12.75" customHeight="1">
      <c r="M14" s="1"/>
      <c r="N14" s="1"/>
      <c r="O14" s="2"/>
      <c r="P14" s="2"/>
      <c r="Q14" s="4"/>
    </row>
    <row r="15" spans="13:17" ht="12.75" customHeight="1">
      <c r="M15" s="1"/>
      <c r="N15" s="1"/>
      <c r="O15" s="2"/>
      <c r="P15" s="2"/>
      <c r="Q15" s="4"/>
    </row>
    <row r="16" spans="13:17" ht="12.75" customHeight="1">
      <c r="M16" s="1"/>
      <c r="N16" s="1"/>
      <c r="O16" s="2"/>
      <c r="P16" s="2"/>
      <c r="Q16" s="4"/>
    </row>
    <row r="17" spans="13:17" ht="12.75" customHeight="1">
      <c r="M17" s="1"/>
      <c r="N17" s="1"/>
      <c r="O17" s="2"/>
      <c r="P17" s="2"/>
      <c r="Q17" s="4"/>
    </row>
    <row r="18" spans="13:17" ht="12.75" customHeight="1">
      <c r="M18" s="1"/>
      <c r="N18" s="1"/>
      <c r="O18" s="2"/>
      <c r="P18" s="2"/>
      <c r="Q18" s="4"/>
    </row>
    <row r="19" spans="13:17" ht="12.75" customHeight="1">
      <c r="M19" s="1"/>
      <c r="N19" s="1"/>
      <c r="O19" s="2"/>
      <c r="P19" s="2"/>
      <c r="Q19" s="4"/>
    </row>
    <row r="20" spans="13:17" ht="12.75" customHeight="1">
      <c r="M20" s="1"/>
      <c r="N20" s="1"/>
      <c r="O20" s="2"/>
      <c r="P20" s="2"/>
      <c r="Q20" s="4"/>
    </row>
    <row r="21" spans="13:17" ht="12.75" customHeight="1">
      <c r="M21" s="1"/>
      <c r="N21" s="1"/>
      <c r="O21" s="2"/>
      <c r="P21" s="2"/>
      <c r="Q21" s="4"/>
    </row>
    <row r="22" spans="13:17" ht="12.75" customHeight="1">
      <c r="M22" s="1"/>
      <c r="N22" s="1"/>
      <c r="O22" s="2"/>
      <c r="P22" s="2"/>
      <c r="Q22" s="4"/>
    </row>
    <row r="23" spans="13:17" ht="12.75" customHeight="1">
      <c r="M23" s="1"/>
      <c r="N23" s="1"/>
      <c r="O23" s="2"/>
      <c r="P23" s="2"/>
      <c r="Q23" s="4"/>
    </row>
    <row r="24" spans="13:17" ht="12.75" customHeight="1">
      <c r="M24" s="1"/>
      <c r="N24" s="1"/>
      <c r="O24" s="2"/>
      <c r="P24" s="2"/>
      <c r="Q24" s="4"/>
    </row>
    <row r="25" spans="13:17" ht="12.75" customHeight="1">
      <c r="M25" s="1"/>
      <c r="N25" s="1"/>
      <c r="O25" s="2"/>
      <c r="P25" s="2"/>
      <c r="Q25" s="4"/>
    </row>
    <row r="26" spans="13:17" ht="12.75" customHeight="1">
      <c r="M26" s="1"/>
      <c r="N26" s="1"/>
      <c r="O26" s="2"/>
      <c r="P26" s="2"/>
      <c r="Q26" s="4"/>
    </row>
    <row r="27" spans="13:17" ht="12.75" customHeight="1">
      <c r="M27" s="1"/>
      <c r="N27" s="1"/>
      <c r="O27" s="2"/>
      <c r="P27" s="2"/>
      <c r="Q27" s="4"/>
    </row>
    <row r="28" spans="13:17" ht="12.75" customHeight="1">
      <c r="M28" s="1"/>
      <c r="N28" s="1"/>
      <c r="O28" s="2"/>
      <c r="P28" s="2"/>
      <c r="Q28" s="4"/>
    </row>
    <row r="29" spans="13:17" ht="12.75" customHeight="1">
      <c r="M29" s="1"/>
      <c r="N29" s="1"/>
      <c r="O29" s="2"/>
      <c r="P29" s="2"/>
      <c r="Q29" s="4"/>
    </row>
    <row r="30" spans="13:17" ht="12.75" customHeight="1">
      <c r="M30" s="1"/>
      <c r="N30" s="1"/>
      <c r="O30" s="2"/>
      <c r="P30" s="2"/>
      <c r="Q30" s="4"/>
    </row>
    <row r="31" spans="13:17" ht="12.75" customHeight="1">
      <c r="M31" s="1"/>
      <c r="N31" s="1"/>
      <c r="O31" s="2"/>
      <c r="P31" s="2"/>
      <c r="Q31" s="4"/>
    </row>
    <row r="32" spans="13:17" ht="12.75" customHeight="1">
      <c r="M32" s="1"/>
      <c r="N32" s="1"/>
      <c r="O32" s="2"/>
      <c r="P32" s="2"/>
      <c r="Q32" s="4"/>
    </row>
    <row r="33" spans="13:17" ht="12.75" customHeight="1">
      <c r="M33" s="1"/>
      <c r="N33" s="1"/>
      <c r="O33" s="2"/>
      <c r="P33" s="2"/>
      <c r="Q33" s="4"/>
    </row>
    <row r="34" spans="13:17" ht="12.75" customHeight="1">
      <c r="M34" s="1"/>
      <c r="N34" s="1"/>
      <c r="O34" s="2"/>
      <c r="P34" s="2"/>
      <c r="Q34" s="4"/>
    </row>
    <row r="35" spans="13:17" ht="12.75" customHeight="1">
      <c r="M35" s="1"/>
      <c r="N35" s="1"/>
      <c r="O35" s="2"/>
      <c r="P35" s="2"/>
      <c r="Q35" s="4"/>
    </row>
    <row r="36" spans="13:17" ht="12.75" customHeight="1">
      <c r="M36" s="1"/>
      <c r="N36" s="1"/>
      <c r="O36" s="2"/>
      <c r="P36" s="2"/>
      <c r="Q36" s="4"/>
    </row>
    <row r="37" spans="13:17" ht="12.75" customHeight="1">
      <c r="M37" s="1"/>
      <c r="N37" s="1"/>
      <c r="O37" s="2"/>
      <c r="P37" s="2"/>
      <c r="Q37" s="4"/>
    </row>
    <row r="38" spans="13:17" ht="12.75" customHeight="1">
      <c r="M38" s="1"/>
      <c r="N38" s="1"/>
      <c r="O38" s="2"/>
      <c r="P38" s="2"/>
      <c r="Q38" s="4"/>
    </row>
    <row r="39" spans="13:17" ht="12.75" customHeight="1">
      <c r="M39" s="1"/>
      <c r="N39" s="1"/>
      <c r="O39" s="2"/>
      <c r="P39" s="2"/>
      <c r="Q39" s="4"/>
    </row>
    <row r="40" spans="13:17" ht="12.75" customHeight="1">
      <c r="M40" s="1"/>
      <c r="N40" s="1"/>
      <c r="O40" s="2"/>
      <c r="P40" s="2"/>
      <c r="Q40" s="4"/>
    </row>
    <row r="41" spans="13:17" ht="12.75" customHeight="1">
      <c r="M41" s="1"/>
      <c r="N41" s="1"/>
      <c r="O41" s="2"/>
      <c r="P41" s="2"/>
      <c r="Q41" s="4"/>
    </row>
    <row r="42" spans="13:17" ht="12.75" customHeight="1">
      <c r="M42" s="1"/>
      <c r="N42" s="1"/>
      <c r="O42" s="2"/>
      <c r="P42" s="2"/>
      <c r="Q42" s="4"/>
    </row>
    <row r="43" spans="13:17" ht="12.75" customHeight="1">
      <c r="M43" s="1"/>
      <c r="N43" s="1"/>
      <c r="O43" s="2"/>
      <c r="P43" s="2"/>
      <c r="Q43" s="4"/>
    </row>
    <row r="44" spans="13:17" ht="12.75" customHeight="1">
      <c r="M44" s="1"/>
      <c r="N44" s="1"/>
      <c r="O44" s="2"/>
      <c r="P44" s="2"/>
      <c r="Q44" s="4"/>
    </row>
    <row r="45" spans="13:17" ht="12.75" customHeight="1">
      <c r="M45" s="1"/>
      <c r="N45" s="1"/>
      <c r="O45" s="2"/>
      <c r="P45" s="2"/>
      <c r="Q45" s="4"/>
    </row>
    <row r="46" spans="13:17" ht="12.75" customHeight="1">
      <c r="M46" s="1"/>
      <c r="N46" s="1"/>
      <c r="O46" s="2"/>
      <c r="P46" s="2"/>
      <c r="Q46" s="4"/>
    </row>
    <row r="47" spans="13:17" ht="12.75" customHeight="1">
      <c r="M47" s="1"/>
      <c r="N47" s="1"/>
      <c r="O47" s="2"/>
      <c r="P47" s="2"/>
      <c r="Q47" s="4"/>
    </row>
    <row r="48" spans="13:17" ht="12.75" customHeight="1">
      <c r="M48" s="1"/>
      <c r="N48" s="1"/>
      <c r="O48" s="2"/>
      <c r="P48" s="2"/>
      <c r="Q48" s="4"/>
    </row>
    <row r="49" spans="13:17" ht="12.75" customHeight="1">
      <c r="M49" s="1"/>
      <c r="N49" s="1"/>
      <c r="O49" s="2"/>
      <c r="P49" s="2"/>
      <c r="Q49" s="4"/>
    </row>
    <row r="50" spans="13:17" ht="12.75" customHeight="1">
      <c r="M50" s="1"/>
      <c r="N50" s="1"/>
      <c r="O50" s="2"/>
      <c r="P50" s="2"/>
      <c r="Q50" s="4"/>
    </row>
    <row r="51" spans="16:17" ht="12.75" customHeight="1">
      <c r="P51" s="5" t="s">
        <v>3</v>
      </c>
      <c r="Q51" s="31">
        <f>SUM(Q2:Q50)</f>
        <v>0.38419999999999865</v>
      </c>
    </row>
    <row r="52" ht="12.75" customHeight="1"/>
    <row r="53" spans="14:17" ht="12.75" customHeight="1">
      <c r="N53" s="5"/>
      <c r="O53" s="6" t="s">
        <v>4</v>
      </c>
      <c r="P53" s="6" t="s">
        <v>5</v>
      </c>
      <c r="Q53" s="7" t="s">
        <v>6</v>
      </c>
    </row>
    <row r="54" spans="14:17" ht="12.75" customHeight="1">
      <c r="N54" s="5" t="s">
        <v>7</v>
      </c>
      <c r="O54">
        <f>SUM(O2:O50)</f>
        <v>35.620000000000005</v>
      </c>
      <c r="P54">
        <f>SUM(P2:P50)</f>
        <v>34.760000000000005</v>
      </c>
      <c r="Q54" s="8">
        <f>+O54+P54</f>
        <v>70.38000000000001</v>
      </c>
    </row>
    <row r="55" spans="14:17" ht="12.75" customHeight="1">
      <c r="N55" s="5" t="s">
        <v>8</v>
      </c>
      <c r="O55">
        <f>COUNT(O2:O50)</f>
        <v>12</v>
      </c>
      <c r="P55">
        <f>COUNT(P2:P50)</f>
        <v>12</v>
      </c>
      <c r="Q55" s="9">
        <f>+P55+O55</f>
        <v>24</v>
      </c>
    </row>
    <row r="56" spans="14:17" ht="12.75" customHeight="1">
      <c r="N56" s="5" t="s">
        <v>9</v>
      </c>
      <c r="O56">
        <f>MIN(O2:O50)</f>
        <v>0.03</v>
      </c>
      <c r="P56">
        <f>MIN(P2:P50)</f>
        <v>0.04</v>
      </c>
      <c r="Q56" s="9">
        <f>MIN(O56:P56)</f>
        <v>0.03</v>
      </c>
    </row>
    <row r="57" spans="14:17" ht="12.75" customHeight="1">
      <c r="N57" s="5" t="s">
        <v>10</v>
      </c>
      <c r="O57">
        <f>MAX(O2:O50)</f>
        <v>24</v>
      </c>
      <c r="P57">
        <f>MAX(P2:P50)</f>
        <v>23.6</v>
      </c>
      <c r="Q57" s="10">
        <f>MAX(O57:P57)</f>
        <v>24</v>
      </c>
    </row>
    <row r="58" spans="14:17" ht="12.75" customHeight="1">
      <c r="N58" s="5" t="s">
        <v>11</v>
      </c>
      <c r="O58" s="11">
        <f>O54/O55</f>
        <v>2.9683333333333337</v>
      </c>
      <c r="P58" s="11">
        <f>P54/P55</f>
        <v>2.896666666666667</v>
      </c>
      <c r="Q58" s="12">
        <f>(O54+P54)/Q55</f>
        <v>2.9325000000000006</v>
      </c>
    </row>
    <row r="59" spans="14:17" ht="12.75" customHeight="1">
      <c r="N59" s="5" t="s">
        <v>12</v>
      </c>
      <c r="O59" s="13">
        <f>STDEV(O2:O50)</f>
        <v>6.886580934665399</v>
      </c>
      <c r="P59" s="13">
        <f>STDEV(P2:P50)</f>
        <v>6.751829830542685</v>
      </c>
      <c r="Q59" s="13">
        <f>SQRT(Q51/Q55)</f>
        <v>0.1265240425110314</v>
      </c>
    </row>
    <row r="60" spans="14:17" ht="12.75" customHeight="1">
      <c r="N60" s="5" t="s">
        <v>13</v>
      </c>
      <c r="Q60" s="14">
        <f>(Q59/Q58)*100</f>
        <v>4.3145453541698675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2007-07-26T18:56:27Z</cp:lastPrinted>
  <dcterms:created xsi:type="dcterms:W3CDTF">2007-07-24T19:30:29Z</dcterms:created>
  <dcterms:modified xsi:type="dcterms:W3CDTF">2007-07-29T21:29:06Z</dcterms:modified>
  <cp:category/>
  <cp:version/>
  <cp:contentType/>
  <cp:contentStatus/>
</cp:coreProperties>
</file>