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8060" windowHeight="11895" activeTab="0"/>
  </bookViews>
  <sheets>
    <sheet name="SummaryTable" sheetId="1" r:id="rId1"/>
    <sheet name="GraphPrecision" sheetId="2" r:id="rId2"/>
    <sheet name="GraphAccuracy" sheetId="3" r:id="rId3"/>
    <sheet name="Au-AA23" sheetId="4" r:id="rId4"/>
    <sheet name="Au-ICP21" sheetId="5" r:id="rId5"/>
    <sheet name="Au-ICP23" sheetId="6" r:id="rId6"/>
    <sheet name="Pd-ICP23" sheetId="7" r:id="rId7"/>
    <sheet name="Pt-ICP23" sheetId="8" r:id="rId8"/>
  </sheets>
  <externalReferences>
    <externalReference r:id="rId11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<sst xmlns="http://schemas.openxmlformats.org/spreadsheetml/2006/main" count="228" uniqueCount="48">
  <si>
    <t>Record ID</t>
  </si>
  <si>
    <t>Analysis Job ID</t>
  </si>
  <si>
    <t>Sample ID</t>
  </si>
  <si>
    <t>Au_ppm_ICP21</t>
  </si>
  <si>
    <t>VA03036364</t>
  </si>
  <si>
    <t>VA03036365</t>
  </si>
  <si>
    <t>VA03036585</t>
  </si>
  <si>
    <t>VA03036586</t>
  </si>
  <si>
    <t>VA03036651</t>
  </si>
  <si>
    <t>VA03036652</t>
  </si>
  <si>
    <t>VA03036653</t>
  </si>
  <si>
    <t>Upper Target</t>
  </si>
  <si>
    <t>Lower Target</t>
  </si>
  <si>
    <t>%RSD</t>
  </si>
  <si>
    <t>Lower Control Limit</t>
  </si>
  <si>
    <t>Upper Control Limit</t>
  </si>
  <si>
    <t>Target Value</t>
  </si>
  <si>
    <t>LOR</t>
  </si>
  <si>
    <t>N</t>
  </si>
  <si>
    <t>Mean</t>
  </si>
  <si>
    <t>StdDev</t>
  </si>
  <si>
    <t>%Recovery</t>
  </si>
  <si>
    <t>OX5</t>
  </si>
  <si>
    <t>Standard</t>
  </si>
  <si>
    <t>Au-ICP21</t>
  </si>
  <si>
    <t>Au 30g FA ICP-AES Finish</t>
  </si>
  <si>
    <t>SUMMARY</t>
  </si>
  <si>
    <t>Au_ppm_AA23</t>
  </si>
  <si>
    <t>PGM Au 30g FA ICP-AES Finish</t>
  </si>
  <si>
    <t>VA03033570</t>
  </si>
  <si>
    <t>VA03036655</t>
  </si>
  <si>
    <t>VA03036656</t>
  </si>
  <si>
    <t>VA03036654</t>
  </si>
  <si>
    <t>Au-AA23</t>
  </si>
  <si>
    <t>Summary of QA/QC Results by Element &amp; Method</t>
  </si>
  <si>
    <t>Method</t>
  </si>
  <si>
    <t>VA03008106</t>
  </si>
  <si>
    <t>VA03008130</t>
  </si>
  <si>
    <t>Au-ICP23</t>
  </si>
  <si>
    <t>Pt-ICP23</t>
  </si>
  <si>
    <t>Pd-ICP23</t>
  </si>
  <si>
    <t>Au 30g FA AA Finish</t>
  </si>
  <si>
    <t>PGM Pd 30g FA ICP-AES Finish</t>
  </si>
  <si>
    <t>PGM Pt 30g FA ICP-AES Finish</t>
  </si>
  <si>
    <t>Au_ppm_PGM-ICP23</t>
  </si>
  <si>
    <t>VA03036657</t>
  </si>
  <si>
    <t>Pd_ppm_PGM-ICP23</t>
  </si>
  <si>
    <t>Pt_ppm_PGM-ICP23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</si>
</sst>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0"/>
    <numFmt numFmtId="169" formatCode="0.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23" applyFont="1" applyFill="1" applyBorder="1" applyAlignment="1">
      <alignment horizontal="right" wrapText="1"/>
      <protection/>
    </xf>
    <xf numFmtId="0" fontId="1" fillId="0" borderId="1" xfId="23" applyFont="1" applyFill="1" applyBorder="1" applyAlignment="1">
      <alignment wrapText="1"/>
      <protection/>
    </xf>
    <xf numFmtId="0" fontId="1" fillId="2" borderId="2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wrapText="1"/>
      <protection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3" borderId="2" xfId="0" applyFill="1" applyBorder="1" applyAlignment="1">
      <alignment/>
    </xf>
    <xf numFmtId="0" fontId="1" fillId="2" borderId="3" xfId="24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horizontal="right" wrapText="1"/>
      <protection/>
    </xf>
    <xf numFmtId="0" fontId="1" fillId="0" borderId="1" xfId="24" applyFont="1" applyFill="1" applyBorder="1" applyAlignment="1">
      <alignment wrapText="1"/>
      <protection/>
    </xf>
    <xf numFmtId="165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5" fillId="0" borderId="0" xfId="23" applyFont="1" applyFill="1" applyBorder="1" applyAlignment="1">
      <alignment horizontal="left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wrapText="1"/>
      <protection/>
    </xf>
    <xf numFmtId="0" fontId="1" fillId="2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wrapText="1"/>
      <protection/>
    </xf>
    <xf numFmtId="0" fontId="1" fillId="2" borderId="3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 wrapText="1"/>
      <protection/>
    </xf>
    <xf numFmtId="0" fontId="1" fillId="2" borderId="3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right" wrapText="1"/>
      <protection/>
    </xf>
    <xf numFmtId="0" fontId="1" fillId="0" borderId="1" xfId="22" applyFont="1" applyFill="1" applyBorder="1" applyAlignment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Au-AA23" xfId="19"/>
    <cellStyle name="Normal_Au-ICP23" xfId="20"/>
    <cellStyle name="Normal_Pd-ICP23" xfId="21"/>
    <cellStyle name="Normal_Pt-ICP23" xfId="22"/>
    <cellStyle name="Normal_Sheet1" xfId="23"/>
    <cellStyle name="Normal_Sheet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Au-AA23</c:v>
                </c:pt>
                <c:pt idx="1">
                  <c:v>Au-ICP21</c:v>
                </c:pt>
                <c:pt idx="2">
                  <c:v>Au-ICP23</c:v>
                </c:pt>
                <c:pt idx="3">
                  <c:v>Pd-ICP23</c:v>
                </c:pt>
                <c:pt idx="4">
                  <c:v>Pt-ICP23</c:v>
                </c:pt>
              </c:strCache>
            </c:strRef>
          </c:cat>
          <c:val>
            <c:numRef>
              <c:f>SummaryTable!$I$6:$I$54</c:f>
              <c:numCache>
                <c:ptCount val="49"/>
                <c:pt idx="0">
                  <c:v>3.6576712970236436</c:v>
                </c:pt>
                <c:pt idx="1">
                  <c:v>5.671821103192793</c:v>
                </c:pt>
                <c:pt idx="2">
                  <c:v>5.906276630283144</c:v>
                </c:pt>
                <c:pt idx="3">
                  <c:v>37.03280399090205</c:v>
                </c:pt>
                <c:pt idx="4">
                  <c:v>77.13892158398701</c:v>
                </c:pt>
              </c:numCache>
            </c:numRef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OX5
Pt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'Pt-ICP23'!$N$2:$N$9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'Pt-ICP23'!$O$2:$O$9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'Pt-ICP23'!$P$2:$P$9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6818204"/>
        <c:axId val="62928381"/>
      </c:line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6818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Standard OX5
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Au-AA23</c:v>
                </c:pt>
                <c:pt idx="1">
                  <c:v>Au-ICP21</c:v>
                </c:pt>
                <c:pt idx="2">
                  <c:v>Au-ICP23</c:v>
                </c:pt>
                <c:pt idx="3">
                  <c:v>Pd-ICP23</c:v>
                </c:pt>
                <c:pt idx="4">
                  <c:v>Pt-ICP23</c:v>
                </c:pt>
              </c:strCache>
            </c:strRef>
          </c:cat>
          <c:val>
            <c:numRef>
              <c:f>SummaryTable!$J$6:$J$54</c:f>
              <c:numCache>
                <c:ptCount val="49"/>
                <c:pt idx="0">
                  <c:v>100.34771029074498</c:v>
                </c:pt>
                <c:pt idx="1">
                  <c:v>102.24565698413448</c:v>
                </c:pt>
                <c:pt idx="2">
                  <c:v>99.11962713619886</c:v>
                </c:pt>
                <c:pt idx="3">
                  <c:v>50.000000000000014</c:v>
                </c:pt>
                <c:pt idx="4">
                  <c:v>54.99999999999999</c:v>
                </c:pt>
              </c:numCache>
            </c:numRef>
          </c:val>
          <c:smooth val="0"/>
        </c:ser>
        <c:marker val="1"/>
        <c:axId val="36042572"/>
        <c:axId val="55947693"/>
      </c:lineChart>
      <c:catAx>
        <c:axId val="36042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604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OX5
Au ppm (AA23)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'Au-AA23'!$N$2:$N$15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'Au-AA23'!$O$2:$O$15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'Au-AA23'!$P$2:$P$15</c:f>
              <c:numCache/>
            </c:numRef>
          </c:val>
          <c:smooth val="0"/>
        </c:ser>
        <c:marker val="1"/>
        <c:axId val="33767190"/>
        <c:axId val="35469255"/>
      </c:line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3767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OX5
Au ppm (ICP21)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'Au-ICP21'!$N$2:$N$23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'Au-ICP21'!$O$2:$O$23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'Au-ICP21'!$P$2:$P$23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0787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OX5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'Au-ICP23'!$N$2:$N$23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'Au-ICP23'!$O$2:$O$23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'Au-ICP23'!$P$2:$P$23</c:f>
              <c:numCache/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017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OX5
Au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'Au-ICP23'!$N$2:$N$9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'Au-ICP23'!$O$2:$O$9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'Au-ICP23'!$P$2:$P$9</c:f>
              <c:numCache/>
            </c:numRef>
          </c:val>
          <c:smooth val="0"/>
        </c:ser>
        <c:marker val="1"/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auto val="1"/>
        <c:lblOffset val="100"/>
        <c:noMultiLvlLbl val="0"/>
      </c:catAx>
      <c:valAx>
        <c:axId val="10257109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35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SC-02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'Pd-ICP23'!$N$2:$N$82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'Pd-ICP23'!$O$2:$O$82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'Pd-ICP23'!$P$2:$P$82</c:f>
              <c:numCache/>
            </c:numRef>
          </c:val>
          <c:smooth val="0"/>
        </c:ser>
        <c:marker val="1"/>
        <c:axId val="25205118"/>
        <c:axId val="2551947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520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OX5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'Pd-ICP23'!$N$2:$N$9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'Pd-ICP23'!$O$2:$O$9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'Pd-ICP23'!$P$2:$P$9</c:f>
              <c:numCache/>
            </c:numRef>
          </c:val>
          <c:smooth val="0"/>
        </c:ser>
        <c:marker val="1"/>
        <c:axId val="28348648"/>
        <c:axId val="53811241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283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OX8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'Pt-ICP23'!$N$2:$N$35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'Pt-ICP23'!$O$2:$O$35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'Pt-ICP23'!$P$2:$P$35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14539122"/>
        <c:axId val="63743235"/>
      </c:line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453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9</xdr:col>
      <xdr:colOff>285750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9050" y="1304925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9</xdr:col>
      <xdr:colOff>285750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9050" y="129540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9</xdr:col>
      <xdr:colOff>285750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9050" y="129540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dards_G2000_MS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Table"/>
      <sheetName val="GraphPrecision"/>
      <sheetName val="GraphAccuracy"/>
      <sheetName val="Ag-MS61"/>
      <sheetName val="Al-MS61"/>
      <sheetName val="As-MS61"/>
      <sheetName val="B-MS61"/>
      <sheetName val="Ba-MS61"/>
      <sheetName val="Be-MS61"/>
      <sheetName val="Bi-MS61"/>
      <sheetName val="Ca-MS61"/>
      <sheetName val="Cd-MS61"/>
      <sheetName val="Ce-MS61"/>
      <sheetName val="Co-MS61"/>
      <sheetName val="Cr-MS61"/>
      <sheetName val="Cs-MS61"/>
      <sheetName val="Cu-MS61"/>
      <sheetName val="Fe-MS61"/>
      <sheetName val="Ga-MS61"/>
      <sheetName val="Ge-MS61"/>
      <sheetName val="Hf-MS61"/>
      <sheetName val="In-MS61"/>
      <sheetName val="K-MS61"/>
      <sheetName val="La-MS61"/>
      <sheetName val="Li-MS61"/>
      <sheetName val="Mg-MS61"/>
      <sheetName val="Mn-MS61"/>
      <sheetName val="Mo-MS61"/>
      <sheetName val="Na-MS61"/>
      <sheetName val="Nb-MS61"/>
      <sheetName val="Ni-MS61"/>
      <sheetName val="P-MS61"/>
      <sheetName val="Pb-MS61"/>
      <sheetName val="Pt-MS61"/>
      <sheetName val="Rb-MS61"/>
      <sheetName val="Re-MS61"/>
      <sheetName val="S-MS61"/>
      <sheetName val="Sb-MS61"/>
      <sheetName val="Se-MS61"/>
      <sheetName val="Sn-MS61"/>
      <sheetName val="Sr-MS61"/>
      <sheetName val="Ta-MS61"/>
      <sheetName val="Te-MS61"/>
      <sheetName val="Th-MS61"/>
      <sheetName val="Ti-MS61"/>
      <sheetName val="Tl-MS61"/>
      <sheetName val="U-MS61"/>
      <sheetName val="V-MS61"/>
      <sheetName val="W-MS61"/>
      <sheetName val="Y-MS61"/>
      <sheetName val="Zn-MS61"/>
      <sheetName val="Zr-MS61"/>
    </sheetNames>
    <sheetDataSet>
      <sheetData sheetId="0">
        <row r="6">
          <cell r="A6" t="str">
            <v>Ag-MS61</v>
          </cell>
          <cell r="J6">
            <v>107.69864469837887</v>
          </cell>
        </row>
        <row r="7">
          <cell r="A7" t="str">
            <v>Al-MS61</v>
          </cell>
          <cell r="J7">
            <v>100.89838328519447</v>
          </cell>
        </row>
        <row r="8">
          <cell r="A8" t="str">
            <v>As-MS61</v>
          </cell>
          <cell r="J8">
            <v>99.57508186496179</v>
          </cell>
        </row>
        <row r="9">
          <cell r="A9" t="str">
            <v>B-MS61</v>
          </cell>
          <cell r="J9">
            <v>47.472527472527474</v>
          </cell>
        </row>
        <row r="10">
          <cell r="A10" t="str">
            <v>Ba-MS61</v>
          </cell>
          <cell r="J10">
            <v>91.8901768339115</v>
          </cell>
        </row>
        <row r="11">
          <cell r="A11" t="str">
            <v>Be-MS61</v>
          </cell>
          <cell r="J11">
            <v>102.08988469601678</v>
          </cell>
        </row>
        <row r="12">
          <cell r="A12" t="str">
            <v>Bi-MS61</v>
          </cell>
          <cell r="J12">
            <v>103.57961558807973</v>
          </cell>
        </row>
        <row r="13">
          <cell r="A13" t="str">
            <v>Ca-MS61</v>
          </cell>
          <cell r="J13">
            <v>101.75666883539367</v>
          </cell>
        </row>
        <row r="14">
          <cell r="A14" t="str">
            <v>Cd-MS61</v>
          </cell>
          <cell r="J14">
            <v>100.98684210526316</v>
          </cell>
        </row>
        <row r="15">
          <cell r="A15" t="str">
            <v>Ce-MS61</v>
          </cell>
          <cell r="J15">
            <v>101.54255517100219</v>
          </cell>
        </row>
        <row r="16">
          <cell r="A16" t="str">
            <v>Co-MS61</v>
          </cell>
          <cell r="J16">
            <v>101.05570530098835</v>
          </cell>
        </row>
        <row r="17">
          <cell r="A17" t="str">
            <v>Cr-MS61</v>
          </cell>
          <cell r="J17">
            <v>96.38364779874213</v>
          </cell>
        </row>
        <row r="18">
          <cell r="A18" t="str">
            <v>Cs-MS61</v>
          </cell>
          <cell r="J18">
            <v>101.11165727681781</v>
          </cell>
        </row>
        <row r="19">
          <cell r="A19" t="str">
            <v>Cu-MS61</v>
          </cell>
          <cell r="J19">
            <v>101.45089980696183</v>
          </cell>
        </row>
        <row r="20">
          <cell r="A20" t="str">
            <v>Fe-MS61</v>
          </cell>
          <cell r="J20">
            <v>101.12462760675271</v>
          </cell>
        </row>
        <row r="21">
          <cell r="A21" t="str">
            <v>Ga-MS61</v>
          </cell>
          <cell r="J21">
            <v>102.28702115494575</v>
          </cell>
        </row>
        <row r="22">
          <cell r="A22" t="str">
            <v>Ge-MS61</v>
          </cell>
          <cell r="J22">
            <v>80.80551523947746</v>
          </cell>
        </row>
        <row r="23">
          <cell r="A23" t="str">
            <v>Hf-MS61</v>
          </cell>
          <cell r="J23">
            <v>90.8490566037736</v>
          </cell>
        </row>
        <row r="24">
          <cell r="A24" t="str">
            <v>In-MS61</v>
          </cell>
          <cell r="J24">
            <v>103.28947368421058</v>
          </cell>
        </row>
        <row r="25">
          <cell r="A25" t="str">
            <v>K-MS61</v>
          </cell>
          <cell r="J25">
            <v>99.49201741654575</v>
          </cell>
        </row>
        <row r="26">
          <cell r="A26" t="str">
            <v>La-MS61</v>
          </cell>
          <cell r="J26">
            <v>98.95035095627533</v>
          </cell>
        </row>
        <row r="27">
          <cell r="A27" t="str">
            <v>Li-MS61</v>
          </cell>
          <cell r="J27">
            <v>101.3940474421829</v>
          </cell>
        </row>
        <row r="28">
          <cell r="A28" t="str">
            <v>Mg-MS61</v>
          </cell>
          <cell r="J28">
            <v>100.54617676266137</v>
          </cell>
        </row>
        <row r="29">
          <cell r="A29" t="str">
            <v>Mn-MS61</v>
          </cell>
          <cell r="J29">
            <v>99.65453095934096</v>
          </cell>
        </row>
        <row r="30">
          <cell r="A30" t="str">
            <v>Mo-MS61</v>
          </cell>
          <cell r="J30">
            <v>101.47112855106326</v>
          </cell>
        </row>
        <row r="31">
          <cell r="A31" t="str">
            <v>Na-MS61</v>
          </cell>
          <cell r="J31">
            <v>97.29559748427691</v>
          </cell>
        </row>
        <row r="32">
          <cell r="A32" t="str">
            <v>Nb-MS61</v>
          </cell>
          <cell r="J32">
            <v>97.13871034625751</v>
          </cell>
        </row>
        <row r="33">
          <cell r="A33" t="str">
            <v>Ni-MS61</v>
          </cell>
          <cell r="J33">
            <v>99.07309671460615</v>
          </cell>
        </row>
        <row r="34">
          <cell r="A34" t="str">
            <v>P-MS61</v>
          </cell>
          <cell r="J34">
            <v>102.58192651439919</v>
          </cell>
        </row>
        <row r="35">
          <cell r="A35" t="str">
            <v>Pb-MS61</v>
          </cell>
          <cell r="J35">
            <v>100.66882568290623</v>
          </cell>
        </row>
        <row r="36">
          <cell r="A36" t="str">
            <v>Pt-MS61</v>
          </cell>
          <cell r="J36">
            <v>41.869158878504585</v>
          </cell>
        </row>
        <row r="37">
          <cell r="A37" t="str">
            <v>Rb-MS61</v>
          </cell>
          <cell r="J37">
            <v>102.99394255571978</v>
          </cell>
        </row>
        <row r="38">
          <cell r="A38" t="str">
            <v>Re-MS61</v>
          </cell>
          <cell r="J38">
            <v>99.52830188679252</v>
          </cell>
        </row>
        <row r="39">
          <cell r="A39" t="str">
            <v>S-MS61</v>
          </cell>
          <cell r="J39">
            <v>100.0362844702468</v>
          </cell>
        </row>
        <row r="40">
          <cell r="A40" t="str">
            <v>Sb-MS61</v>
          </cell>
          <cell r="J40">
            <v>99.34665416617838</v>
          </cell>
        </row>
        <row r="41">
          <cell r="A41" t="str">
            <v>Se-MS61</v>
          </cell>
          <cell r="J41">
            <v>94.68267581475128</v>
          </cell>
        </row>
        <row r="42">
          <cell r="A42" t="str">
            <v>Sn-MS61</v>
          </cell>
          <cell r="J42">
            <v>102.14408233276157</v>
          </cell>
        </row>
        <row r="43">
          <cell r="A43" t="str">
            <v>Sr-MS61</v>
          </cell>
          <cell r="J43">
            <v>101.931522446324</v>
          </cell>
        </row>
        <row r="44">
          <cell r="A44" t="str">
            <v>Ta-MS61</v>
          </cell>
          <cell r="J44">
            <v>87.33490566037739</v>
          </cell>
        </row>
        <row r="45">
          <cell r="A45" t="str">
            <v>Te-MS61</v>
          </cell>
          <cell r="J45">
            <v>106.32988435788191</v>
          </cell>
        </row>
        <row r="46">
          <cell r="A46" t="str">
            <v>Th-MS61</v>
          </cell>
          <cell r="J46">
            <v>98.62778730703255</v>
          </cell>
        </row>
        <row r="47">
          <cell r="A47" t="str">
            <v>Ti-MS61</v>
          </cell>
          <cell r="J47">
            <v>97.78368323146428</v>
          </cell>
        </row>
        <row r="48">
          <cell r="A48" t="str">
            <v>Tl-MS61</v>
          </cell>
          <cell r="J48">
            <v>102.820562187139</v>
          </cell>
        </row>
        <row r="49">
          <cell r="A49" t="str">
            <v>U-MS61</v>
          </cell>
          <cell r="J49">
            <v>100.05460005460006</v>
          </cell>
        </row>
        <row r="50">
          <cell r="A50" t="str">
            <v>V-MS61</v>
          </cell>
          <cell r="J50">
            <v>99.47447447447448</v>
          </cell>
        </row>
        <row r="51">
          <cell r="A51" t="str">
            <v>W-MS61</v>
          </cell>
          <cell r="J51">
            <v>100.59421710365109</v>
          </cell>
        </row>
        <row r="52">
          <cell r="A52" t="str">
            <v>Y-MS61</v>
          </cell>
          <cell r="J52">
            <v>103.48030110470225</v>
          </cell>
        </row>
        <row r="53">
          <cell r="A53" t="str">
            <v>Zn-MS61</v>
          </cell>
          <cell r="J53">
            <v>101.49668029558498</v>
          </cell>
        </row>
        <row r="54">
          <cell r="A54" t="str">
            <v>Zr-MS61</v>
          </cell>
          <cell r="J54">
            <v>87.28241022519785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  <col min="5" max="6" width="17.00390625" style="0" bestFit="1" customWidth="1"/>
    <col min="7" max="7" width="12.00390625" style="0" bestFit="1" customWidth="1"/>
    <col min="10" max="10" width="10.28125" style="0" bestFit="1" customWidth="1"/>
  </cols>
  <sheetData>
    <row r="1" spans="1:2" ht="12.75">
      <c r="A1" s="19" t="s">
        <v>23</v>
      </c>
      <c r="B1" s="19" t="s">
        <v>22</v>
      </c>
    </row>
    <row r="2" ht="12.75">
      <c r="A2" s="19" t="s">
        <v>34</v>
      </c>
    </row>
    <row r="4" spans="1:10" ht="13.5" thickBo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3.5" thickBot="1">
      <c r="A5" s="17" t="s">
        <v>35</v>
      </c>
      <c r="B5" s="17" t="s">
        <v>17</v>
      </c>
      <c r="C5" s="17" t="s">
        <v>18</v>
      </c>
      <c r="D5" s="17" t="s">
        <v>16</v>
      </c>
      <c r="E5" s="17" t="s">
        <v>14</v>
      </c>
      <c r="F5" s="17" t="s">
        <v>15</v>
      </c>
      <c r="G5" s="17" t="s">
        <v>19</v>
      </c>
      <c r="H5" s="17" t="s">
        <v>20</v>
      </c>
      <c r="I5" s="17" t="s">
        <v>13</v>
      </c>
      <c r="J5" s="17" t="s">
        <v>21</v>
      </c>
    </row>
    <row r="6" spans="1:10" ht="12.75">
      <c r="A6" s="7" t="str">
        <f>'Au-AA23'!A2</f>
        <v>Au-AA23</v>
      </c>
      <c r="B6" s="7">
        <f>'Au-AA23'!A7</f>
        <v>0.005</v>
      </c>
      <c r="C6" s="7">
        <f>'Au-AA23'!B7</f>
        <v>14</v>
      </c>
      <c r="D6" s="7">
        <f>'Au-AA23'!C7</f>
        <v>0.9655</v>
      </c>
      <c r="E6" s="7">
        <f>'Au-AA23'!D7</f>
        <v>0.866</v>
      </c>
      <c r="F6" s="7">
        <f>'Au-AA23'!E7</f>
        <v>1.065</v>
      </c>
      <c r="G6" s="13">
        <f>'Au-AA23'!F7</f>
        <v>0.9688571428571429</v>
      </c>
      <c r="H6" s="13">
        <f>'Au-AA23'!G7</f>
        <v>0.03543760962344907</v>
      </c>
      <c r="I6" s="5">
        <f>'Au-AA23'!H7</f>
        <v>3.6576712970236436</v>
      </c>
      <c r="J6" s="5">
        <f>'Au-AA23'!I7</f>
        <v>100.34771029074498</v>
      </c>
    </row>
    <row r="7" spans="1:10" ht="12.75">
      <c r="A7" s="14" t="str">
        <f>'Au-ICP21'!$A$2</f>
        <v>Au-ICP21</v>
      </c>
      <c r="B7" s="14">
        <f>'Au-ICP21'!A7</f>
        <v>0.001</v>
      </c>
      <c r="C7" s="14">
        <f>'Au-ICP21'!B7</f>
        <v>22</v>
      </c>
      <c r="D7" s="14">
        <f>+'Au-ICP21'!C7</f>
        <v>0.9655</v>
      </c>
      <c r="E7" s="14">
        <f>+'Au-ICP21'!D7</f>
        <v>0.866</v>
      </c>
      <c r="F7" s="14">
        <f>+'Au-ICP21'!E7</f>
        <v>1.065</v>
      </c>
      <c r="G7" s="15">
        <f>+'Au-ICP21'!F7</f>
        <v>0.9871818181818184</v>
      </c>
      <c r="H7" s="15">
        <f>+'Au-ICP21'!G7</f>
        <v>0.05599118669051869</v>
      </c>
      <c r="I7" s="16">
        <f>+'Au-ICP21'!H7</f>
        <v>5.671821103192793</v>
      </c>
      <c r="J7" s="16">
        <f>+'Au-ICP21'!I7</f>
        <v>102.24565698413448</v>
      </c>
    </row>
    <row r="8" spans="1:10" ht="12.75">
      <c r="A8" s="14" t="str">
        <f>'Au-ICP23'!A2</f>
        <v>Au-ICP23</v>
      </c>
      <c r="B8" s="14">
        <f>'Au-ICP23'!A7</f>
        <v>0.001</v>
      </c>
      <c r="C8" s="14">
        <f>'Au-ICP23'!B7</f>
        <v>8</v>
      </c>
      <c r="D8" s="14">
        <f>'Au-ICP23'!C7</f>
        <v>0.9655</v>
      </c>
      <c r="E8" s="14">
        <f>'Au-ICP23'!D7</f>
        <v>0.866</v>
      </c>
      <c r="F8" s="14">
        <f>'Au-ICP23'!E7</f>
        <v>1.065</v>
      </c>
      <c r="G8" s="15">
        <f>'Au-ICP23'!F7</f>
        <v>0.957</v>
      </c>
      <c r="H8" s="15">
        <f>'Au-ICP23'!G7</f>
        <v>0.05652306735180968</v>
      </c>
      <c r="I8" s="16">
        <f>'Au-ICP23'!H7</f>
        <v>5.906276630283144</v>
      </c>
      <c r="J8" s="16">
        <f>'Au-ICP23'!I7</f>
        <v>99.11962713619886</v>
      </c>
    </row>
    <row r="9" spans="1:10" ht="12.75">
      <c r="A9" s="14" t="str">
        <f>'Pd-ICP23'!A2</f>
        <v>Pd-ICP23</v>
      </c>
      <c r="B9" s="14">
        <f>'Pd-ICP23'!A7</f>
        <v>0.001</v>
      </c>
      <c r="C9" s="14">
        <f>'Pd-ICP23'!B7</f>
        <v>8</v>
      </c>
      <c r="D9" s="14">
        <f>'Pd-ICP23'!C7</f>
        <v>0.00125</v>
      </c>
      <c r="E9" s="14">
        <f>'Pd-ICP23'!D7</f>
        <v>0.0005</v>
      </c>
      <c r="F9" s="14">
        <f>'Pd-ICP23'!E7</f>
        <v>0.002</v>
      </c>
      <c r="G9" s="15">
        <f>'Pd-ICP23'!F7</f>
        <v>0.0006250000000000001</v>
      </c>
      <c r="H9" s="15">
        <f>'Pd-ICP23'!G7</f>
        <v>0.00023145502494313787</v>
      </c>
      <c r="I9" s="16">
        <f>'Pd-ICP23'!H7</f>
        <v>37.03280399090205</v>
      </c>
      <c r="J9" s="16">
        <f>'Pd-ICP23'!I7</f>
        <v>50.000000000000014</v>
      </c>
    </row>
    <row r="10" spans="1:10" ht="12.75">
      <c r="A10" s="14" t="str">
        <f>'Pt-ICP23'!A2</f>
        <v>Pt-ICP23</v>
      </c>
      <c r="B10" s="14">
        <f>'Pt-ICP23'!A7</f>
        <v>0.005</v>
      </c>
      <c r="C10" s="14">
        <f>'Pt-ICP23'!B7</f>
        <v>8</v>
      </c>
      <c r="D10" s="14">
        <f>'Pt-ICP23'!C7</f>
        <v>0.00625</v>
      </c>
      <c r="E10" s="14">
        <f>'Pt-ICP23'!D7</f>
        <v>0.0025</v>
      </c>
      <c r="F10" s="14">
        <f>'Pt-ICP23'!E7</f>
        <v>0.01</v>
      </c>
      <c r="G10" s="15">
        <f>'Pt-ICP23'!F7</f>
        <v>0.0034375</v>
      </c>
      <c r="H10" s="15">
        <f>'Pt-ICP23'!G7</f>
        <v>0.0026516504294495534</v>
      </c>
      <c r="I10" s="16">
        <f>'Pt-ICP23'!H7</f>
        <v>77.13892158398701</v>
      </c>
      <c r="J10" s="16">
        <f>'Pt-ICP23'!I7</f>
        <v>54.99999999999999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9" t="s">
        <v>23</v>
      </c>
      <c r="B1" s="19" t="str">
        <f>SummaryTable!$B$1</f>
        <v>OX5</v>
      </c>
      <c r="K1" s="21" t="s">
        <v>0</v>
      </c>
      <c r="L1" s="21" t="s">
        <v>1</v>
      </c>
      <c r="M1" s="21" t="s">
        <v>2</v>
      </c>
      <c r="N1" s="21" t="s">
        <v>27</v>
      </c>
      <c r="O1" s="3" t="s">
        <v>12</v>
      </c>
      <c r="P1" s="3" t="s">
        <v>11</v>
      </c>
    </row>
    <row r="2" spans="1:16" ht="12.75">
      <c r="A2" s="20" t="s">
        <v>33</v>
      </c>
      <c r="K2" s="22">
        <v>334</v>
      </c>
      <c r="L2" s="23" t="s">
        <v>36</v>
      </c>
      <c r="M2" s="23" t="s">
        <v>22</v>
      </c>
      <c r="N2" s="22">
        <v>1.04</v>
      </c>
      <c r="O2">
        <f aca="true" t="shared" si="0" ref="O2:O15">$D$7</f>
        <v>0.866</v>
      </c>
      <c r="P2">
        <f aca="true" t="shared" si="1" ref="P2:P15">$E$7</f>
        <v>1.065</v>
      </c>
    </row>
    <row r="3" spans="1:16" ht="12.75">
      <c r="A3" s="19" t="s">
        <v>41</v>
      </c>
      <c r="K3" s="22">
        <v>523</v>
      </c>
      <c r="L3" s="23" t="s">
        <v>37</v>
      </c>
      <c r="M3" s="23" t="s">
        <v>22</v>
      </c>
      <c r="N3" s="22">
        <v>0.962</v>
      </c>
      <c r="O3">
        <f t="shared" si="0"/>
        <v>0.866</v>
      </c>
      <c r="P3">
        <f t="shared" si="1"/>
        <v>1.065</v>
      </c>
    </row>
    <row r="4" spans="11:16" ht="12.75">
      <c r="K4" s="22">
        <v>2016</v>
      </c>
      <c r="L4" s="23" t="s">
        <v>29</v>
      </c>
      <c r="M4" s="23" t="s">
        <v>22</v>
      </c>
      <c r="N4" s="22">
        <v>0.946</v>
      </c>
      <c r="O4">
        <f t="shared" si="0"/>
        <v>0.866</v>
      </c>
      <c r="P4">
        <f t="shared" si="1"/>
        <v>1.065</v>
      </c>
    </row>
    <row r="5" spans="1:16" ht="12.75">
      <c r="A5" t="s">
        <v>26</v>
      </c>
      <c r="K5" s="22">
        <v>2556</v>
      </c>
      <c r="L5" s="23" t="s">
        <v>30</v>
      </c>
      <c r="M5" s="23" t="s">
        <v>22</v>
      </c>
      <c r="N5" s="22">
        <v>1.005</v>
      </c>
      <c r="O5">
        <f t="shared" si="0"/>
        <v>0.866</v>
      </c>
      <c r="P5">
        <f t="shared" si="1"/>
        <v>1.065</v>
      </c>
    </row>
    <row r="6" spans="1:16" ht="12.75" customHeight="1">
      <c r="A6" s="9" t="str">
        <f>+M44</f>
        <v>LOR</v>
      </c>
      <c r="B6" s="9" t="str">
        <f>+M45</f>
        <v>N</v>
      </c>
      <c r="C6" s="9" t="str">
        <f>+M43</f>
        <v>Target Value</v>
      </c>
      <c r="D6" s="9" t="str">
        <f>+M41</f>
        <v>Lower Control Limit</v>
      </c>
      <c r="E6" s="9" t="str">
        <f>+M42</f>
        <v>Upper Control Limit</v>
      </c>
      <c r="F6" s="9" t="str">
        <f>+M37</f>
        <v>Mean</v>
      </c>
      <c r="G6" s="9" t="str">
        <f>+M38</f>
        <v>StdDev</v>
      </c>
      <c r="H6" s="9" t="str">
        <f>+M39</f>
        <v>%RSD</v>
      </c>
      <c r="I6" s="9" t="str">
        <f>+M40</f>
        <v>%Recovery</v>
      </c>
      <c r="K6" s="22">
        <v>2798</v>
      </c>
      <c r="L6" s="23" t="s">
        <v>31</v>
      </c>
      <c r="M6" s="23" t="s">
        <v>22</v>
      </c>
      <c r="N6" s="22">
        <v>1.005</v>
      </c>
      <c r="O6">
        <f t="shared" si="0"/>
        <v>0.866</v>
      </c>
      <c r="P6">
        <f t="shared" si="1"/>
        <v>1.065</v>
      </c>
    </row>
    <row r="7" spans="1:16" ht="12.75" customHeight="1">
      <c r="A7" s="7">
        <f>+N44</f>
        <v>0.005</v>
      </c>
      <c r="B7" s="7">
        <f>+N45</f>
        <v>14</v>
      </c>
      <c r="C7" s="7">
        <f>+N43</f>
        <v>0.9655</v>
      </c>
      <c r="D7" s="7">
        <f>+N41</f>
        <v>0.866</v>
      </c>
      <c r="E7" s="7">
        <f>+N42</f>
        <v>1.065</v>
      </c>
      <c r="F7" s="7">
        <f>N37</f>
        <v>0.9688571428571429</v>
      </c>
      <c r="G7" s="8">
        <f>N38</f>
        <v>0.03543760962344907</v>
      </c>
      <c r="H7" s="5">
        <f>N39</f>
        <v>3.6576712970236436</v>
      </c>
      <c r="I7" s="5">
        <f>+N40</f>
        <v>100.34771029074498</v>
      </c>
      <c r="K7" s="22">
        <v>2799</v>
      </c>
      <c r="L7" s="23" t="s">
        <v>31</v>
      </c>
      <c r="M7" s="23" t="s">
        <v>22</v>
      </c>
      <c r="N7" s="22">
        <v>0.94</v>
      </c>
      <c r="O7">
        <f t="shared" si="0"/>
        <v>0.866</v>
      </c>
      <c r="P7">
        <f t="shared" si="1"/>
        <v>1.065</v>
      </c>
    </row>
    <row r="8" spans="11:16" ht="12.75" customHeight="1">
      <c r="K8" s="22">
        <v>2800</v>
      </c>
      <c r="L8" s="23" t="s">
        <v>31</v>
      </c>
      <c r="M8" s="23" t="s">
        <v>22</v>
      </c>
      <c r="N8" s="22">
        <v>0.969</v>
      </c>
      <c r="O8">
        <f t="shared" si="0"/>
        <v>0.866</v>
      </c>
      <c r="P8">
        <f t="shared" si="1"/>
        <v>1.065</v>
      </c>
    </row>
    <row r="9" spans="11:16" ht="12.75" customHeight="1">
      <c r="K9" s="22">
        <v>2801</v>
      </c>
      <c r="L9" s="23" t="s">
        <v>31</v>
      </c>
      <c r="M9" s="23" t="s">
        <v>22</v>
      </c>
      <c r="N9" s="22">
        <v>0.961</v>
      </c>
      <c r="O9">
        <f t="shared" si="0"/>
        <v>0.866</v>
      </c>
      <c r="P9">
        <f t="shared" si="1"/>
        <v>1.065</v>
      </c>
    </row>
    <row r="10" spans="11:16" ht="12.75" customHeight="1">
      <c r="K10" s="22">
        <v>2802</v>
      </c>
      <c r="L10" s="23" t="s">
        <v>31</v>
      </c>
      <c r="M10" s="23" t="s">
        <v>22</v>
      </c>
      <c r="N10" s="22">
        <v>0.983</v>
      </c>
      <c r="O10">
        <f t="shared" si="0"/>
        <v>0.866</v>
      </c>
      <c r="P10">
        <f t="shared" si="1"/>
        <v>1.065</v>
      </c>
    </row>
    <row r="11" spans="11:16" ht="12.75" customHeight="1">
      <c r="K11" s="22">
        <v>2911</v>
      </c>
      <c r="L11" s="23" t="s">
        <v>32</v>
      </c>
      <c r="M11" s="23" t="s">
        <v>22</v>
      </c>
      <c r="N11" s="22">
        <v>0.906</v>
      </c>
      <c r="O11">
        <f t="shared" si="0"/>
        <v>0.866</v>
      </c>
      <c r="P11">
        <f t="shared" si="1"/>
        <v>1.065</v>
      </c>
    </row>
    <row r="12" spans="11:16" ht="12.75" customHeight="1">
      <c r="K12" s="22">
        <v>2912</v>
      </c>
      <c r="L12" s="23" t="s">
        <v>32</v>
      </c>
      <c r="M12" s="23" t="s">
        <v>22</v>
      </c>
      <c r="N12" s="22">
        <v>0.946</v>
      </c>
      <c r="O12">
        <f t="shared" si="0"/>
        <v>0.866</v>
      </c>
      <c r="P12">
        <f t="shared" si="1"/>
        <v>1.065</v>
      </c>
    </row>
    <row r="13" spans="11:16" ht="12.75" customHeight="1">
      <c r="K13" s="22">
        <v>2913</v>
      </c>
      <c r="L13" s="23" t="s">
        <v>32</v>
      </c>
      <c r="M13" s="23" t="s">
        <v>22</v>
      </c>
      <c r="N13" s="22">
        <v>1.005</v>
      </c>
      <c r="O13">
        <f t="shared" si="0"/>
        <v>0.866</v>
      </c>
      <c r="P13">
        <f t="shared" si="1"/>
        <v>1.065</v>
      </c>
    </row>
    <row r="14" spans="11:16" ht="12.75" customHeight="1">
      <c r="K14" s="22">
        <v>2914</v>
      </c>
      <c r="L14" s="23" t="s">
        <v>32</v>
      </c>
      <c r="M14" s="23" t="s">
        <v>22</v>
      </c>
      <c r="N14" s="22">
        <v>0.961</v>
      </c>
      <c r="O14">
        <f t="shared" si="0"/>
        <v>0.866</v>
      </c>
      <c r="P14">
        <f t="shared" si="1"/>
        <v>1.065</v>
      </c>
    </row>
    <row r="15" spans="11:16" ht="12.75" customHeight="1">
      <c r="K15" s="22">
        <v>2915</v>
      </c>
      <c r="L15" s="23" t="s">
        <v>32</v>
      </c>
      <c r="M15" s="23" t="s">
        <v>22</v>
      </c>
      <c r="N15" s="22">
        <v>0.935</v>
      </c>
      <c r="O15">
        <f t="shared" si="0"/>
        <v>0.866</v>
      </c>
      <c r="P15">
        <f t="shared" si="1"/>
        <v>1.065</v>
      </c>
    </row>
    <row r="16" spans="11:14" ht="12.75" customHeight="1">
      <c r="K16" s="1"/>
      <c r="L16" s="2"/>
      <c r="M16" s="2"/>
      <c r="N16" s="1"/>
    </row>
    <row r="17" spans="11:14" ht="12.75" customHeight="1">
      <c r="K17" s="1"/>
      <c r="L17" s="2"/>
      <c r="M17" s="2"/>
      <c r="N17" s="1"/>
    </row>
    <row r="18" spans="11:14" ht="12.75" customHeight="1">
      <c r="K18" s="1"/>
      <c r="L18" s="2"/>
      <c r="M18" s="2"/>
      <c r="N18" s="1"/>
    </row>
    <row r="19" spans="11:14" ht="12.75" customHeight="1">
      <c r="K19" s="1"/>
      <c r="L19" s="2"/>
      <c r="M19" s="2"/>
      <c r="N19" s="1"/>
    </row>
    <row r="20" spans="11:14" ht="12.75" customHeight="1">
      <c r="K20" s="1"/>
      <c r="L20" s="2"/>
      <c r="M20" s="2"/>
      <c r="N20" s="1"/>
    </row>
    <row r="21" spans="11:14" ht="12.75" customHeight="1">
      <c r="K21" s="1"/>
      <c r="L21" s="2"/>
      <c r="M21" s="2"/>
      <c r="N21" s="1"/>
    </row>
    <row r="22" spans="11:14" ht="12.75" customHeight="1">
      <c r="K22" s="1"/>
      <c r="L22" s="2"/>
      <c r="M22" s="2"/>
      <c r="N22" s="1"/>
    </row>
    <row r="23" spans="11:14" ht="12.75" customHeight="1">
      <c r="K23" s="1"/>
      <c r="L23" s="2"/>
      <c r="M23" s="2"/>
      <c r="N23" s="1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1:14" ht="12.75" customHeight="1">
      <c r="K34" s="1"/>
      <c r="L34" s="2"/>
      <c r="M34" s="2"/>
      <c r="N34" s="1"/>
    </row>
    <row r="35" spans="11:14" ht="12.75" customHeight="1">
      <c r="K35" s="1"/>
      <c r="L35" s="2"/>
      <c r="M35" s="2"/>
      <c r="N35" s="1"/>
    </row>
    <row r="36" spans="11:14" ht="12.75" customHeight="1">
      <c r="K36" s="1"/>
      <c r="L36" s="2"/>
      <c r="M36" s="2"/>
      <c r="N36" s="1"/>
    </row>
    <row r="37" spans="13:14" ht="12.75" customHeight="1">
      <c r="M37" s="4" t="s">
        <v>19</v>
      </c>
      <c r="N37" s="8">
        <f>AVERAGE(N2:N36)</f>
        <v>0.9688571428571429</v>
      </c>
    </row>
    <row r="38" spans="13:14" ht="12.75" customHeight="1">
      <c r="M38" s="4" t="s">
        <v>20</v>
      </c>
      <c r="N38" s="6">
        <f>STDEV(N2:N36)</f>
        <v>0.03543760962344907</v>
      </c>
    </row>
    <row r="39" spans="13:14" ht="12.75" customHeight="1">
      <c r="M39" s="4" t="s">
        <v>13</v>
      </c>
      <c r="N39" s="5">
        <f>N38/N37*100</f>
        <v>3.6576712970236436</v>
      </c>
    </row>
    <row r="40" spans="13:14" ht="12.75" customHeight="1">
      <c r="M40" s="4" t="s">
        <v>21</v>
      </c>
      <c r="N40" s="5">
        <f>N37/N43*100</f>
        <v>100.34771029074498</v>
      </c>
    </row>
    <row r="41" spans="13:14" ht="12.75" customHeight="1">
      <c r="M41" s="4" t="s">
        <v>14</v>
      </c>
      <c r="N41" s="7">
        <v>0.866</v>
      </c>
    </row>
    <row r="42" spans="13:14" ht="12.75" customHeight="1">
      <c r="M42" s="4" t="s">
        <v>15</v>
      </c>
      <c r="N42" s="7">
        <v>1.065</v>
      </c>
    </row>
    <row r="43" spans="13:14" ht="12.75" customHeight="1">
      <c r="M43" s="4" t="s">
        <v>16</v>
      </c>
      <c r="N43" s="7">
        <f>(N41+N42)/2</f>
        <v>0.9655</v>
      </c>
    </row>
    <row r="44" spans="13:14" ht="12.75" customHeight="1">
      <c r="M44" s="4" t="s">
        <v>17</v>
      </c>
      <c r="N44" s="7">
        <v>0.005</v>
      </c>
    </row>
    <row r="45" spans="13:14" ht="12.75" customHeight="1">
      <c r="M45" s="4" t="s">
        <v>18</v>
      </c>
      <c r="N45" s="7">
        <f>COUNT(N2:N36)</f>
        <v>14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9" t="s">
        <v>23</v>
      </c>
      <c r="B1" s="19" t="str">
        <f>SummaryTable!$B$1</f>
        <v>OX5</v>
      </c>
      <c r="K1" s="10" t="s">
        <v>0</v>
      </c>
      <c r="L1" s="10" t="s">
        <v>1</v>
      </c>
      <c r="M1" s="10" t="s">
        <v>2</v>
      </c>
      <c r="N1" s="10" t="s">
        <v>3</v>
      </c>
      <c r="O1" s="3" t="s">
        <v>12</v>
      </c>
      <c r="P1" s="3" t="s">
        <v>11</v>
      </c>
    </row>
    <row r="2" spans="1:16" ht="12.75">
      <c r="A2" s="19" t="s">
        <v>24</v>
      </c>
      <c r="K2" s="11">
        <v>2056</v>
      </c>
      <c r="L2" s="12" t="s">
        <v>4</v>
      </c>
      <c r="M2" s="12" t="s">
        <v>22</v>
      </c>
      <c r="N2" s="11">
        <v>0.975</v>
      </c>
      <c r="O2">
        <f aca="true" t="shared" si="0" ref="O2:O23">$D$7</f>
        <v>0.866</v>
      </c>
      <c r="P2">
        <f aca="true" t="shared" si="1" ref="P2:P23">$E$7</f>
        <v>1.065</v>
      </c>
    </row>
    <row r="3" spans="1:16" ht="12.75">
      <c r="A3" s="19" t="s">
        <v>25</v>
      </c>
      <c r="K3" s="11">
        <v>2057</v>
      </c>
      <c r="L3" s="12" t="s">
        <v>4</v>
      </c>
      <c r="M3" s="12" t="s">
        <v>22</v>
      </c>
      <c r="N3" s="11">
        <v>1.06</v>
      </c>
      <c r="O3">
        <f t="shared" si="0"/>
        <v>0.866</v>
      </c>
      <c r="P3">
        <f t="shared" si="1"/>
        <v>1.065</v>
      </c>
    </row>
    <row r="4" spans="11:16" ht="12.75">
      <c r="K4" s="11">
        <v>2058</v>
      </c>
      <c r="L4" s="12" t="s">
        <v>4</v>
      </c>
      <c r="M4" s="12" t="s">
        <v>22</v>
      </c>
      <c r="N4" s="11">
        <v>0.975</v>
      </c>
      <c r="O4">
        <f t="shared" si="0"/>
        <v>0.866</v>
      </c>
      <c r="P4">
        <f t="shared" si="1"/>
        <v>1.065</v>
      </c>
    </row>
    <row r="5" spans="1:16" ht="12.75">
      <c r="A5" t="s">
        <v>26</v>
      </c>
      <c r="K5" s="11">
        <v>2059</v>
      </c>
      <c r="L5" s="12" t="s">
        <v>4</v>
      </c>
      <c r="M5" s="12" t="s">
        <v>22</v>
      </c>
      <c r="N5" s="11">
        <v>0.881</v>
      </c>
      <c r="O5">
        <f t="shared" si="0"/>
        <v>0.866</v>
      </c>
      <c r="P5">
        <f t="shared" si="1"/>
        <v>1.065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11">
        <v>2060</v>
      </c>
      <c r="L6" s="12" t="s">
        <v>4</v>
      </c>
      <c r="M6" s="12" t="s">
        <v>22</v>
      </c>
      <c r="N6" s="11">
        <v>1.065</v>
      </c>
      <c r="O6">
        <f t="shared" si="0"/>
        <v>0.866</v>
      </c>
      <c r="P6">
        <f t="shared" si="1"/>
        <v>1.065</v>
      </c>
    </row>
    <row r="7" spans="1:16" ht="12.75" customHeight="1">
      <c r="A7" s="7">
        <f>+N41</f>
        <v>0.001</v>
      </c>
      <c r="B7" s="7">
        <f>+N42</f>
        <v>22</v>
      </c>
      <c r="C7" s="7">
        <f>+N40</f>
        <v>0.9655</v>
      </c>
      <c r="D7" s="7">
        <f>+N38</f>
        <v>0.866</v>
      </c>
      <c r="E7" s="7">
        <f>+N39</f>
        <v>1.065</v>
      </c>
      <c r="F7" s="7">
        <f>N34</f>
        <v>0.9871818181818184</v>
      </c>
      <c r="G7" s="8">
        <f>N35</f>
        <v>0.05599118669051869</v>
      </c>
      <c r="H7" s="5">
        <f>N36</f>
        <v>5.671821103192793</v>
      </c>
      <c r="I7" s="5">
        <f>+N37</f>
        <v>102.24565698413448</v>
      </c>
      <c r="K7" s="11">
        <v>2138</v>
      </c>
      <c r="L7" s="12" t="s">
        <v>5</v>
      </c>
      <c r="M7" s="12" t="s">
        <v>22</v>
      </c>
      <c r="N7" s="11">
        <v>0.975</v>
      </c>
      <c r="O7">
        <f t="shared" si="0"/>
        <v>0.866</v>
      </c>
      <c r="P7">
        <f t="shared" si="1"/>
        <v>1.065</v>
      </c>
    </row>
    <row r="8" spans="11:16" ht="12.75" customHeight="1">
      <c r="K8" s="11">
        <v>2139</v>
      </c>
      <c r="L8" s="12" t="s">
        <v>5</v>
      </c>
      <c r="M8" s="12" t="s">
        <v>22</v>
      </c>
      <c r="N8" s="11">
        <v>0.955</v>
      </c>
      <c r="O8">
        <f t="shared" si="0"/>
        <v>0.866</v>
      </c>
      <c r="P8">
        <f t="shared" si="1"/>
        <v>1.065</v>
      </c>
    </row>
    <row r="9" spans="11:16" ht="12.75" customHeight="1">
      <c r="K9" s="11">
        <v>2140</v>
      </c>
      <c r="L9" s="12" t="s">
        <v>5</v>
      </c>
      <c r="M9" s="12" t="s">
        <v>22</v>
      </c>
      <c r="N9" s="11">
        <v>0.881</v>
      </c>
      <c r="O9">
        <f t="shared" si="0"/>
        <v>0.866</v>
      </c>
      <c r="P9">
        <f t="shared" si="1"/>
        <v>1.065</v>
      </c>
    </row>
    <row r="10" spans="11:16" ht="12.75" customHeight="1">
      <c r="K10" s="11">
        <v>2141</v>
      </c>
      <c r="L10" s="12" t="s">
        <v>5</v>
      </c>
      <c r="M10" s="12" t="s">
        <v>22</v>
      </c>
      <c r="N10" s="11">
        <v>1.065</v>
      </c>
      <c r="O10">
        <f t="shared" si="0"/>
        <v>0.866</v>
      </c>
      <c r="P10">
        <f t="shared" si="1"/>
        <v>1.065</v>
      </c>
    </row>
    <row r="11" spans="11:16" ht="12.75" customHeight="1">
      <c r="K11" s="11">
        <v>2267</v>
      </c>
      <c r="L11" s="12" t="s">
        <v>6</v>
      </c>
      <c r="M11" s="12" t="s">
        <v>22</v>
      </c>
      <c r="N11" s="11">
        <v>0.955</v>
      </c>
      <c r="O11">
        <f t="shared" si="0"/>
        <v>0.866</v>
      </c>
      <c r="P11">
        <f t="shared" si="1"/>
        <v>1.065</v>
      </c>
    </row>
    <row r="12" spans="11:16" ht="12.75" customHeight="1">
      <c r="K12" s="11">
        <v>2268</v>
      </c>
      <c r="L12" s="12" t="s">
        <v>6</v>
      </c>
      <c r="M12" s="12" t="s">
        <v>22</v>
      </c>
      <c r="N12" s="11">
        <v>0.967</v>
      </c>
      <c r="O12">
        <f t="shared" si="0"/>
        <v>0.866</v>
      </c>
      <c r="P12">
        <f t="shared" si="1"/>
        <v>1.065</v>
      </c>
    </row>
    <row r="13" spans="11:16" ht="12.75" customHeight="1">
      <c r="K13" s="11">
        <v>2269</v>
      </c>
      <c r="L13" s="12" t="s">
        <v>6</v>
      </c>
      <c r="M13" s="12" t="s">
        <v>22</v>
      </c>
      <c r="N13" s="11">
        <v>0.98</v>
      </c>
      <c r="O13">
        <f t="shared" si="0"/>
        <v>0.866</v>
      </c>
      <c r="P13">
        <f t="shared" si="1"/>
        <v>1.065</v>
      </c>
    </row>
    <row r="14" spans="11:16" ht="12.75" customHeight="1">
      <c r="K14" s="11">
        <v>2270</v>
      </c>
      <c r="L14" s="12" t="s">
        <v>6</v>
      </c>
      <c r="M14" s="12" t="s">
        <v>22</v>
      </c>
      <c r="N14" s="11">
        <v>0.959</v>
      </c>
      <c r="O14">
        <f t="shared" si="0"/>
        <v>0.866</v>
      </c>
      <c r="P14">
        <f t="shared" si="1"/>
        <v>1.065</v>
      </c>
    </row>
    <row r="15" spans="11:16" ht="12.75" customHeight="1">
      <c r="K15" s="11">
        <v>2339</v>
      </c>
      <c r="L15" s="12" t="s">
        <v>7</v>
      </c>
      <c r="M15" s="12" t="s">
        <v>22</v>
      </c>
      <c r="N15" s="11">
        <v>1.05</v>
      </c>
      <c r="O15">
        <f t="shared" si="0"/>
        <v>0.866</v>
      </c>
      <c r="P15">
        <f t="shared" si="1"/>
        <v>1.065</v>
      </c>
    </row>
    <row r="16" spans="11:16" ht="12.75" customHeight="1">
      <c r="K16" s="11">
        <v>2391</v>
      </c>
      <c r="L16" s="12" t="s">
        <v>8</v>
      </c>
      <c r="M16" s="12" t="s">
        <v>22</v>
      </c>
      <c r="N16" s="11">
        <v>1.05</v>
      </c>
      <c r="O16">
        <f t="shared" si="0"/>
        <v>0.866</v>
      </c>
      <c r="P16">
        <f t="shared" si="1"/>
        <v>1.065</v>
      </c>
    </row>
    <row r="17" spans="11:16" ht="12.75" customHeight="1">
      <c r="K17" s="11">
        <v>2392</v>
      </c>
      <c r="L17" s="12" t="s">
        <v>8</v>
      </c>
      <c r="M17" s="12" t="s">
        <v>22</v>
      </c>
      <c r="N17" s="11">
        <v>0.927</v>
      </c>
      <c r="O17">
        <f t="shared" si="0"/>
        <v>0.866</v>
      </c>
      <c r="P17">
        <f t="shared" si="1"/>
        <v>1.065</v>
      </c>
    </row>
    <row r="18" spans="11:16" ht="12.75" customHeight="1">
      <c r="K18" s="11">
        <v>2393</v>
      </c>
      <c r="L18" s="12" t="s">
        <v>8</v>
      </c>
      <c r="M18" s="12" t="s">
        <v>22</v>
      </c>
      <c r="N18" s="11">
        <v>0.985</v>
      </c>
      <c r="O18">
        <f t="shared" si="0"/>
        <v>0.866</v>
      </c>
      <c r="P18">
        <f t="shared" si="1"/>
        <v>1.065</v>
      </c>
    </row>
    <row r="19" spans="11:16" ht="12.75" customHeight="1">
      <c r="K19" s="11">
        <v>2461</v>
      </c>
      <c r="L19" s="12" t="s">
        <v>9</v>
      </c>
      <c r="M19" s="12" t="s">
        <v>22</v>
      </c>
      <c r="N19" s="11">
        <v>1.055</v>
      </c>
      <c r="O19">
        <f t="shared" si="0"/>
        <v>0.866</v>
      </c>
      <c r="P19">
        <f t="shared" si="1"/>
        <v>1.065</v>
      </c>
    </row>
    <row r="20" spans="11:16" ht="12.75" customHeight="1">
      <c r="K20" s="11">
        <v>2462</v>
      </c>
      <c r="L20" s="12" t="s">
        <v>9</v>
      </c>
      <c r="M20" s="12" t="s">
        <v>22</v>
      </c>
      <c r="N20" s="11">
        <v>1.015</v>
      </c>
      <c r="O20">
        <f t="shared" si="0"/>
        <v>0.866</v>
      </c>
      <c r="P20">
        <f t="shared" si="1"/>
        <v>1.065</v>
      </c>
    </row>
    <row r="21" spans="11:16" ht="12.75" customHeight="1">
      <c r="K21" s="11">
        <v>2463</v>
      </c>
      <c r="L21" s="12" t="s">
        <v>9</v>
      </c>
      <c r="M21" s="12" t="s">
        <v>22</v>
      </c>
      <c r="N21" s="11">
        <v>1.005</v>
      </c>
      <c r="O21">
        <f t="shared" si="0"/>
        <v>0.866</v>
      </c>
      <c r="P21">
        <f t="shared" si="1"/>
        <v>1.065</v>
      </c>
    </row>
    <row r="22" spans="11:16" ht="12.75" customHeight="1">
      <c r="K22" s="11">
        <v>2525</v>
      </c>
      <c r="L22" s="12" t="s">
        <v>10</v>
      </c>
      <c r="M22" s="12" t="s">
        <v>22</v>
      </c>
      <c r="N22" s="11">
        <v>1.015</v>
      </c>
      <c r="O22">
        <f t="shared" si="0"/>
        <v>0.866</v>
      </c>
      <c r="P22">
        <f t="shared" si="1"/>
        <v>1.065</v>
      </c>
    </row>
    <row r="23" spans="11:16" ht="12.75" customHeight="1">
      <c r="K23" s="11">
        <v>2526</v>
      </c>
      <c r="L23" s="12" t="s">
        <v>10</v>
      </c>
      <c r="M23" s="12" t="s">
        <v>22</v>
      </c>
      <c r="N23" s="11">
        <v>0.923</v>
      </c>
      <c r="O23">
        <f t="shared" si="0"/>
        <v>0.866</v>
      </c>
      <c r="P23">
        <f t="shared" si="1"/>
        <v>1.065</v>
      </c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19</v>
      </c>
      <c r="N34" s="8">
        <f>AVERAGE(N2:N33)</f>
        <v>0.9871818181818184</v>
      </c>
    </row>
    <row r="35" spans="13:14" ht="12.75" customHeight="1">
      <c r="M35" s="4" t="s">
        <v>20</v>
      </c>
      <c r="N35" s="6">
        <f>STDEV(N2:N33)</f>
        <v>0.05599118669051869</v>
      </c>
    </row>
    <row r="36" spans="13:14" ht="12.75" customHeight="1">
      <c r="M36" s="4" t="s">
        <v>13</v>
      </c>
      <c r="N36" s="5">
        <f>N35/N34*100</f>
        <v>5.671821103192793</v>
      </c>
    </row>
    <row r="37" spans="13:14" ht="12.75" customHeight="1">
      <c r="M37" s="4" t="s">
        <v>21</v>
      </c>
      <c r="N37" s="5">
        <f>N34/N40*100</f>
        <v>102.24565698413448</v>
      </c>
    </row>
    <row r="38" spans="13:14" ht="12.75" customHeight="1">
      <c r="M38" s="4" t="s">
        <v>14</v>
      </c>
      <c r="N38" s="7">
        <v>0.866</v>
      </c>
    </row>
    <row r="39" spans="13:14" ht="12.75" customHeight="1">
      <c r="M39" s="4" t="s">
        <v>15</v>
      </c>
      <c r="N39" s="7">
        <v>1.065</v>
      </c>
    </row>
    <row r="40" spans="13:14" ht="12.75" customHeight="1">
      <c r="M40" s="4" t="s">
        <v>16</v>
      </c>
      <c r="N40" s="7">
        <f>(N38+N39)/2</f>
        <v>0.9655</v>
      </c>
    </row>
    <row r="41" spans="13:14" ht="12.75" customHeight="1">
      <c r="M41" s="4" t="s">
        <v>17</v>
      </c>
      <c r="N41" s="7">
        <v>0.001</v>
      </c>
    </row>
    <row r="42" spans="13:14" ht="12.75" customHeight="1">
      <c r="M42" s="4" t="s">
        <v>18</v>
      </c>
      <c r="N42" s="7">
        <f>COUNT(N2:N33)</f>
        <v>22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9" t="s">
        <v>23</v>
      </c>
      <c r="B1" s="19" t="str">
        <f>SummaryTable!$B$1</f>
        <v>OX5</v>
      </c>
      <c r="K1" s="24" t="s">
        <v>0</v>
      </c>
      <c r="L1" s="24" t="s">
        <v>1</v>
      </c>
      <c r="M1" s="24" t="s">
        <v>2</v>
      </c>
      <c r="N1" s="24" t="s">
        <v>44</v>
      </c>
      <c r="O1" s="3" t="s">
        <v>12</v>
      </c>
      <c r="P1" s="3" t="s">
        <v>11</v>
      </c>
    </row>
    <row r="2" spans="1:16" ht="12.75">
      <c r="A2" s="19" t="s">
        <v>38</v>
      </c>
      <c r="K2" s="25">
        <v>2319</v>
      </c>
      <c r="L2" s="26" t="s">
        <v>7</v>
      </c>
      <c r="M2" s="26" t="s">
        <v>22</v>
      </c>
      <c r="N2" s="25">
        <v>0.913</v>
      </c>
      <c r="O2">
        <f aca="true" t="shared" si="0" ref="O2:O9">$D$7</f>
        <v>0.866</v>
      </c>
      <c r="P2">
        <f aca="true" t="shared" si="1" ref="P2:P9">$E$7</f>
        <v>1.065</v>
      </c>
    </row>
    <row r="3" spans="1:16" ht="12.75">
      <c r="A3" s="19" t="s">
        <v>28</v>
      </c>
      <c r="K3" s="25">
        <v>2586</v>
      </c>
      <c r="L3" s="26" t="s">
        <v>45</v>
      </c>
      <c r="M3" s="26" t="s">
        <v>22</v>
      </c>
      <c r="N3" s="25">
        <v>0.913</v>
      </c>
      <c r="O3">
        <f t="shared" si="0"/>
        <v>0.866</v>
      </c>
      <c r="P3">
        <f t="shared" si="1"/>
        <v>1.065</v>
      </c>
    </row>
    <row r="4" spans="11:16" ht="12.75">
      <c r="K4" s="25">
        <v>2587</v>
      </c>
      <c r="L4" s="26" t="s">
        <v>45</v>
      </c>
      <c r="M4" s="26" t="s">
        <v>22</v>
      </c>
      <c r="N4" s="25">
        <v>0.99</v>
      </c>
      <c r="O4">
        <f t="shared" si="0"/>
        <v>0.866</v>
      </c>
      <c r="P4">
        <f t="shared" si="1"/>
        <v>1.065</v>
      </c>
    </row>
    <row r="5" spans="1:16" ht="12.75">
      <c r="A5" t="s">
        <v>26</v>
      </c>
      <c r="K5" s="25">
        <v>2588</v>
      </c>
      <c r="L5" s="26" t="s">
        <v>45</v>
      </c>
      <c r="M5" s="26" t="s">
        <v>22</v>
      </c>
      <c r="N5" s="25">
        <v>0.982</v>
      </c>
      <c r="O5">
        <f t="shared" si="0"/>
        <v>0.866</v>
      </c>
      <c r="P5">
        <f t="shared" si="1"/>
        <v>1.065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25">
        <v>2589</v>
      </c>
      <c r="L6" s="26" t="s">
        <v>45</v>
      </c>
      <c r="M6" s="26" t="s">
        <v>22</v>
      </c>
      <c r="N6" s="25">
        <v>0.988</v>
      </c>
      <c r="O6">
        <f t="shared" si="0"/>
        <v>0.866</v>
      </c>
      <c r="P6">
        <f t="shared" si="1"/>
        <v>1.065</v>
      </c>
    </row>
    <row r="7" spans="1:16" ht="12.75" customHeight="1">
      <c r="A7" s="7">
        <f>+N41</f>
        <v>0.001</v>
      </c>
      <c r="B7" s="7">
        <f>+N42</f>
        <v>8</v>
      </c>
      <c r="C7" s="7">
        <f>+N40</f>
        <v>0.9655</v>
      </c>
      <c r="D7" s="7">
        <f>+N38</f>
        <v>0.866</v>
      </c>
      <c r="E7" s="7">
        <f>+N39</f>
        <v>1.065</v>
      </c>
      <c r="F7" s="7">
        <f>N34</f>
        <v>0.957</v>
      </c>
      <c r="G7" s="8">
        <f>N35</f>
        <v>0.05652306735180968</v>
      </c>
      <c r="H7" s="5">
        <f>N36</f>
        <v>5.906276630283144</v>
      </c>
      <c r="I7" s="5">
        <f>+N37</f>
        <v>99.11962713619886</v>
      </c>
      <c r="K7" s="25">
        <v>2590</v>
      </c>
      <c r="L7" s="26" t="s">
        <v>45</v>
      </c>
      <c r="M7" s="26" t="s">
        <v>22</v>
      </c>
      <c r="N7" s="25">
        <v>1.02</v>
      </c>
      <c r="O7">
        <f t="shared" si="0"/>
        <v>0.866</v>
      </c>
      <c r="P7">
        <f t="shared" si="1"/>
        <v>1.065</v>
      </c>
    </row>
    <row r="8" spans="11:16" ht="12.75" customHeight="1">
      <c r="K8" s="25">
        <v>2591</v>
      </c>
      <c r="L8" s="26" t="s">
        <v>45</v>
      </c>
      <c r="M8" s="26" t="s">
        <v>22</v>
      </c>
      <c r="N8" s="25">
        <v>0.855</v>
      </c>
      <c r="O8">
        <f t="shared" si="0"/>
        <v>0.866</v>
      </c>
      <c r="P8">
        <f t="shared" si="1"/>
        <v>1.065</v>
      </c>
    </row>
    <row r="9" spans="11:16" ht="12.75" customHeight="1">
      <c r="K9" s="25">
        <v>2592</v>
      </c>
      <c r="L9" s="26" t="s">
        <v>45</v>
      </c>
      <c r="M9" s="26" t="s">
        <v>22</v>
      </c>
      <c r="N9" s="25">
        <v>0.995</v>
      </c>
      <c r="O9">
        <f t="shared" si="0"/>
        <v>0.866</v>
      </c>
      <c r="P9">
        <f t="shared" si="1"/>
        <v>1.065</v>
      </c>
    </row>
    <row r="10" spans="11:14" ht="12.75" customHeight="1">
      <c r="K10" s="11"/>
      <c r="L10" s="12"/>
      <c r="M10" s="12"/>
      <c r="N10" s="11"/>
    </row>
    <row r="11" spans="11:14" ht="12.75" customHeight="1">
      <c r="K11" s="11"/>
      <c r="L11" s="12"/>
      <c r="M11" s="12"/>
      <c r="N11" s="11"/>
    </row>
    <row r="12" spans="11:14" ht="12.75" customHeight="1">
      <c r="K12" s="11"/>
      <c r="L12" s="12"/>
      <c r="M12" s="12"/>
      <c r="N12" s="11"/>
    </row>
    <row r="13" spans="11:14" ht="12.75" customHeight="1">
      <c r="K13" s="11"/>
      <c r="L13" s="12"/>
      <c r="M13" s="12"/>
      <c r="N13" s="11"/>
    </row>
    <row r="14" spans="11:14" ht="12.75" customHeight="1">
      <c r="K14" s="11"/>
      <c r="L14" s="12"/>
      <c r="M14" s="12"/>
      <c r="N14" s="11"/>
    </row>
    <row r="15" spans="11:14" ht="12.75" customHeight="1">
      <c r="K15" s="11"/>
      <c r="L15" s="12"/>
      <c r="M15" s="12"/>
      <c r="N15" s="11"/>
    </row>
    <row r="16" spans="11:14" ht="12.75" customHeight="1">
      <c r="K16" s="11"/>
      <c r="L16" s="12"/>
      <c r="M16" s="12"/>
      <c r="N16" s="11"/>
    </row>
    <row r="17" spans="11:14" ht="12.75" customHeight="1">
      <c r="K17" s="11"/>
      <c r="L17" s="12"/>
      <c r="M17" s="12"/>
      <c r="N17" s="11"/>
    </row>
    <row r="18" spans="11:14" ht="12.75" customHeight="1">
      <c r="K18" s="11"/>
      <c r="L18" s="12"/>
      <c r="M18" s="12"/>
      <c r="N18" s="11"/>
    </row>
    <row r="19" spans="11:14" ht="12.75" customHeight="1">
      <c r="K19" s="11"/>
      <c r="L19" s="12"/>
      <c r="M19" s="12"/>
      <c r="N19" s="11"/>
    </row>
    <row r="20" spans="11:14" ht="12.75" customHeight="1">
      <c r="K20" s="11"/>
      <c r="L20" s="12"/>
      <c r="M20" s="12"/>
      <c r="N20" s="11"/>
    </row>
    <row r="21" spans="11:14" ht="12.75" customHeight="1">
      <c r="K21" s="11"/>
      <c r="L21" s="12"/>
      <c r="M21" s="12"/>
      <c r="N21" s="11"/>
    </row>
    <row r="22" spans="11:14" ht="12.75" customHeight="1">
      <c r="K22" s="11"/>
      <c r="L22" s="12"/>
      <c r="M22" s="12"/>
      <c r="N22" s="11"/>
    </row>
    <row r="23" spans="11:14" ht="12.75" customHeight="1">
      <c r="K23" s="11"/>
      <c r="L23" s="12"/>
      <c r="M23" s="12"/>
      <c r="N23" s="11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19</v>
      </c>
      <c r="N34" s="8">
        <f>AVERAGE(N2:N33)</f>
        <v>0.957</v>
      </c>
    </row>
    <row r="35" spans="13:14" ht="12.75" customHeight="1">
      <c r="M35" s="4" t="s">
        <v>20</v>
      </c>
      <c r="N35" s="6">
        <f>STDEV(N2:N33)</f>
        <v>0.05652306735180968</v>
      </c>
    </row>
    <row r="36" spans="13:14" ht="12.75" customHeight="1">
      <c r="M36" s="4" t="s">
        <v>13</v>
      </c>
      <c r="N36" s="5">
        <f>N35/N34*100</f>
        <v>5.906276630283144</v>
      </c>
    </row>
    <row r="37" spans="13:14" ht="12.75" customHeight="1">
      <c r="M37" s="4" t="s">
        <v>21</v>
      </c>
      <c r="N37" s="5">
        <f>N34/N40*100</f>
        <v>99.11962713619886</v>
      </c>
    </row>
    <row r="38" spans="13:14" ht="12.75" customHeight="1">
      <c r="M38" s="4" t="s">
        <v>14</v>
      </c>
      <c r="N38" s="7">
        <v>0.866</v>
      </c>
    </row>
    <row r="39" spans="13:14" ht="12.75" customHeight="1">
      <c r="M39" s="4" t="s">
        <v>15</v>
      </c>
      <c r="N39" s="7">
        <v>1.065</v>
      </c>
    </row>
    <row r="40" spans="13:14" ht="12.75" customHeight="1">
      <c r="M40" s="4" t="s">
        <v>16</v>
      </c>
      <c r="N40" s="7">
        <f>(N38+N39)/2</f>
        <v>0.9655</v>
      </c>
    </row>
    <row r="41" spans="13:14" ht="12.75" customHeight="1">
      <c r="M41" s="4" t="s">
        <v>17</v>
      </c>
      <c r="N41" s="7">
        <v>0.001</v>
      </c>
    </row>
    <row r="42" spans="13:14" ht="12.75" customHeight="1">
      <c r="M42" s="4" t="s">
        <v>18</v>
      </c>
      <c r="N42" s="7">
        <f>COUNT(N2:N33)</f>
        <v>8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9" t="s">
        <v>23</v>
      </c>
      <c r="B1" s="19" t="str">
        <f>SummaryTable!$B$1</f>
        <v>OX5</v>
      </c>
      <c r="K1" s="27" t="s">
        <v>0</v>
      </c>
      <c r="L1" s="27" t="s">
        <v>1</v>
      </c>
      <c r="M1" s="27" t="s">
        <v>2</v>
      </c>
      <c r="N1" s="27" t="s">
        <v>46</v>
      </c>
      <c r="O1" s="3" t="s">
        <v>12</v>
      </c>
      <c r="P1" s="3" t="s">
        <v>11</v>
      </c>
    </row>
    <row r="2" spans="1:16" ht="12.75">
      <c r="A2" s="19" t="s">
        <v>40</v>
      </c>
      <c r="K2" s="28">
        <v>2319</v>
      </c>
      <c r="L2" s="29" t="s">
        <v>7</v>
      </c>
      <c r="M2" s="29" t="s">
        <v>22</v>
      </c>
      <c r="N2" s="28">
        <v>0.0005</v>
      </c>
      <c r="O2">
        <f aca="true" t="shared" si="0" ref="O2:O9">$D$7</f>
        <v>0.0005</v>
      </c>
      <c r="P2">
        <f aca="true" t="shared" si="1" ref="P2:P9">$E$7</f>
        <v>0.002</v>
      </c>
    </row>
    <row r="3" spans="1:16" ht="12.75">
      <c r="A3" s="19" t="s">
        <v>42</v>
      </c>
      <c r="K3" s="28">
        <v>2586</v>
      </c>
      <c r="L3" s="29" t="s">
        <v>45</v>
      </c>
      <c r="M3" s="29" t="s">
        <v>22</v>
      </c>
      <c r="N3" s="28">
        <v>0.0005</v>
      </c>
      <c r="O3">
        <f t="shared" si="0"/>
        <v>0.0005</v>
      </c>
      <c r="P3">
        <f t="shared" si="1"/>
        <v>0.002</v>
      </c>
    </row>
    <row r="4" spans="11:16" ht="12.75">
      <c r="K4" s="28">
        <v>2587</v>
      </c>
      <c r="L4" s="29" t="s">
        <v>45</v>
      </c>
      <c r="M4" s="29" t="s">
        <v>22</v>
      </c>
      <c r="N4" s="28">
        <v>0.001</v>
      </c>
      <c r="O4">
        <f t="shared" si="0"/>
        <v>0.0005</v>
      </c>
      <c r="P4">
        <f t="shared" si="1"/>
        <v>0.002</v>
      </c>
    </row>
    <row r="5" spans="1:16" ht="12.75">
      <c r="A5" t="s">
        <v>26</v>
      </c>
      <c r="K5" s="28">
        <v>2588</v>
      </c>
      <c r="L5" s="29" t="s">
        <v>45</v>
      </c>
      <c r="M5" s="29" t="s">
        <v>22</v>
      </c>
      <c r="N5" s="28">
        <v>0.0005</v>
      </c>
      <c r="O5">
        <f t="shared" si="0"/>
        <v>0.0005</v>
      </c>
      <c r="P5">
        <f t="shared" si="1"/>
        <v>0.002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28">
        <v>2589</v>
      </c>
      <c r="L6" s="29" t="s">
        <v>45</v>
      </c>
      <c r="M6" s="29" t="s">
        <v>22</v>
      </c>
      <c r="N6" s="28">
        <v>0.0005</v>
      </c>
      <c r="O6">
        <f t="shared" si="0"/>
        <v>0.0005</v>
      </c>
      <c r="P6">
        <f t="shared" si="1"/>
        <v>0.002</v>
      </c>
    </row>
    <row r="7" spans="1:16" ht="12.75" customHeight="1">
      <c r="A7" s="7">
        <f>+N41</f>
        <v>0.001</v>
      </c>
      <c r="B7" s="7">
        <f>+N42</f>
        <v>8</v>
      </c>
      <c r="C7" s="7">
        <f>+N40</f>
        <v>0.00125</v>
      </c>
      <c r="D7" s="7">
        <f>+N38</f>
        <v>0.0005</v>
      </c>
      <c r="E7" s="7">
        <f>+N39</f>
        <v>0.002</v>
      </c>
      <c r="F7" s="7">
        <f>N34</f>
        <v>0.0006250000000000001</v>
      </c>
      <c r="G7" s="8">
        <f>N35</f>
        <v>0.00023145502494313787</v>
      </c>
      <c r="H7" s="5">
        <f>N36</f>
        <v>37.03280399090205</v>
      </c>
      <c r="I7" s="5">
        <f>+N37</f>
        <v>50.000000000000014</v>
      </c>
      <c r="K7" s="28">
        <v>2590</v>
      </c>
      <c r="L7" s="29" t="s">
        <v>45</v>
      </c>
      <c r="M7" s="29" t="s">
        <v>22</v>
      </c>
      <c r="N7" s="28">
        <v>0.0005</v>
      </c>
      <c r="O7">
        <f t="shared" si="0"/>
        <v>0.0005</v>
      </c>
      <c r="P7">
        <f t="shared" si="1"/>
        <v>0.002</v>
      </c>
    </row>
    <row r="8" spans="11:16" ht="12.75" customHeight="1">
      <c r="K8" s="28">
        <v>2591</v>
      </c>
      <c r="L8" s="29" t="s">
        <v>45</v>
      </c>
      <c r="M8" s="29" t="s">
        <v>22</v>
      </c>
      <c r="N8" s="28">
        <v>0.001</v>
      </c>
      <c r="O8">
        <f t="shared" si="0"/>
        <v>0.0005</v>
      </c>
      <c r="P8">
        <f t="shared" si="1"/>
        <v>0.002</v>
      </c>
    </row>
    <row r="9" spans="11:16" ht="12.75" customHeight="1">
      <c r="K9" s="28">
        <v>2592</v>
      </c>
      <c r="L9" s="29" t="s">
        <v>45</v>
      </c>
      <c r="M9" s="29" t="s">
        <v>22</v>
      </c>
      <c r="N9" s="28">
        <v>0.0005</v>
      </c>
      <c r="O9">
        <f t="shared" si="0"/>
        <v>0.0005</v>
      </c>
      <c r="P9">
        <f t="shared" si="1"/>
        <v>0.002</v>
      </c>
    </row>
    <row r="10" spans="11:14" ht="12.75" customHeight="1">
      <c r="K10" s="11"/>
      <c r="L10" s="12"/>
      <c r="M10" s="12"/>
      <c r="N10" s="11"/>
    </row>
    <row r="11" spans="11:14" ht="12.75" customHeight="1">
      <c r="K11" s="11"/>
      <c r="L11" s="12"/>
      <c r="M11" s="12"/>
      <c r="N11" s="11"/>
    </row>
    <row r="12" spans="11:14" ht="12.75" customHeight="1">
      <c r="K12" s="11"/>
      <c r="L12" s="12"/>
      <c r="M12" s="12"/>
      <c r="N12" s="11"/>
    </row>
    <row r="13" spans="11:14" ht="12.75" customHeight="1">
      <c r="K13" s="11"/>
      <c r="L13" s="12"/>
      <c r="M13" s="12"/>
      <c r="N13" s="11"/>
    </row>
    <row r="14" spans="11:14" ht="12.75" customHeight="1">
      <c r="K14" s="11"/>
      <c r="L14" s="12"/>
      <c r="M14" s="12"/>
      <c r="N14" s="11"/>
    </row>
    <row r="15" spans="11:14" ht="12.75" customHeight="1">
      <c r="K15" s="11"/>
      <c r="L15" s="12"/>
      <c r="M15" s="12"/>
      <c r="N15" s="11"/>
    </row>
    <row r="16" spans="11:14" ht="12.75" customHeight="1">
      <c r="K16" s="11"/>
      <c r="L16" s="12"/>
      <c r="M16" s="12"/>
      <c r="N16" s="11"/>
    </row>
    <row r="17" spans="11:14" ht="12.75" customHeight="1">
      <c r="K17" s="11"/>
      <c r="L17" s="12"/>
      <c r="M17" s="12"/>
      <c r="N17" s="11"/>
    </row>
    <row r="18" spans="11:14" ht="12.75" customHeight="1">
      <c r="K18" s="11"/>
      <c r="L18" s="12"/>
      <c r="M18" s="12"/>
      <c r="N18" s="11"/>
    </row>
    <row r="19" spans="11:14" ht="12.75" customHeight="1">
      <c r="K19" s="11"/>
      <c r="L19" s="12"/>
      <c r="M19" s="12"/>
      <c r="N19" s="11"/>
    </row>
    <row r="20" spans="11:14" ht="12.75" customHeight="1">
      <c r="K20" s="11"/>
      <c r="L20" s="12"/>
      <c r="M20" s="12"/>
      <c r="N20" s="11"/>
    </row>
    <row r="21" spans="11:14" ht="12.75" customHeight="1">
      <c r="K21" s="11"/>
      <c r="L21" s="12"/>
      <c r="M21" s="12"/>
      <c r="N21" s="11"/>
    </row>
    <row r="22" spans="11:14" ht="12.75" customHeight="1">
      <c r="K22" s="11"/>
      <c r="L22" s="12"/>
      <c r="M22" s="12"/>
      <c r="N22" s="11"/>
    </row>
    <row r="23" spans="11:14" ht="12.75" customHeight="1">
      <c r="K23" s="11"/>
      <c r="L23" s="12"/>
      <c r="M23" s="12"/>
      <c r="N23" s="11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19</v>
      </c>
      <c r="N34" s="8">
        <f>AVERAGE(N2:N33)</f>
        <v>0.0006250000000000001</v>
      </c>
    </row>
    <row r="35" spans="13:14" ht="12.75" customHeight="1">
      <c r="M35" s="4" t="s">
        <v>20</v>
      </c>
      <c r="N35" s="6">
        <f>STDEV(N2:N33)</f>
        <v>0.00023145502494313787</v>
      </c>
    </row>
    <row r="36" spans="13:14" ht="12.75" customHeight="1">
      <c r="M36" s="4" t="s">
        <v>13</v>
      </c>
      <c r="N36" s="5">
        <f>N35/N34*100</f>
        <v>37.03280399090205</v>
      </c>
    </row>
    <row r="37" spans="13:14" ht="12.75" customHeight="1">
      <c r="M37" s="4" t="s">
        <v>21</v>
      </c>
      <c r="N37" s="5">
        <f>N34/N40*100</f>
        <v>50.000000000000014</v>
      </c>
    </row>
    <row r="38" spans="13:14" ht="12.75" customHeight="1">
      <c r="M38" s="4" t="s">
        <v>14</v>
      </c>
      <c r="N38" s="7">
        <v>0.0005</v>
      </c>
    </row>
    <row r="39" spans="13:14" ht="12.75" customHeight="1">
      <c r="M39" s="4" t="s">
        <v>15</v>
      </c>
      <c r="N39" s="7">
        <v>0.002</v>
      </c>
    </row>
    <row r="40" spans="13:14" ht="12.75" customHeight="1">
      <c r="M40" s="4" t="s">
        <v>16</v>
      </c>
      <c r="N40" s="7">
        <f>(N38+N39)/2</f>
        <v>0.00125</v>
      </c>
    </row>
    <row r="41" spans="13:14" ht="12.75" customHeight="1">
      <c r="M41" s="4" t="s">
        <v>17</v>
      </c>
      <c r="N41" s="7">
        <v>0.001</v>
      </c>
    </row>
    <row r="42" spans="13:14" ht="12.75" customHeight="1">
      <c r="M42" s="4" t="s">
        <v>18</v>
      </c>
      <c r="N42" s="7">
        <f>COUNT(N2:N33)</f>
        <v>8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9" t="s">
        <v>23</v>
      </c>
      <c r="B1" s="19" t="str">
        <f>SummaryTable!$B$1</f>
        <v>OX5</v>
      </c>
      <c r="K1" s="30" t="s">
        <v>0</v>
      </c>
      <c r="L1" s="30" t="s">
        <v>1</v>
      </c>
      <c r="M1" s="30" t="s">
        <v>2</v>
      </c>
      <c r="N1" s="30" t="s">
        <v>47</v>
      </c>
      <c r="O1" s="3" t="s">
        <v>12</v>
      </c>
      <c r="P1" s="3" t="s">
        <v>11</v>
      </c>
    </row>
    <row r="2" spans="1:16" ht="12.75">
      <c r="A2" s="19" t="s">
        <v>39</v>
      </c>
      <c r="K2" s="31">
        <v>2319</v>
      </c>
      <c r="L2" s="32" t="s">
        <v>7</v>
      </c>
      <c r="M2" s="32" t="s">
        <v>22</v>
      </c>
      <c r="N2" s="31">
        <v>0.0025</v>
      </c>
      <c r="O2">
        <f aca="true" t="shared" si="0" ref="O2:O9">$D$7</f>
        <v>0.0025</v>
      </c>
      <c r="P2">
        <f aca="true" t="shared" si="1" ref="P2:P9">$E$7</f>
        <v>0.01</v>
      </c>
    </row>
    <row r="3" spans="1:16" ht="12.75">
      <c r="A3" s="19" t="s">
        <v>43</v>
      </c>
      <c r="K3" s="31">
        <v>2586</v>
      </c>
      <c r="L3" s="32" t="s">
        <v>45</v>
      </c>
      <c r="M3" s="32" t="s">
        <v>22</v>
      </c>
      <c r="N3" s="31">
        <v>0.0025</v>
      </c>
      <c r="O3">
        <f t="shared" si="0"/>
        <v>0.0025</v>
      </c>
      <c r="P3">
        <f t="shared" si="1"/>
        <v>0.01</v>
      </c>
    </row>
    <row r="4" spans="11:16" ht="12.75">
      <c r="K4" s="31">
        <v>2587</v>
      </c>
      <c r="L4" s="32" t="s">
        <v>45</v>
      </c>
      <c r="M4" s="32" t="s">
        <v>22</v>
      </c>
      <c r="N4" s="31">
        <v>0.0025</v>
      </c>
      <c r="O4">
        <f t="shared" si="0"/>
        <v>0.0025</v>
      </c>
      <c r="P4">
        <f t="shared" si="1"/>
        <v>0.01</v>
      </c>
    </row>
    <row r="5" spans="1:16" ht="12.75">
      <c r="A5" t="s">
        <v>26</v>
      </c>
      <c r="K5" s="31">
        <v>2588</v>
      </c>
      <c r="L5" s="32" t="s">
        <v>45</v>
      </c>
      <c r="M5" s="32" t="s">
        <v>22</v>
      </c>
      <c r="N5" s="31">
        <v>0.0025</v>
      </c>
      <c r="O5">
        <f t="shared" si="0"/>
        <v>0.0025</v>
      </c>
      <c r="P5">
        <f t="shared" si="1"/>
        <v>0.01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31">
        <v>2589</v>
      </c>
      <c r="L6" s="32" t="s">
        <v>45</v>
      </c>
      <c r="M6" s="32" t="s">
        <v>22</v>
      </c>
      <c r="N6" s="31">
        <v>0.0025</v>
      </c>
      <c r="O6">
        <f t="shared" si="0"/>
        <v>0.0025</v>
      </c>
      <c r="P6">
        <f t="shared" si="1"/>
        <v>0.01</v>
      </c>
    </row>
    <row r="7" spans="1:16" ht="12.75" customHeight="1">
      <c r="A7" s="7">
        <f>+N41</f>
        <v>0.005</v>
      </c>
      <c r="B7" s="7">
        <f>+N42</f>
        <v>8</v>
      </c>
      <c r="C7" s="7">
        <f>+N40</f>
        <v>0.00625</v>
      </c>
      <c r="D7" s="7">
        <f>+N38</f>
        <v>0.0025</v>
      </c>
      <c r="E7" s="7">
        <f>+N39</f>
        <v>0.01</v>
      </c>
      <c r="F7" s="7">
        <f>N34</f>
        <v>0.0034375</v>
      </c>
      <c r="G7" s="8">
        <f>N35</f>
        <v>0.0026516504294495534</v>
      </c>
      <c r="H7" s="5">
        <f>N36</f>
        <v>77.13892158398701</v>
      </c>
      <c r="I7" s="5">
        <f>+N37</f>
        <v>54.99999999999999</v>
      </c>
      <c r="K7" s="31">
        <v>2590</v>
      </c>
      <c r="L7" s="32" t="s">
        <v>45</v>
      </c>
      <c r="M7" s="32" t="s">
        <v>22</v>
      </c>
      <c r="N7" s="31">
        <v>0.0025</v>
      </c>
      <c r="O7">
        <f t="shared" si="0"/>
        <v>0.0025</v>
      </c>
      <c r="P7">
        <f t="shared" si="1"/>
        <v>0.01</v>
      </c>
    </row>
    <row r="8" spans="11:16" ht="12.75" customHeight="1">
      <c r="K8" s="31">
        <v>2591</v>
      </c>
      <c r="L8" s="32" t="s">
        <v>45</v>
      </c>
      <c r="M8" s="32" t="s">
        <v>22</v>
      </c>
      <c r="N8" s="31">
        <v>0.01</v>
      </c>
      <c r="O8">
        <f t="shared" si="0"/>
        <v>0.0025</v>
      </c>
      <c r="P8">
        <f t="shared" si="1"/>
        <v>0.01</v>
      </c>
    </row>
    <row r="9" spans="11:16" ht="12.75" customHeight="1">
      <c r="K9" s="31">
        <v>2592</v>
      </c>
      <c r="L9" s="32" t="s">
        <v>45</v>
      </c>
      <c r="M9" s="32" t="s">
        <v>22</v>
      </c>
      <c r="N9" s="31">
        <v>0.0025</v>
      </c>
      <c r="O9">
        <f t="shared" si="0"/>
        <v>0.0025</v>
      </c>
      <c r="P9">
        <f t="shared" si="1"/>
        <v>0.01</v>
      </c>
    </row>
    <row r="10" spans="11:14" ht="12.75" customHeight="1">
      <c r="K10" s="11"/>
      <c r="L10" s="12"/>
      <c r="M10" s="12"/>
      <c r="N10" s="11"/>
    </row>
    <row r="11" spans="11:14" ht="12.75" customHeight="1">
      <c r="K11" s="11"/>
      <c r="L11" s="12"/>
      <c r="M11" s="12"/>
      <c r="N11" s="11"/>
    </row>
    <row r="12" spans="11:14" ht="12.75" customHeight="1">
      <c r="K12" s="11"/>
      <c r="L12" s="12"/>
      <c r="M12" s="12"/>
      <c r="N12" s="11"/>
    </row>
    <row r="13" spans="11:14" ht="12.75" customHeight="1">
      <c r="K13" s="11"/>
      <c r="L13" s="12"/>
      <c r="M13" s="12"/>
      <c r="N13" s="11"/>
    </row>
    <row r="14" spans="11:14" ht="12.75" customHeight="1">
      <c r="K14" s="11"/>
      <c r="L14" s="12"/>
      <c r="M14" s="12"/>
      <c r="N14" s="11"/>
    </row>
    <row r="15" spans="11:14" ht="12.75" customHeight="1">
      <c r="K15" s="11"/>
      <c r="L15" s="12"/>
      <c r="M15" s="12"/>
      <c r="N15" s="11"/>
    </row>
    <row r="16" spans="11:14" ht="12.75" customHeight="1">
      <c r="K16" s="11"/>
      <c r="L16" s="12"/>
      <c r="M16" s="12"/>
      <c r="N16" s="11"/>
    </row>
    <row r="17" spans="11:14" ht="12.75" customHeight="1">
      <c r="K17" s="11"/>
      <c r="L17" s="12"/>
      <c r="M17" s="12"/>
      <c r="N17" s="11"/>
    </row>
    <row r="18" spans="11:14" ht="12.75" customHeight="1">
      <c r="K18" s="11"/>
      <c r="L18" s="12"/>
      <c r="M18" s="12"/>
      <c r="N18" s="11"/>
    </row>
    <row r="19" spans="11:14" ht="12.75" customHeight="1">
      <c r="K19" s="11"/>
      <c r="L19" s="12"/>
      <c r="M19" s="12"/>
      <c r="N19" s="11"/>
    </row>
    <row r="20" spans="11:14" ht="12.75" customHeight="1">
      <c r="K20" s="11"/>
      <c r="L20" s="12"/>
      <c r="M20" s="12"/>
      <c r="N20" s="11"/>
    </row>
    <row r="21" spans="11:14" ht="12.75" customHeight="1">
      <c r="K21" s="11"/>
      <c r="L21" s="12"/>
      <c r="M21" s="12"/>
      <c r="N21" s="11"/>
    </row>
    <row r="22" spans="11:14" ht="12.75" customHeight="1">
      <c r="K22" s="11"/>
      <c r="L22" s="12"/>
      <c r="M22" s="12"/>
      <c r="N22" s="11"/>
    </row>
    <row r="23" spans="11:14" ht="12.75" customHeight="1">
      <c r="K23" s="11"/>
      <c r="L23" s="12"/>
      <c r="M23" s="12"/>
      <c r="N23" s="11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19</v>
      </c>
      <c r="N34" s="8">
        <f>AVERAGE(N2:N33)</f>
        <v>0.0034375</v>
      </c>
    </row>
    <row r="35" spans="13:14" ht="12.75" customHeight="1">
      <c r="M35" s="4" t="s">
        <v>20</v>
      </c>
      <c r="N35" s="6">
        <f>STDEV(N2:N33)</f>
        <v>0.0026516504294495534</v>
      </c>
    </row>
    <row r="36" spans="13:14" ht="12.75" customHeight="1">
      <c r="M36" s="4" t="s">
        <v>13</v>
      </c>
      <c r="N36" s="5">
        <f>N35/N34*100</f>
        <v>77.13892158398701</v>
      </c>
    </row>
    <row r="37" spans="13:14" ht="12.75" customHeight="1">
      <c r="M37" s="4" t="s">
        <v>21</v>
      </c>
      <c r="N37" s="5">
        <f>N34/N40*100</f>
        <v>54.99999999999999</v>
      </c>
    </row>
    <row r="38" spans="13:14" ht="12.75" customHeight="1">
      <c r="M38" s="4" t="s">
        <v>14</v>
      </c>
      <c r="N38" s="7">
        <v>0.0025</v>
      </c>
    </row>
    <row r="39" spans="13:14" ht="12.75" customHeight="1">
      <c r="M39" s="4" t="s">
        <v>15</v>
      </c>
      <c r="N39" s="7">
        <v>0.01</v>
      </c>
    </row>
    <row r="40" spans="13:14" ht="12.75" customHeight="1">
      <c r="M40" s="4" t="s">
        <v>16</v>
      </c>
      <c r="N40" s="7">
        <f>(N38+N39)/2</f>
        <v>0.00625</v>
      </c>
    </row>
    <row r="41" spans="13:14" ht="12.75" customHeight="1">
      <c r="M41" s="4" t="s">
        <v>17</v>
      </c>
      <c r="N41" s="7">
        <v>0.005</v>
      </c>
    </row>
    <row r="42" spans="13:14" ht="12.75" customHeight="1">
      <c r="M42" s="4" t="s">
        <v>18</v>
      </c>
      <c r="N42" s="7">
        <f>COUNT(N2:N33)</f>
        <v>8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2007-07-19T21:05:21Z</dcterms:created>
  <dcterms:modified xsi:type="dcterms:W3CDTF">2007-07-30T14:37:05Z</dcterms:modified>
  <cp:category/>
  <cp:version/>
  <cp:contentType/>
  <cp:contentStatus/>
</cp:coreProperties>
</file>