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60" windowHeight="11895" activeTab="0"/>
  </bookViews>
  <sheets>
    <sheet name="SummaryTable" sheetId="1" r:id="rId1"/>
    <sheet name="GraphPrecision" sheetId="2" r:id="rId2"/>
    <sheet name="GraphAccuracy" sheetId="3" r:id="rId3"/>
    <sheet name="Au-ICP23" sheetId="4" r:id="rId4"/>
    <sheet name="Pd-ICP23" sheetId="5" r:id="rId5"/>
    <sheet name="Pt-ICP23" sheetId="6" r:id="rId6"/>
  </sheets>
  <externalReferences>
    <externalReference r:id="rId9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<sst xmlns="http://schemas.openxmlformats.org/spreadsheetml/2006/main" count="148" uniqueCount="33">
  <si>
    <t>Record ID</t>
  </si>
  <si>
    <t>Analysis Job ID</t>
  </si>
  <si>
    <t>Sample ID</t>
  </si>
  <si>
    <t>Upper Target</t>
  </si>
  <si>
    <t>Lower Target</t>
  </si>
  <si>
    <t>%RSD</t>
  </si>
  <si>
    <t>Lower Control Limit</t>
  </si>
  <si>
    <t>Upper Control Limit</t>
  </si>
  <si>
    <t>Target Value</t>
  </si>
  <si>
    <t>LOR</t>
  </si>
  <si>
    <t>N</t>
  </si>
  <si>
    <t>Mean</t>
  </si>
  <si>
    <t>StdDev</t>
  </si>
  <si>
    <t>%Recovery</t>
  </si>
  <si>
    <t>Standard</t>
  </si>
  <si>
    <t>SUMMARY</t>
  </si>
  <si>
    <t>PGM Au 30g FA ICP-AES Finish</t>
  </si>
  <si>
    <t>Summary of QA/QC Results by Element &amp; Method</t>
  </si>
  <si>
    <t>Method</t>
  </si>
  <si>
    <t>Au-ICP23</t>
  </si>
  <si>
    <t>Pt-ICP23</t>
  </si>
  <si>
    <t>Pd-ICP23</t>
  </si>
  <si>
    <t>PGM Pd 30g FA ICP-AES Finish</t>
  </si>
  <si>
    <t>PGM Pt 30g FA ICP-AES Finish</t>
  </si>
  <si>
    <t>Au_ppm_PGM-ICP23</t>
  </si>
  <si>
    <t>Pd_ppm_PGM-ICP23</t>
  </si>
  <si>
    <t>Pt_ppm_PGM-ICP23</t>
  </si>
  <si>
    <t>VA03027119</t>
  </si>
  <si>
    <t>VA03027233</t>
  </si>
  <si>
    <t>PGMS-3</t>
  </si>
  <si>
    <t>VA03036586</t>
  </si>
  <si>
    <t>VA03036657</t>
  </si>
  <si>
    <t>VA04002537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</si>
</sst>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0"/>
    <numFmt numFmtId="169" formatCode="0.0"/>
  </numFmts>
  <fonts count="10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20.5"/>
      <name val="Arial"/>
      <family val="0"/>
    </font>
    <font>
      <b/>
      <sz val="15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22" applyFont="1" applyFill="1" applyBorder="1" applyAlignment="1">
      <alignment horizontal="right" wrapText="1"/>
      <protection/>
    </xf>
    <xf numFmtId="0" fontId="1" fillId="0" borderId="1" xfId="22" applyFont="1" applyFill="1" applyBorder="1" applyAlignment="1">
      <alignment wrapText="1"/>
      <protection/>
    </xf>
    <xf numFmtId="0" fontId="1" fillId="2" borderId="2" xfId="22" applyFont="1" applyFill="1" applyBorder="1" applyAlignment="1">
      <alignment horizontal="center"/>
      <protection/>
    </xf>
    <xf numFmtId="0" fontId="1" fillId="0" borderId="2" xfId="22" applyFont="1" applyFill="1" applyBorder="1" applyAlignment="1">
      <alignment wrapText="1"/>
      <protection/>
    </xf>
    <xf numFmtId="2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0" fontId="0" fillId="3" borderId="2" xfId="0" applyFill="1" applyBorder="1" applyAlignment="1">
      <alignment/>
    </xf>
    <xf numFmtId="0" fontId="1" fillId="0" borderId="1" xfId="23" applyFont="1" applyFill="1" applyBorder="1" applyAlignment="1">
      <alignment horizontal="right" wrapText="1"/>
      <protection/>
    </xf>
    <xf numFmtId="0" fontId="1" fillId="0" borderId="1" xfId="23" applyFont="1" applyFill="1" applyBorder="1" applyAlignment="1">
      <alignment wrapText="1"/>
      <protection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1" fillId="2" borderId="6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wrapText="1"/>
      <protection/>
    </xf>
    <xf numFmtId="0" fontId="1" fillId="2" borderId="6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wrapText="1"/>
      <protection/>
    </xf>
    <xf numFmtId="0" fontId="1" fillId="2" borderId="6" xfId="21" applyFont="1" applyFill="1" applyBorder="1" applyAlignment="1">
      <alignment horizontal="center"/>
      <protection/>
    </xf>
    <xf numFmtId="0" fontId="1" fillId="0" borderId="1" xfId="21" applyFont="1" applyFill="1" applyBorder="1" applyAlignment="1">
      <alignment horizontal="right" wrapText="1"/>
      <protection/>
    </xf>
    <xf numFmtId="0" fontId="1" fillId="0" borderId="1" xfId="21" applyFont="1" applyFill="1" applyBorder="1" applyAlignment="1">
      <alignment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Au-ICP23" xfId="19"/>
    <cellStyle name="Normal_Pd-ICP23" xfId="20"/>
    <cellStyle name="Normal_Pt-ICP23" xfId="21"/>
    <cellStyle name="Normal_Sheet1" xfId="22"/>
    <cellStyle name="Normal_Shee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Coefficient of Variation 
(% Relative Standard Deviation)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Au-ICP23</c:v>
                </c:pt>
                <c:pt idx="1">
                  <c:v>Pd-ICP23</c:v>
                </c:pt>
                <c:pt idx="2">
                  <c:v>Pt-ICP23</c:v>
                </c:pt>
              </c:strCache>
            </c:strRef>
          </c:cat>
          <c:val>
            <c:numRef>
              <c:f>SummaryTable!$I$6:$I$54</c:f>
              <c:numCache>
                <c:ptCount val="49"/>
                <c:pt idx="0">
                  <c:v>7.328295914236264</c:v>
                </c:pt>
                <c:pt idx="1">
                  <c:v>3.9376463321242388</c:v>
                </c:pt>
                <c:pt idx="2">
                  <c:v>6.891345603401275</c:v>
                </c:pt>
              </c:numCache>
            </c:numRef>
          </c:val>
          <c:smooth val="0"/>
        </c:ser>
        <c:marker val="1"/>
        <c:axId val="57188756"/>
        <c:axId val="44936757"/>
      </c:lineChart>
      <c:catAx>
        <c:axId val="5718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7188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Standard PGMS-3
Accuracy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SummaryTable!$A$6:$A$54</c:f>
              <c:strCache>
                <c:ptCount val="49"/>
                <c:pt idx="0">
                  <c:v>Au-ICP23</c:v>
                </c:pt>
                <c:pt idx="1">
                  <c:v>Pd-ICP23</c:v>
                </c:pt>
                <c:pt idx="2">
                  <c:v>Pt-ICP23</c:v>
                </c:pt>
              </c:strCache>
            </c:strRef>
          </c:cat>
          <c:val>
            <c:numRef>
              <c:f>SummaryTable!$J$6:$J$54</c:f>
              <c:numCache>
                <c:ptCount val="49"/>
                <c:pt idx="0">
                  <c:v>100.83916083916087</c:v>
                </c:pt>
                <c:pt idx="1">
                  <c:v>102.79009126466754</c:v>
                </c:pt>
                <c:pt idx="2">
                  <c:v>104.97041420118344</c:v>
                </c:pt>
              </c:numCache>
            </c:numRef>
          </c:val>
          <c:smooth val="0"/>
        </c:ser>
        <c:marker val="1"/>
        <c:axId val="1777630"/>
        <c:axId val="15998671"/>
      </c:lineChart>
      <c:catAx>
        <c:axId val="1777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Elements by Method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auto val="1"/>
        <c:lblOffset val="100"/>
        <c:tickLblSkip val="1"/>
        <c:noMultiLvlLbl val="0"/>
      </c:catAx>
      <c:valAx>
        <c:axId val="15998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% Recovery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777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OX5 by Fire Assay Gold (ICP21)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'Au-ICP23'!$N$2:$N$23</c:f>
              <c:numCache/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'Au-ICP23'!$O$2:$O$23</c:f>
              <c:numCache/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'Au-ICP23'!$P$2:$P$23</c:f>
              <c:numCache/>
            </c:numRef>
          </c:val>
          <c:smooth val="0"/>
        </c:ser>
        <c:marker val="1"/>
        <c:axId val="9770312"/>
        <c:axId val="20823945"/>
      </c:line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3945"/>
        <c:crosses val="autoZero"/>
        <c:auto val="1"/>
        <c:lblOffset val="100"/>
        <c:noMultiLvlLbl val="0"/>
      </c:catAx>
      <c:valAx>
        <c:axId val="20823945"/>
        <c:scaling>
          <c:orientation val="minMax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9770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PGMS-3
Au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'Au-ICP23'!$N$2:$N$14</c:f>
              <c:numCache/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'Au-ICP23'!$O$2:$O$14</c:f>
              <c:numCache/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'Au-ICP23'!$P$2:$P$14</c:f>
              <c:numCache/>
            </c:numRef>
          </c:val>
          <c:smooth val="0"/>
        </c:ser>
        <c:marker val="1"/>
        <c:axId val="53197778"/>
        <c:axId val="9017955"/>
      </c:line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7955"/>
        <c:crosses val="autoZero"/>
        <c:auto val="1"/>
        <c:lblOffset val="100"/>
        <c:noMultiLvlLbl val="0"/>
      </c:catAx>
      <c:valAx>
        <c:axId val="9017955"/>
        <c:scaling>
          <c:orientation val="minMax"/>
          <c:max val="0.4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3197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SC-02 by Fire Assay Gold (ICP21)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'Pd-ICP23'!$N$2:$N$82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'Pd-ICP23'!$O$2:$O$82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'Pd-ICP23'!$P$2:$P$82</c:f>
              <c:numCach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marker val="1"/>
        <c:axId val="14052732"/>
        <c:axId val="59365725"/>
      </c:line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65725"/>
        <c:crosses val="autoZero"/>
        <c:auto val="1"/>
        <c:lblOffset val="100"/>
        <c:noMultiLvlLbl val="0"/>
      </c:catAx>
      <c:valAx>
        <c:axId val="59365725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4052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PGMS-3
Pd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'Pd-ICP23'!$N$2:$N$14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'Pd-ICP23'!$O$2:$O$14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'Pd-ICP23'!$P$2:$P$14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529478"/>
        <c:axId val="43894391"/>
      </c:line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94391"/>
        <c:crosses val="autoZero"/>
        <c:auto val="1"/>
        <c:lblOffset val="100"/>
        <c:noMultiLvlLbl val="0"/>
      </c:catAx>
      <c:valAx>
        <c:axId val="43894391"/>
        <c:scaling>
          <c:orientation val="minMax"/>
          <c:max val="0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4529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OX8 by Fire Assay Gold (ICP21)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'Pt-ICP23'!$N$2:$N$35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'Pt-ICP23'!$O$2:$O$35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'Pt-ICP23'!$P$2:$P$35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marker val="1"/>
        <c:axId val="59505200"/>
        <c:axId val="65784753"/>
      </c:line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84753"/>
        <c:crosses val="autoZero"/>
        <c:auto val="1"/>
        <c:lblOffset val="100"/>
        <c:noMultiLvlLbl val="0"/>
      </c:catAx>
      <c:valAx>
        <c:axId val="65784753"/>
        <c:scaling>
          <c:orientation val="minMax"/>
          <c:min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9505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Standard PGMS-3
Pt ppm (ICP23)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Determined Values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'Pt-ICP23'!$N$2:$N$14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Lower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'Pt-ICP23'!$O$2:$O$14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Upper Target Value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'Pt-ICP23'!$P$2:$P$14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191866"/>
        <c:axId val="26964747"/>
      </c:line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64747"/>
        <c:crosses val="autoZero"/>
        <c:auto val="1"/>
        <c:lblOffset val="100"/>
        <c:noMultiLvlLbl val="0"/>
      </c:catAx>
      <c:valAx>
        <c:axId val="26964747"/>
        <c:scaling>
          <c:orientation val="minMax"/>
          <c:max val="0.2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5191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17</xdr:col>
      <xdr:colOff>19050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9050" y="333375"/>
        <a:ext cx="10363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9</xdr:col>
      <xdr:colOff>285750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9050" y="1304925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9</xdr:col>
      <xdr:colOff>285750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9050" y="129540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0</xdr:rowOff>
    </xdr:from>
    <xdr:to>
      <xdr:col>9</xdr:col>
      <xdr:colOff>285750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9050" y="1295400"/>
        <a:ext cx="6981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9525</xdr:rowOff>
    </xdr:from>
    <xdr:to>
      <xdr:col>9</xdr:col>
      <xdr:colOff>295275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28575" y="1466850"/>
        <a:ext cx="6981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ndards_G2000_MS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Table"/>
      <sheetName val="GraphPrecision"/>
      <sheetName val="GraphAccuracy"/>
      <sheetName val="Ag-MS61"/>
      <sheetName val="Al-MS61"/>
      <sheetName val="As-MS61"/>
      <sheetName val="B-MS61"/>
      <sheetName val="Ba-MS61"/>
      <sheetName val="Be-MS61"/>
      <sheetName val="Bi-MS61"/>
      <sheetName val="Ca-MS61"/>
      <sheetName val="Cd-MS61"/>
      <sheetName val="Ce-MS61"/>
      <sheetName val="Co-MS61"/>
      <sheetName val="Cr-MS61"/>
      <sheetName val="Cs-MS61"/>
      <sheetName val="Cu-MS61"/>
      <sheetName val="Fe-MS61"/>
      <sheetName val="Ga-MS61"/>
      <sheetName val="Ge-MS61"/>
      <sheetName val="Hf-MS61"/>
      <sheetName val="In-MS61"/>
      <sheetName val="K-MS61"/>
      <sheetName val="La-MS61"/>
      <sheetName val="Li-MS61"/>
      <sheetName val="Mg-MS61"/>
      <sheetName val="Mn-MS61"/>
      <sheetName val="Mo-MS61"/>
      <sheetName val="Na-MS61"/>
      <sheetName val="Nb-MS61"/>
      <sheetName val="Ni-MS61"/>
      <sheetName val="P-MS61"/>
      <sheetName val="Pb-MS61"/>
      <sheetName val="Pt-MS61"/>
      <sheetName val="Rb-MS61"/>
      <sheetName val="Re-MS61"/>
      <sheetName val="S-MS61"/>
      <sheetName val="Sb-MS61"/>
      <sheetName val="Se-MS61"/>
      <sheetName val="Sn-MS61"/>
      <sheetName val="Sr-MS61"/>
      <sheetName val="Ta-MS61"/>
      <sheetName val="Te-MS61"/>
      <sheetName val="Th-MS61"/>
      <sheetName val="Ti-MS61"/>
      <sheetName val="Tl-MS61"/>
      <sheetName val="U-MS61"/>
      <sheetName val="V-MS61"/>
      <sheetName val="W-MS61"/>
      <sheetName val="Y-MS61"/>
      <sheetName val="Zn-MS61"/>
      <sheetName val="Zr-MS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1" sqref="A1"/>
    </sheetView>
  </sheetViews>
  <sheetFormatPr defaultColWidth="9.140625" defaultRowHeight="12.75"/>
  <cols>
    <col min="4" max="4" width="11.421875" style="0" bestFit="1" customWidth="1"/>
    <col min="5" max="6" width="17.00390625" style="0" bestFit="1" customWidth="1"/>
    <col min="7" max="7" width="12.00390625" style="0" bestFit="1" customWidth="1"/>
    <col min="10" max="10" width="10.28125" style="0" bestFit="1" customWidth="1"/>
  </cols>
  <sheetData>
    <row r="1" spans="1:2" ht="12.75">
      <c r="A1" s="17" t="s">
        <v>14</v>
      </c>
      <c r="B1" s="17" t="s">
        <v>29</v>
      </c>
    </row>
    <row r="2" ht="12.75">
      <c r="A2" s="17" t="s">
        <v>17</v>
      </c>
    </row>
    <row r="4" spans="1:10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3.5" thickBot="1">
      <c r="A5" s="15" t="s">
        <v>18</v>
      </c>
      <c r="B5" s="15" t="s">
        <v>9</v>
      </c>
      <c r="C5" s="15" t="s">
        <v>10</v>
      </c>
      <c r="D5" s="15" t="s">
        <v>8</v>
      </c>
      <c r="E5" s="15" t="s">
        <v>6</v>
      </c>
      <c r="F5" s="15" t="s">
        <v>7</v>
      </c>
      <c r="G5" s="15" t="s">
        <v>11</v>
      </c>
      <c r="H5" s="15" t="s">
        <v>12</v>
      </c>
      <c r="I5" s="15" t="s">
        <v>5</v>
      </c>
      <c r="J5" s="15" t="s">
        <v>13</v>
      </c>
    </row>
    <row r="6" spans="1:10" ht="12.75">
      <c r="A6" s="12" t="str">
        <f>'Au-ICP23'!A2</f>
        <v>Au-ICP23</v>
      </c>
      <c r="B6" s="12">
        <f>'Au-ICP23'!A7</f>
        <v>0.001</v>
      </c>
      <c r="C6" s="12">
        <f>'Au-ICP23'!B7</f>
        <v>13</v>
      </c>
      <c r="D6" s="12">
        <f>'Au-ICP23'!C7</f>
        <v>0.32999999999999996</v>
      </c>
      <c r="E6" s="12">
        <f>'Au-ICP23'!D7</f>
        <v>0.296</v>
      </c>
      <c r="F6" s="12">
        <f>'Au-ICP23'!E7</f>
        <v>0.364</v>
      </c>
      <c r="G6" s="13">
        <f>'Au-ICP23'!F7</f>
        <v>0.3327692307692308</v>
      </c>
      <c r="H6" s="13">
        <f>'Au-ICP23'!G7</f>
        <v>0.024386313942296987</v>
      </c>
      <c r="I6" s="14">
        <f>'Au-ICP23'!H7</f>
        <v>7.328295914236264</v>
      </c>
      <c r="J6" s="14">
        <f>'Au-ICP23'!I7</f>
        <v>100.83916083916087</v>
      </c>
    </row>
    <row r="7" spans="1:10" ht="12.75">
      <c r="A7" s="12" t="str">
        <f>'Pd-ICP23'!A2</f>
        <v>Pd-ICP23</v>
      </c>
      <c r="B7" s="12">
        <f>'Pd-ICP23'!A7</f>
        <v>0.001</v>
      </c>
      <c r="C7" s="12">
        <f>'Pd-ICP23'!B7</f>
        <v>13</v>
      </c>
      <c r="D7" s="12">
        <f>'Pd-ICP23'!C7</f>
        <v>0.5900000000000001</v>
      </c>
      <c r="E7" s="12">
        <f>'Pd-ICP23'!D7</f>
        <v>0.53</v>
      </c>
      <c r="F7" s="12">
        <f>'Pd-ICP23'!E7</f>
        <v>0.65</v>
      </c>
      <c r="G7" s="13">
        <f>'Pd-ICP23'!F7</f>
        <v>0.6064615384615386</v>
      </c>
      <c r="H7" s="13">
        <f>'Pd-ICP23'!G7</f>
        <v>0.023880310524975003</v>
      </c>
      <c r="I7" s="14">
        <f>'Pd-ICP23'!H7</f>
        <v>3.9376463321242388</v>
      </c>
      <c r="J7" s="14">
        <f>'Pd-ICP23'!I7</f>
        <v>102.79009126466754</v>
      </c>
    </row>
    <row r="8" spans="1:10" ht="12.75">
      <c r="A8" s="12" t="str">
        <f>'Pt-ICP23'!A2</f>
        <v>Pt-ICP23</v>
      </c>
      <c r="B8" s="12">
        <f>'Pt-ICP23'!A7</f>
        <v>0.005</v>
      </c>
      <c r="C8" s="12">
        <f>'Pt-ICP23'!B7</f>
        <v>13</v>
      </c>
      <c r="D8" s="12">
        <f>'Pt-ICP23'!C7</f>
        <v>0.13</v>
      </c>
      <c r="E8" s="12">
        <f>'Pt-ICP23'!D7</f>
        <v>0.112</v>
      </c>
      <c r="F8" s="12">
        <f>'Pt-ICP23'!E7</f>
        <v>0.148</v>
      </c>
      <c r="G8" s="13">
        <f>'Pt-ICP23'!F7</f>
        <v>0.1364615384615385</v>
      </c>
      <c r="H8" s="13">
        <f>'Pt-ICP23'!G7</f>
        <v>0.009404036231102973</v>
      </c>
      <c r="I8" s="14">
        <f>'Pt-ICP23'!H7</f>
        <v>6.891345603401275</v>
      </c>
      <c r="J8" s="14">
        <f>'Pt-ICP23'!I7</f>
        <v>104.97041420118344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7" t="s">
        <v>14</v>
      </c>
      <c r="B1" s="17" t="str">
        <f>SummaryTable!$B$1</f>
        <v>PGMS-3</v>
      </c>
      <c r="K1" s="18" t="s">
        <v>0</v>
      </c>
      <c r="L1" s="18" t="s">
        <v>1</v>
      </c>
      <c r="M1" s="18" t="s">
        <v>2</v>
      </c>
      <c r="N1" s="18" t="s">
        <v>24</v>
      </c>
      <c r="O1" s="3" t="s">
        <v>4</v>
      </c>
      <c r="P1" s="3" t="s">
        <v>3</v>
      </c>
    </row>
    <row r="2" spans="1:16" ht="12.75">
      <c r="A2" s="17" t="s">
        <v>19</v>
      </c>
      <c r="K2" s="19">
        <v>1920</v>
      </c>
      <c r="L2" s="20" t="s">
        <v>27</v>
      </c>
      <c r="M2" s="20" t="s">
        <v>29</v>
      </c>
      <c r="N2" s="19">
        <v>0.28</v>
      </c>
      <c r="O2">
        <f aca="true" t="shared" si="0" ref="O2:O14">$D$7</f>
        <v>0.296</v>
      </c>
      <c r="P2">
        <f aca="true" t="shared" si="1" ref="P2:P14">$E$7</f>
        <v>0.364</v>
      </c>
    </row>
    <row r="3" spans="1:16" ht="12.75">
      <c r="A3" s="17" t="s">
        <v>16</v>
      </c>
      <c r="K3" s="19">
        <v>1921</v>
      </c>
      <c r="L3" s="20" t="s">
        <v>27</v>
      </c>
      <c r="M3" s="20" t="s">
        <v>29</v>
      </c>
      <c r="N3" s="19">
        <v>0.345</v>
      </c>
      <c r="O3">
        <f t="shared" si="0"/>
        <v>0.296</v>
      </c>
      <c r="P3">
        <f t="shared" si="1"/>
        <v>0.364</v>
      </c>
    </row>
    <row r="4" spans="11:16" ht="12.75">
      <c r="K4" s="19">
        <v>1922</v>
      </c>
      <c r="L4" s="20" t="s">
        <v>27</v>
      </c>
      <c r="M4" s="20" t="s">
        <v>29</v>
      </c>
      <c r="N4" s="19">
        <v>0.304</v>
      </c>
      <c r="O4">
        <f t="shared" si="0"/>
        <v>0.296</v>
      </c>
      <c r="P4">
        <f t="shared" si="1"/>
        <v>0.364</v>
      </c>
    </row>
    <row r="5" spans="1:16" ht="12.75">
      <c r="A5" t="s">
        <v>15</v>
      </c>
      <c r="K5" s="19">
        <v>1994</v>
      </c>
      <c r="L5" s="20" t="s">
        <v>28</v>
      </c>
      <c r="M5" s="20" t="s">
        <v>29</v>
      </c>
      <c r="N5" s="19">
        <v>0.36</v>
      </c>
      <c r="O5">
        <f t="shared" si="0"/>
        <v>0.296</v>
      </c>
      <c r="P5">
        <f t="shared" si="1"/>
        <v>0.364</v>
      </c>
    </row>
    <row r="6" spans="1:16" ht="12.75" customHeight="1">
      <c r="A6" s="9" t="str">
        <f>+M41</f>
        <v>LOR</v>
      </c>
      <c r="B6" s="9" t="str">
        <f>+M42</f>
        <v>N</v>
      </c>
      <c r="C6" s="9" t="str">
        <f>+M40</f>
        <v>Target Value</v>
      </c>
      <c r="D6" s="9" t="str">
        <f>+M38</f>
        <v>Lower Control Limit</v>
      </c>
      <c r="E6" s="9" t="str">
        <f>+M39</f>
        <v>Upper Control Limit</v>
      </c>
      <c r="F6" s="9" t="str">
        <f>+M34</f>
        <v>Mean</v>
      </c>
      <c r="G6" s="9" t="str">
        <f>+M35</f>
        <v>StdDev</v>
      </c>
      <c r="H6" s="9" t="str">
        <f>+M36</f>
        <v>%RSD</v>
      </c>
      <c r="I6" s="9" t="str">
        <f>+M37</f>
        <v>%Recovery</v>
      </c>
      <c r="K6" s="19">
        <v>2320</v>
      </c>
      <c r="L6" s="20" t="s">
        <v>30</v>
      </c>
      <c r="M6" s="20" t="s">
        <v>29</v>
      </c>
      <c r="N6" s="19">
        <v>0.341</v>
      </c>
      <c r="O6">
        <f t="shared" si="0"/>
        <v>0.296</v>
      </c>
      <c r="P6">
        <f t="shared" si="1"/>
        <v>0.364</v>
      </c>
    </row>
    <row r="7" spans="1:16" ht="12.75" customHeight="1">
      <c r="A7" s="7">
        <f>+N41</f>
        <v>0.001</v>
      </c>
      <c r="B7" s="7">
        <f>+N42</f>
        <v>13</v>
      </c>
      <c r="C7" s="7">
        <f>+N40</f>
        <v>0.32999999999999996</v>
      </c>
      <c r="D7" s="7">
        <f>+N38</f>
        <v>0.296</v>
      </c>
      <c r="E7" s="7">
        <f>+N39</f>
        <v>0.364</v>
      </c>
      <c r="F7" s="7">
        <f>N34</f>
        <v>0.3327692307692308</v>
      </c>
      <c r="G7" s="8">
        <f>N35</f>
        <v>0.024386313942296987</v>
      </c>
      <c r="H7" s="5">
        <f>N36</f>
        <v>7.328295914236264</v>
      </c>
      <c r="I7" s="5">
        <f>+N37</f>
        <v>100.83916083916087</v>
      </c>
      <c r="K7" s="19">
        <v>2593</v>
      </c>
      <c r="L7" s="20" t="s">
        <v>31</v>
      </c>
      <c r="M7" s="20" t="s">
        <v>29</v>
      </c>
      <c r="N7" s="19">
        <v>0.341</v>
      </c>
      <c r="O7">
        <f t="shared" si="0"/>
        <v>0.296</v>
      </c>
      <c r="P7">
        <f t="shared" si="1"/>
        <v>0.364</v>
      </c>
    </row>
    <row r="8" spans="11:16" ht="12.75" customHeight="1">
      <c r="K8" s="19">
        <v>2594</v>
      </c>
      <c r="L8" s="20" t="s">
        <v>31</v>
      </c>
      <c r="M8" s="20" t="s">
        <v>29</v>
      </c>
      <c r="N8" s="19">
        <v>0.344</v>
      </c>
      <c r="O8">
        <f t="shared" si="0"/>
        <v>0.296</v>
      </c>
      <c r="P8">
        <f t="shared" si="1"/>
        <v>0.364</v>
      </c>
    </row>
    <row r="9" spans="11:16" ht="12.75" customHeight="1">
      <c r="K9" s="19">
        <v>2595</v>
      </c>
      <c r="L9" s="20" t="s">
        <v>31</v>
      </c>
      <c r="M9" s="20" t="s">
        <v>29</v>
      </c>
      <c r="N9" s="19">
        <v>0.316</v>
      </c>
      <c r="O9">
        <f t="shared" si="0"/>
        <v>0.296</v>
      </c>
      <c r="P9">
        <f t="shared" si="1"/>
        <v>0.364</v>
      </c>
    </row>
    <row r="10" spans="11:16" ht="12.75" customHeight="1">
      <c r="K10" s="19">
        <v>2596</v>
      </c>
      <c r="L10" s="20" t="s">
        <v>31</v>
      </c>
      <c r="M10" s="20" t="s">
        <v>29</v>
      </c>
      <c r="N10" s="19">
        <v>0.315</v>
      </c>
      <c r="O10">
        <f t="shared" si="0"/>
        <v>0.296</v>
      </c>
      <c r="P10">
        <f t="shared" si="1"/>
        <v>0.364</v>
      </c>
    </row>
    <row r="11" spans="11:16" ht="12.75" customHeight="1">
      <c r="K11" s="19">
        <v>2597</v>
      </c>
      <c r="L11" s="20" t="s">
        <v>31</v>
      </c>
      <c r="M11" s="20" t="s">
        <v>29</v>
      </c>
      <c r="N11" s="19">
        <v>0.363</v>
      </c>
      <c r="O11">
        <f t="shared" si="0"/>
        <v>0.296</v>
      </c>
      <c r="P11">
        <f t="shared" si="1"/>
        <v>0.364</v>
      </c>
    </row>
    <row r="12" spans="11:16" ht="12.75" customHeight="1">
      <c r="K12" s="19">
        <v>2598</v>
      </c>
      <c r="L12" s="20" t="s">
        <v>31</v>
      </c>
      <c r="M12" s="20" t="s">
        <v>29</v>
      </c>
      <c r="N12" s="19">
        <v>0.361</v>
      </c>
      <c r="O12">
        <f t="shared" si="0"/>
        <v>0.296</v>
      </c>
      <c r="P12">
        <f t="shared" si="1"/>
        <v>0.364</v>
      </c>
    </row>
    <row r="13" spans="11:16" ht="12.75" customHeight="1">
      <c r="K13" s="19">
        <v>2599</v>
      </c>
      <c r="L13" s="20" t="s">
        <v>31</v>
      </c>
      <c r="M13" s="20" t="s">
        <v>29</v>
      </c>
      <c r="N13" s="19">
        <v>0.331</v>
      </c>
      <c r="O13">
        <f t="shared" si="0"/>
        <v>0.296</v>
      </c>
      <c r="P13">
        <f t="shared" si="1"/>
        <v>0.364</v>
      </c>
    </row>
    <row r="14" spans="11:16" ht="12.75" customHeight="1">
      <c r="K14" s="19">
        <v>2668</v>
      </c>
      <c r="L14" s="20" t="s">
        <v>32</v>
      </c>
      <c r="M14" s="20" t="s">
        <v>29</v>
      </c>
      <c r="N14" s="19">
        <v>0.325</v>
      </c>
      <c r="O14">
        <f t="shared" si="0"/>
        <v>0.296</v>
      </c>
      <c r="P14">
        <f t="shared" si="1"/>
        <v>0.364</v>
      </c>
    </row>
    <row r="15" spans="11:14" ht="12.75" customHeight="1">
      <c r="K15" s="10"/>
      <c r="L15" s="11"/>
      <c r="M15" s="11"/>
      <c r="N15" s="10"/>
    </row>
    <row r="16" spans="11:14" ht="12.75" customHeight="1">
      <c r="K16" s="10"/>
      <c r="L16" s="11"/>
      <c r="M16" s="11"/>
      <c r="N16" s="10"/>
    </row>
    <row r="17" spans="11:14" ht="12.75" customHeight="1">
      <c r="K17" s="10"/>
      <c r="L17" s="11"/>
      <c r="M17" s="11"/>
      <c r="N17" s="10"/>
    </row>
    <row r="18" spans="11:14" ht="12.75" customHeight="1">
      <c r="K18" s="10"/>
      <c r="L18" s="11"/>
      <c r="M18" s="11"/>
      <c r="N18" s="10"/>
    </row>
    <row r="19" spans="11:14" ht="12.75" customHeight="1">
      <c r="K19" s="10"/>
      <c r="L19" s="11"/>
      <c r="M19" s="11"/>
      <c r="N19" s="10"/>
    </row>
    <row r="20" spans="11:14" ht="12.75" customHeight="1">
      <c r="K20" s="10"/>
      <c r="L20" s="11"/>
      <c r="M20" s="11"/>
      <c r="N20" s="10"/>
    </row>
    <row r="21" spans="11:14" ht="12.75" customHeight="1">
      <c r="K21" s="10"/>
      <c r="L21" s="11"/>
      <c r="M21" s="11"/>
      <c r="N21" s="10"/>
    </row>
    <row r="22" spans="11:14" ht="12.75" customHeight="1">
      <c r="K22" s="10"/>
      <c r="L22" s="11"/>
      <c r="M22" s="11"/>
      <c r="N22" s="10"/>
    </row>
    <row r="23" spans="11:14" ht="12.75" customHeight="1">
      <c r="K23" s="10"/>
      <c r="L23" s="11"/>
      <c r="M23" s="11"/>
      <c r="N23" s="10"/>
    </row>
    <row r="24" spans="11:14" ht="12.75" customHeight="1">
      <c r="K24" s="1"/>
      <c r="L24" s="2"/>
      <c r="M24" s="2"/>
      <c r="N24" s="1"/>
    </row>
    <row r="25" spans="11:14" ht="12.75" customHeight="1">
      <c r="K25" s="1"/>
      <c r="L25" s="2"/>
      <c r="M25" s="2"/>
      <c r="N25" s="1"/>
    </row>
    <row r="26" spans="11:14" ht="12.75" customHeight="1">
      <c r="K26" s="1"/>
      <c r="L26" s="2"/>
      <c r="M26" s="2"/>
      <c r="N26" s="1"/>
    </row>
    <row r="27" spans="11:14" ht="12.75" customHeight="1">
      <c r="K27" s="1"/>
      <c r="L27" s="2"/>
      <c r="M27" s="2"/>
      <c r="N27" s="1"/>
    </row>
    <row r="28" spans="11:14" ht="12.75" customHeight="1">
      <c r="K28" s="1"/>
      <c r="L28" s="2"/>
      <c r="M28" s="2"/>
      <c r="N28" s="1"/>
    </row>
    <row r="29" spans="11:14" ht="12.75" customHeight="1">
      <c r="K29" s="1"/>
      <c r="L29" s="2"/>
      <c r="M29" s="2"/>
      <c r="N29" s="1"/>
    </row>
    <row r="30" spans="11:14" ht="12.75" customHeight="1">
      <c r="K30" s="1"/>
      <c r="L30" s="2"/>
      <c r="M30" s="2"/>
      <c r="N30" s="1"/>
    </row>
    <row r="31" spans="11:14" ht="12.75" customHeight="1">
      <c r="K31" s="1"/>
      <c r="L31" s="2"/>
      <c r="M31" s="2"/>
      <c r="N31" s="1"/>
    </row>
    <row r="32" spans="11:14" ht="12.75" customHeight="1">
      <c r="K32" s="1"/>
      <c r="L32" s="2"/>
      <c r="M32" s="2"/>
      <c r="N32" s="1"/>
    </row>
    <row r="33" spans="11:14" ht="12.75" customHeight="1">
      <c r="K33" s="1"/>
      <c r="L33" s="2"/>
      <c r="M33" s="2"/>
      <c r="N33" s="1"/>
    </row>
    <row r="34" spans="13:14" ht="12.75" customHeight="1">
      <c r="M34" s="4" t="s">
        <v>11</v>
      </c>
      <c r="N34" s="8">
        <f>AVERAGE(N2:N33)</f>
        <v>0.3327692307692308</v>
      </c>
    </row>
    <row r="35" spans="13:14" ht="12.75" customHeight="1">
      <c r="M35" s="4" t="s">
        <v>12</v>
      </c>
      <c r="N35" s="6">
        <f>STDEV(N2:N33)</f>
        <v>0.024386313942296987</v>
      </c>
    </row>
    <row r="36" spans="13:14" ht="12.75" customHeight="1">
      <c r="M36" s="4" t="s">
        <v>5</v>
      </c>
      <c r="N36" s="5">
        <f>N35/N34*100</f>
        <v>7.328295914236264</v>
      </c>
    </row>
    <row r="37" spans="13:14" ht="12.75" customHeight="1">
      <c r="M37" s="4" t="s">
        <v>13</v>
      </c>
      <c r="N37" s="5">
        <f>N34/N40*100</f>
        <v>100.83916083916087</v>
      </c>
    </row>
    <row r="38" spans="13:14" ht="12.75" customHeight="1">
      <c r="M38" s="4" t="s">
        <v>6</v>
      </c>
      <c r="N38" s="7">
        <v>0.296</v>
      </c>
    </row>
    <row r="39" spans="13:14" ht="12.75" customHeight="1">
      <c r="M39" s="4" t="s">
        <v>7</v>
      </c>
      <c r="N39" s="7">
        <v>0.364</v>
      </c>
    </row>
    <row r="40" spans="13:14" ht="12.75" customHeight="1">
      <c r="M40" s="4" t="s">
        <v>8</v>
      </c>
      <c r="N40" s="7">
        <f>(N38+N39)/2</f>
        <v>0.32999999999999996</v>
      </c>
    </row>
    <row r="41" spans="13:14" ht="12.75" customHeight="1">
      <c r="M41" s="4" t="s">
        <v>9</v>
      </c>
      <c r="N41" s="7">
        <v>0.001</v>
      </c>
    </row>
    <row r="42" spans="13:14" ht="12.75" customHeight="1">
      <c r="M42" s="4" t="s">
        <v>10</v>
      </c>
      <c r="N42" s="7">
        <f>COUNT(N2:N33)</f>
        <v>13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7" t="s">
        <v>14</v>
      </c>
      <c r="B1" s="17" t="str">
        <f>SummaryTable!$B$1</f>
        <v>PGMS-3</v>
      </c>
      <c r="K1" s="21" t="s">
        <v>0</v>
      </c>
      <c r="L1" s="21" t="s">
        <v>1</v>
      </c>
      <c r="M1" s="21" t="s">
        <v>2</v>
      </c>
      <c r="N1" s="21" t="s">
        <v>25</v>
      </c>
      <c r="O1" s="3" t="s">
        <v>4</v>
      </c>
      <c r="P1" s="3" t="s">
        <v>3</v>
      </c>
    </row>
    <row r="2" spans="1:16" ht="12.75">
      <c r="A2" s="17" t="s">
        <v>21</v>
      </c>
      <c r="K2" s="22">
        <v>1920</v>
      </c>
      <c r="L2" s="23" t="s">
        <v>27</v>
      </c>
      <c r="M2" s="23" t="s">
        <v>29</v>
      </c>
      <c r="N2" s="22">
        <v>0.575</v>
      </c>
      <c r="O2">
        <f aca="true" t="shared" si="0" ref="O2:O14">$D$7</f>
        <v>0.53</v>
      </c>
      <c r="P2">
        <f aca="true" t="shared" si="1" ref="P2:P14">$E$7</f>
        <v>0.65</v>
      </c>
    </row>
    <row r="3" spans="1:16" ht="12.75">
      <c r="A3" s="17" t="s">
        <v>22</v>
      </c>
      <c r="K3" s="22">
        <v>1921</v>
      </c>
      <c r="L3" s="23" t="s">
        <v>27</v>
      </c>
      <c r="M3" s="23" t="s">
        <v>29</v>
      </c>
      <c r="N3" s="22">
        <v>0.609</v>
      </c>
      <c r="O3">
        <f t="shared" si="0"/>
        <v>0.53</v>
      </c>
      <c r="P3">
        <f t="shared" si="1"/>
        <v>0.65</v>
      </c>
    </row>
    <row r="4" spans="11:16" ht="12.75">
      <c r="K4" s="22">
        <v>1922</v>
      </c>
      <c r="L4" s="23" t="s">
        <v>27</v>
      </c>
      <c r="M4" s="23" t="s">
        <v>29</v>
      </c>
      <c r="N4" s="22">
        <v>0.601</v>
      </c>
      <c r="O4">
        <f t="shared" si="0"/>
        <v>0.53</v>
      </c>
      <c r="P4">
        <f t="shared" si="1"/>
        <v>0.65</v>
      </c>
    </row>
    <row r="5" spans="1:16" ht="12.75">
      <c r="A5" t="s">
        <v>15</v>
      </c>
      <c r="K5" s="22">
        <v>1994</v>
      </c>
      <c r="L5" s="23" t="s">
        <v>28</v>
      </c>
      <c r="M5" s="23" t="s">
        <v>29</v>
      </c>
      <c r="N5" s="22">
        <v>0.603</v>
      </c>
      <c r="O5">
        <f t="shared" si="0"/>
        <v>0.53</v>
      </c>
      <c r="P5">
        <f t="shared" si="1"/>
        <v>0.65</v>
      </c>
    </row>
    <row r="6" spans="1:16" ht="12.75" customHeight="1">
      <c r="A6" s="9" t="str">
        <f>+M41</f>
        <v>LOR</v>
      </c>
      <c r="B6" s="9" t="str">
        <f>+M42</f>
        <v>N</v>
      </c>
      <c r="C6" s="9" t="str">
        <f>+M40</f>
        <v>Target Value</v>
      </c>
      <c r="D6" s="9" t="str">
        <f>+M38</f>
        <v>Lower Control Limit</v>
      </c>
      <c r="E6" s="9" t="str">
        <f>+M39</f>
        <v>Upper Control Limit</v>
      </c>
      <c r="F6" s="9" t="str">
        <f>+M34</f>
        <v>Mean</v>
      </c>
      <c r="G6" s="9" t="str">
        <f>+M35</f>
        <v>StdDev</v>
      </c>
      <c r="H6" s="9" t="str">
        <f>+M36</f>
        <v>%RSD</v>
      </c>
      <c r="I6" s="9" t="str">
        <f>+M37</f>
        <v>%Recovery</v>
      </c>
      <c r="K6" s="22">
        <v>2320</v>
      </c>
      <c r="L6" s="23" t="s">
        <v>30</v>
      </c>
      <c r="M6" s="23" t="s">
        <v>29</v>
      </c>
      <c r="N6" s="22">
        <v>0.589</v>
      </c>
      <c r="O6">
        <f t="shared" si="0"/>
        <v>0.53</v>
      </c>
      <c r="P6">
        <f t="shared" si="1"/>
        <v>0.65</v>
      </c>
    </row>
    <row r="7" spans="1:16" ht="12.75" customHeight="1">
      <c r="A7" s="7">
        <f>+N41</f>
        <v>0.001</v>
      </c>
      <c r="B7" s="7">
        <f>+N42</f>
        <v>13</v>
      </c>
      <c r="C7" s="7">
        <f>+N40</f>
        <v>0.5900000000000001</v>
      </c>
      <c r="D7" s="7">
        <f>+N38</f>
        <v>0.53</v>
      </c>
      <c r="E7" s="7">
        <f>+N39</f>
        <v>0.65</v>
      </c>
      <c r="F7" s="7">
        <f>N34</f>
        <v>0.6064615384615386</v>
      </c>
      <c r="G7" s="8">
        <f>N35</f>
        <v>0.023880310524975003</v>
      </c>
      <c r="H7" s="5">
        <f>N36</f>
        <v>3.9376463321242388</v>
      </c>
      <c r="I7" s="5">
        <f>+N37</f>
        <v>102.79009126466754</v>
      </c>
      <c r="K7" s="22">
        <v>2593</v>
      </c>
      <c r="L7" s="23" t="s">
        <v>31</v>
      </c>
      <c r="M7" s="23" t="s">
        <v>29</v>
      </c>
      <c r="N7" s="22">
        <v>0.589</v>
      </c>
      <c r="O7">
        <f t="shared" si="0"/>
        <v>0.53</v>
      </c>
      <c r="P7">
        <f t="shared" si="1"/>
        <v>0.65</v>
      </c>
    </row>
    <row r="8" spans="11:16" ht="12.75" customHeight="1">
      <c r="K8" s="22">
        <v>2594</v>
      </c>
      <c r="L8" s="23" t="s">
        <v>31</v>
      </c>
      <c r="M8" s="23" t="s">
        <v>29</v>
      </c>
      <c r="N8" s="22">
        <v>0.642</v>
      </c>
      <c r="O8">
        <f t="shared" si="0"/>
        <v>0.53</v>
      </c>
      <c r="P8">
        <f t="shared" si="1"/>
        <v>0.65</v>
      </c>
    </row>
    <row r="9" spans="11:16" ht="12.75" customHeight="1">
      <c r="K9" s="22">
        <v>2595</v>
      </c>
      <c r="L9" s="23" t="s">
        <v>31</v>
      </c>
      <c r="M9" s="23" t="s">
        <v>29</v>
      </c>
      <c r="N9" s="22">
        <v>0.644</v>
      </c>
      <c r="O9">
        <f t="shared" si="0"/>
        <v>0.53</v>
      </c>
      <c r="P9">
        <f t="shared" si="1"/>
        <v>0.65</v>
      </c>
    </row>
    <row r="10" spans="11:16" ht="12.75" customHeight="1">
      <c r="K10" s="22">
        <v>2596</v>
      </c>
      <c r="L10" s="23" t="s">
        <v>31</v>
      </c>
      <c r="M10" s="23" t="s">
        <v>29</v>
      </c>
      <c r="N10" s="22">
        <v>0.593</v>
      </c>
      <c r="O10">
        <f t="shared" si="0"/>
        <v>0.53</v>
      </c>
      <c r="P10">
        <f t="shared" si="1"/>
        <v>0.65</v>
      </c>
    </row>
    <row r="11" spans="11:16" ht="12.75" customHeight="1">
      <c r="K11" s="22">
        <v>2597</v>
      </c>
      <c r="L11" s="23" t="s">
        <v>31</v>
      </c>
      <c r="M11" s="23" t="s">
        <v>29</v>
      </c>
      <c r="N11" s="22">
        <v>0.575</v>
      </c>
      <c r="O11">
        <f t="shared" si="0"/>
        <v>0.53</v>
      </c>
      <c r="P11">
        <f t="shared" si="1"/>
        <v>0.65</v>
      </c>
    </row>
    <row r="12" spans="11:16" ht="12.75" customHeight="1">
      <c r="K12" s="22">
        <v>2598</v>
      </c>
      <c r="L12" s="23" t="s">
        <v>31</v>
      </c>
      <c r="M12" s="23" t="s">
        <v>29</v>
      </c>
      <c r="N12" s="22">
        <v>0.639</v>
      </c>
      <c r="O12">
        <f t="shared" si="0"/>
        <v>0.53</v>
      </c>
      <c r="P12">
        <f t="shared" si="1"/>
        <v>0.65</v>
      </c>
    </row>
    <row r="13" spans="11:16" ht="12.75" customHeight="1">
      <c r="K13" s="22">
        <v>2599</v>
      </c>
      <c r="L13" s="23" t="s">
        <v>31</v>
      </c>
      <c r="M13" s="23" t="s">
        <v>29</v>
      </c>
      <c r="N13" s="22">
        <v>0.623</v>
      </c>
      <c r="O13">
        <f t="shared" si="0"/>
        <v>0.53</v>
      </c>
      <c r="P13">
        <f t="shared" si="1"/>
        <v>0.65</v>
      </c>
    </row>
    <row r="14" spans="11:16" ht="12.75" customHeight="1">
      <c r="K14" s="22">
        <v>2668</v>
      </c>
      <c r="L14" s="23" t="s">
        <v>32</v>
      </c>
      <c r="M14" s="23" t="s">
        <v>29</v>
      </c>
      <c r="N14" s="22">
        <v>0.602</v>
      </c>
      <c r="O14">
        <f t="shared" si="0"/>
        <v>0.53</v>
      </c>
      <c r="P14">
        <f t="shared" si="1"/>
        <v>0.65</v>
      </c>
    </row>
    <row r="15" spans="11:14" ht="12.75" customHeight="1">
      <c r="K15" s="10"/>
      <c r="L15" s="11"/>
      <c r="M15" s="11"/>
      <c r="N15" s="10"/>
    </row>
    <row r="16" spans="11:14" ht="12.75" customHeight="1">
      <c r="K16" s="10"/>
      <c r="L16" s="11"/>
      <c r="M16" s="11"/>
      <c r="N16" s="10"/>
    </row>
    <row r="17" spans="11:14" ht="12.75" customHeight="1">
      <c r="K17" s="10"/>
      <c r="L17" s="11"/>
      <c r="M17" s="11"/>
      <c r="N17" s="10"/>
    </row>
    <row r="18" spans="11:14" ht="12.75" customHeight="1">
      <c r="K18" s="10"/>
      <c r="L18" s="11"/>
      <c r="M18" s="11"/>
      <c r="N18" s="10"/>
    </row>
    <row r="19" spans="11:14" ht="12.75" customHeight="1">
      <c r="K19" s="10"/>
      <c r="L19" s="11"/>
      <c r="M19" s="11"/>
      <c r="N19" s="10"/>
    </row>
    <row r="20" spans="11:14" ht="12.75" customHeight="1">
      <c r="K20" s="10"/>
      <c r="L20" s="11"/>
      <c r="M20" s="11"/>
      <c r="N20" s="10"/>
    </row>
    <row r="21" spans="11:14" ht="12.75" customHeight="1">
      <c r="K21" s="10"/>
      <c r="L21" s="11"/>
      <c r="M21" s="11"/>
      <c r="N21" s="10"/>
    </row>
    <row r="22" spans="11:14" ht="12.75" customHeight="1">
      <c r="K22" s="10"/>
      <c r="L22" s="11"/>
      <c r="M22" s="11"/>
      <c r="N22" s="10"/>
    </row>
    <row r="23" spans="11:14" ht="12.75" customHeight="1">
      <c r="K23" s="10"/>
      <c r="L23" s="11"/>
      <c r="M23" s="11"/>
      <c r="N23" s="10"/>
    </row>
    <row r="24" spans="11:14" ht="12.75" customHeight="1">
      <c r="K24" s="1"/>
      <c r="L24" s="2"/>
      <c r="M24" s="2"/>
      <c r="N24" s="1"/>
    </row>
    <row r="25" spans="11:14" ht="12.75" customHeight="1">
      <c r="K25" s="1"/>
      <c r="L25" s="2"/>
      <c r="M25" s="2"/>
      <c r="N25" s="1"/>
    </row>
    <row r="26" spans="11:14" ht="12.75" customHeight="1">
      <c r="K26" s="1"/>
      <c r="L26" s="2"/>
      <c r="M26" s="2"/>
      <c r="N26" s="1"/>
    </row>
    <row r="27" spans="11:14" ht="12.75" customHeight="1">
      <c r="K27" s="1"/>
      <c r="L27" s="2"/>
      <c r="M27" s="2"/>
      <c r="N27" s="1"/>
    </row>
    <row r="28" spans="11:14" ht="12.75" customHeight="1">
      <c r="K28" s="1"/>
      <c r="L28" s="2"/>
      <c r="M28" s="2"/>
      <c r="N28" s="1"/>
    </row>
    <row r="29" spans="11:14" ht="12.75" customHeight="1">
      <c r="K29" s="1"/>
      <c r="L29" s="2"/>
      <c r="M29" s="2"/>
      <c r="N29" s="1"/>
    </row>
    <row r="30" spans="11:14" ht="12.75" customHeight="1">
      <c r="K30" s="1"/>
      <c r="L30" s="2"/>
      <c r="M30" s="2"/>
      <c r="N30" s="1"/>
    </row>
    <row r="31" spans="11:14" ht="12.75" customHeight="1">
      <c r="K31" s="1"/>
      <c r="L31" s="2"/>
      <c r="M31" s="2"/>
      <c r="N31" s="1"/>
    </row>
    <row r="32" spans="11:14" ht="12.75" customHeight="1">
      <c r="K32" s="1"/>
      <c r="L32" s="2"/>
      <c r="M32" s="2"/>
      <c r="N32" s="1"/>
    </row>
    <row r="33" spans="11:14" ht="12.75" customHeight="1">
      <c r="K33" s="1"/>
      <c r="L33" s="2"/>
      <c r="M33" s="2"/>
      <c r="N33" s="1"/>
    </row>
    <row r="34" spans="13:14" ht="12.75" customHeight="1">
      <c r="M34" s="4" t="s">
        <v>11</v>
      </c>
      <c r="N34" s="8">
        <f>AVERAGE(N2:N33)</f>
        <v>0.6064615384615386</v>
      </c>
    </row>
    <row r="35" spans="13:14" ht="12.75" customHeight="1">
      <c r="M35" s="4" t="s">
        <v>12</v>
      </c>
      <c r="N35" s="6">
        <f>STDEV(N2:N33)</f>
        <v>0.023880310524975003</v>
      </c>
    </row>
    <row r="36" spans="13:14" ht="12.75" customHeight="1">
      <c r="M36" s="4" t="s">
        <v>5</v>
      </c>
      <c r="N36" s="5">
        <f>N35/N34*100</f>
        <v>3.9376463321242388</v>
      </c>
    </row>
    <row r="37" spans="13:14" ht="12.75" customHeight="1">
      <c r="M37" s="4" t="s">
        <v>13</v>
      </c>
      <c r="N37" s="5">
        <f>N34/N40*100</f>
        <v>102.79009126466754</v>
      </c>
    </row>
    <row r="38" spans="13:14" ht="12.75" customHeight="1">
      <c r="M38" s="4" t="s">
        <v>6</v>
      </c>
      <c r="N38" s="7">
        <v>0.53</v>
      </c>
    </row>
    <row r="39" spans="13:14" ht="12.75" customHeight="1">
      <c r="M39" s="4" t="s">
        <v>7</v>
      </c>
      <c r="N39" s="7">
        <v>0.65</v>
      </c>
    </row>
    <row r="40" spans="13:14" ht="12.75" customHeight="1">
      <c r="M40" s="4" t="s">
        <v>8</v>
      </c>
      <c r="N40" s="7">
        <f>(N38+N39)/2</f>
        <v>0.5900000000000001</v>
      </c>
    </row>
    <row r="41" spans="13:14" ht="12.75" customHeight="1">
      <c r="M41" s="4" t="s">
        <v>9</v>
      </c>
      <c r="N41" s="7">
        <v>0.001</v>
      </c>
    </row>
    <row r="42" spans="13:14" ht="12.75" customHeight="1">
      <c r="M42" s="4" t="s">
        <v>10</v>
      </c>
      <c r="N42" s="7">
        <f>COUNT(N2:N33)</f>
        <v>13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6.8515625" style="0" customWidth="1"/>
    <col min="3" max="3" width="11.421875" style="0" bestFit="1" customWidth="1"/>
    <col min="4" max="5" width="17.00390625" style="0" bestFit="1" customWidth="1"/>
    <col min="6" max="8" width="9.28125" style="0" customWidth="1"/>
    <col min="9" max="9" width="10.28125" style="0" bestFit="1" customWidth="1"/>
    <col min="10" max="10" width="9.28125" style="0" customWidth="1"/>
    <col min="12" max="12" width="14.00390625" style="0" bestFit="1" customWidth="1"/>
    <col min="13" max="13" width="17.00390625" style="0" bestFit="1" customWidth="1"/>
    <col min="14" max="14" width="14.00390625" style="0" bestFit="1" customWidth="1"/>
    <col min="15" max="16" width="11.57421875" style="0" bestFit="1" customWidth="1"/>
    <col min="17" max="16384" width="9.28125" style="0" customWidth="1"/>
  </cols>
  <sheetData>
    <row r="1" spans="1:16" ht="12.75">
      <c r="A1" s="17" t="s">
        <v>14</v>
      </c>
      <c r="B1" s="17" t="str">
        <f>SummaryTable!$B$1</f>
        <v>PGMS-3</v>
      </c>
      <c r="K1" s="24" t="s">
        <v>0</v>
      </c>
      <c r="L1" s="24" t="s">
        <v>1</v>
      </c>
      <c r="M1" s="24" t="s">
        <v>2</v>
      </c>
      <c r="N1" s="24" t="s">
        <v>26</v>
      </c>
      <c r="O1" s="3" t="s">
        <v>4</v>
      </c>
      <c r="P1" s="3" t="s">
        <v>3</v>
      </c>
    </row>
    <row r="2" spans="1:16" ht="12.75">
      <c r="A2" s="17" t="s">
        <v>20</v>
      </c>
      <c r="K2" s="25">
        <v>1920</v>
      </c>
      <c r="L2" s="26" t="s">
        <v>27</v>
      </c>
      <c r="M2" s="26" t="s">
        <v>29</v>
      </c>
      <c r="N2" s="25">
        <v>0.134</v>
      </c>
      <c r="O2">
        <f aca="true" t="shared" si="0" ref="O2:O14">$D$7</f>
        <v>0.112</v>
      </c>
      <c r="P2">
        <f aca="true" t="shared" si="1" ref="P2:P14">$E$7</f>
        <v>0.148</v>
      </c>
    </row>
    <row r="3" spans="1:16" ht="12.75">
      <c r="A3" s="17" t="s">
        <v>23</v>
      </c>
      <c r="K3" s="25">
        <v>1921</v>
      </c>
      <c r="L3" s="26" t="s">
        <v>27</v>
      </c>
      <c r="M3" s="26" t="s">
        <v>29</v>
      </c>
      <c r="N3" s="25">
        <v>0.148</v>
      </c>
      <c r="O3">
        <f t="shared" si="0"/>
        <v>0.112</v>
      </c>
      <c r="P3">
        <f t="shared" si="1"/>
        <v>0.148</v>
      </c>
    </row>
    <row r="4" spans="11:16" ht="12.75">
      <c r="K4" s="25">
        <v>1922</v>
      </c>
      <c r="L4" s="26" t="s">
        <v>27</v>
      </c>
      <c r="M4" s="26" t="s">
        <v>29</v>
      </c>
      <c r="N4" s="25">
        <v>0.124</v>
      </c>
      <c r="O4">
        <f t="shared" si="0"/>
        <v>0.112</v>
      </c>
      <c r="P4">
        <f t="shared" si="1"/>
        <v>0.148</v>
      </c>
    </row>
    <row r="5" spans="1:16" ht="12.75">
      <c r="A5" t="s">
        <v>15</v>
      </c>
      <c r="K5" s="25">
        <v>1994</v>
      </c>
      <c r="L5" s="26" t="s">
        <v>28</v>
      </c>
      <c r="M5" s="26" t="s">
        <v>29</v>
      </c>
      <c r="N5" s="25">
        <v>0.138</v>
      </c>
      <c r="O5">
        <f t="shared" si="0"/>
        <v>0.112</v>
      </c>
      <c r="P5">
        <f t="shared" si="1"/>
        <v>0.148</v>
      </c>
    </row>
    <row r="6" spans="1:16" ht="12.75" customHeight="1">
      <c r="A6" s="9" t="str">
        <f>+M41</f>
        <v>LOR</v>
      </c>
      <c r="B6" s="9" t="str">
        <f>+M42</f>
        <v>N</v>
      </c>
      <c r="C6" s="9" t="str">
        <f>+M40</f>
        <v>Target Value</v>
      </c>
      <c r="D6" s="9" t="str">
        <f>+M38</f>
        <v>Lower Control Limit</v>
      </c>
      <c r="E6" s="9" t="str">
        <f>+M39</f>
        <v>Upper Control Limit</v>
      </c>
      <c r="F6" s="9" t="str">
        <f>+M34</f>
        <v>Mean</v>
      </c>
      <c r="G6" s="9" t="str">
        <f>+M35</f>
        <v>StdDev</v>
      </c>
      <c r="H6" s="9" t="str">
        <f>+M36</f>
        <v>%RSD</v>
      </c>
      <c r="I6" s="9" t="str">
        <f>+M37</f>
        <v>%Recovery</v>
      </c>
      <c r="K6" s="25">
        <v>2320</v>
      </c>
      <c r="L6" s="26" t="s">
        <v>30</v>
      </c>
      <c r="M6" s="26" t="s">
        <v>29</v>
      </c>
      <c r="N6" s="25">
        <v>0.139</v>
      </c>
      <c r="O6">
        <f t="shared" si="0"/>
        <v>0.112</v>
      </c>
      <c r="P6">
        <f t="shared" si="1"/>
        <v>0.148</v>
      </c>
    </row>
    <row r="7" spans="1:16" ht="12.75" customHeight="1">
      <c r="A7" s="7">
        <f>+N41</f>
        <v>0.005</v>
      </c>
      <c r="B7" s="7">
        <f>+N42</f>
        <v>13</v>
      </c>
      <c r="C7" s="7">
        <f>+N40</f>
        <v>0.13</v>
      </c>
      <c r="D7" s="7">
        <f>+N38</f>
        <v>0.112</v>
      </c>
      <c r="E7" s="7">
        <f>+N39</f>
        <v>0.148</v>
      </c>
      <c r="F7" s="7">
        <f>N34</f>
        <v>0.1364615384615385</v>
      </c>
      <c r="G7" s="8">
        <f>N35</f>
        <v>0.009404036231102973</v>
      </c>
      <c r="H7" s="5">
        <f>N36</f>
        <v>6.891345603401275</v>
      </c>
      <c r="I7" s="5">
        <f>+N37</f>
        <v>104.97041420118344</v>
      </c>
      <c r="K7" s="25">
        <v>2593</v>
      </c>
      <c r="L7" s="26" t="s">
        <v>31</v>
      </c>
      <c r="M7" s="26" t="s">
        <v>29</v>
      </c>
      <c r="N7" s="25">
        <v>0.139</v>
      </c>
      <c r="O7">
        <f t="shared" si="0"/>
        <v>0.112</v>
      </c>
      <c r="P7">
        <f t="shared" si="1"/>
        <v>0.148</v>
      </c>
    </row>
    <row r="8" spans="11:16" ht="12.75" customHeight="1">
      <c r="K8" s="25">
        <v>2594</v>
      </c>
      <c r="L8" s="26" t="s">
        <v>31</v>
      </c>
      <c r="M8" s="26" t="s">
        <v>29</v>
      </c>
      <c r="N8" s="25">
        <v>0.145</v>
      </c>
      <c r="O8">
        <f t="shared" si="0"/>
        <v>0.112</v>
      </c>
      <c r="P8">
        <f t="shared" si="1"/>
        <v>0.148</v>
      </c>
    </row>
    <row r="9" spans="11:16" ht="12.75" customHeight="1">
      <c r="K9" s="25">
        <v>2595</v>
      </c>
      <c r="L9" s="26" t="s">
        <v>31</v>
      </c>
      <c r="M9" s="26" t="s">
        <v>29</v>
      </c>
      <c r="N9" s="25">
        <v>0.141</v>
      </c>
      <c r="O9">
        <f t="shared" si="0"/>
        <v>0.112</v>
      </c>
      <c r="P9">
        <f t="shared" si="1"/>
        <v>0.148</v>
      </c>
    </row>
    <row r="10" spans="11:16" ht="12.75" customHeight="1">
      <c r="K10" s="25">
        <v>2596</v>
      </c>
      <c r="L10" s="26" t="s">
        <v>31</v>
      </c>
      <c r="M10" s="26" t="s">
        <v>29</v>
      </c>
      <c r="N10" s="25">
        <v>0.128</v>
      </c>
      <c r="O10">
        <f t="shared" si="0"/>
        <v>0.112</v>
      </c>
      <c r="P10">
        <f t="shared" si="1"/>
        <v>0.148</v>
      </c>
    </row>
    <row r="11" spans="11:16" ht="12.75" customHeight="1">
      <c r="K11" s="25">
        <v>2597</v>
      </c>
      <c r="L11" s="26" t="s">
        <v>31</v>
      </c>
      <c r="M11" s="26" t="s">
        <v>29</v>
      </c>
      <c r="N11" s="25">
        <v>0.114</v>
      </c>
      <c r="O11">
        <f t="shared" si="0"/>
        <v>0.112</v>
      </c>
      <c r="P11">
        <f t="shared" si="1"/>
        <v>0.148</v>
      </c>
    </row>
    <row r="12" spans="11:16" ht="12.75" customHeight="1">
      <c r="K12" s="25">
        <v>2598</v>
      </c>
      <c r="L12" s="26" t="s">
        <v>31</v>
      </c>
      <c r="M12" s="26" t="s">
        <v>29</v>
      </c>
      <c r="N12" s="25">
        <v>0.144</v>
      </c>
      <c r="O12">
        <f t="shared" si="0"/>
        <v>0.112</v>
      </c>
      <c r="P12">
        <f t="shared" si="1"/>
        <v>0.148</v>
      </c>
    </row>
    <row r="13" spans="11:16" ht="12.75" customHeight="1">
      <c r="K13" s="25">
        <v>2599</v>
      </c>
      <c r="L13" s="26" t="s">
        <v>31</v>
      </c>
      <c r="M13" s="26" t="s">
        <v>29</v>
      </c>
      <c r="N13" s="25">
        <v>0.14</v>
      </c>
      <c r="O13">
        <f t="shared" si="0"/>
        <v>0.112</v>
      </c>
      <c r="P13">
        <f t="shared" si="1"/>
        <v>0.148</v>
      </c>
    </row>
    <row r="14" spans="11:16" ht="12.75" customHeight="1">
      <c r="K14" s="25">
        <v>2668</v>
      </c>
      <c r="L14" s="26" t="s">
        <v>32</v>
      </c>
      <c r="M14" s="26" t="s">
        <v>29</v>
      </c>
      <c r="N14" s="25">
        <v>0.14</v>
      </c>
      <c r="O14">
        <f t="shared" si="0"/>
        <v>0.112</v>
      </c>
      <c r="P14">
        <f t="shared" si="1"/>
        <v>0.148</v>
      </c>
    </row>
    <row r="15" spans="11:14" ht="12.75" customHeight="1">
      <c r="K15" s="10"/>
      <c r="L15" s="11"/>
      <c r="M15" s="11"/>
      <c r="N15" s="10"/>
    </row>
    <row r="16" spans="11:14" ht="12.75" customHeight="1">
      <c r="K16" s="10"/>
      <c r="L16" s="11"/>
      <c r="M16" s="11"/>
      <c r="N16" s="10"/>
    </row>
    <row r="17" spans="11:14" ht="12.75" customHeight="1">
      <c r="K17" s="10"/>
      <c r="L17" s="11"/>
      <c r="M17" s="11"/>
      <c r="N17" s="10"/>
    </row>
    <row r="18" spans="11:14" ht="12.75" customHeight="1">
      <c r="K18" s="10"/>
      <c r="L18" s="11"/>
      <c r="M18" s="11"/>
      <c r="N18" s="10"/>
    </row>
    <row r="19" spans="11:14" ht="12.75" customHeight="1">
      <c r="K19" s="10"/>
      <c r="L19" s="11"/>
      <c r="M19" s="11"/>
      <c r="N19" s="10"/>
    </row>
    <row r="20" spans="11:14" ht="12.75" customHeight="1">
      <c r="K20" s="10"/>
      <c r="L20" s="11"/>
      <c r="M20" s="11"/>
      <c r="N20" s="10"/>
    </row>
    <row r="21" spans="11:14" ht="12.75" customHeight="1">
      <c r="K21" s="10"/>
      <c r="L21" s="11"/>
      <c r="M21" s="11"/>
      <c r="N21" s="10"/>
    </row>
    <row r="22" spans="11:14" ht="12.75" customHeight="1">
      <c r="K22" s="10"/>
      <c r="L22" s="11"/>
      <c r="M22" s="11"/>
      <c r="N22" s="10"/>
    </row>
    <row r="23" spans="11:14" ht="12.75" customHeight="1">
      <c r="K23" s="10"/>
      <c r="L23" s="11"/>
      <c r="M23" s="11"/>
      <c r="N23" s="10"/>
    </row>
    <row r="24" spans="11:14" ht="12.75" customHeight="1">
      <c r="K24" s="1"/>
      <c r="L24" s="2"/>
      <c r="M24" s="2"/>
      <c r="N24" s="1"/>
    </row>
    <row r="25" spans="11:14" ht="12.75" customHeight="1">
      <c r="K25" s="1"/>
      <c r="L25" s="2"/>
      <c r="M25" s="2"/>
      <c r="N25" s="1"/>
    </row>
    <row r="26" spans="11:14" ht="12.75" customHeight="1">
      <c r="K26" s="1"/>
      <c r="L26" s="2"/>
      <c r="M26" s="2"/>
      <c r="N26" s="1"/>
    </row>
    <row r="27" spans="11:14" ht="12.75" customHeight="1">
      <c r="K27" s="1"/>
      <c r="L27" s="2"/>
      <c r="M27" s="2"/>
      <c r="N27" s="1"/>
    </row>
    <row r="28" spans="11:14" ht="12.75" customHeight="1">
      <c r="K28" s="1"/>
      <c r="L28" s="2"/>
      <c r="M28" s="2"/>
      <c r="N28" s="1"/>
    </row>
    <row r="29" spans="11:14" ht="12.75" customHeight="1">
      <c r="K29" s="1"/>
      <c r="L29" s="2"/>
      <c r="M29" s="2"/>
      <c r="N29" s="1"/>
    </row>
    <row r="30" spans="11:14" ht="12.75" customHeight="1">
      <c r="K30" s="1"/>
      <c r="L30" s="2"/>
      <c r="M30" s="2"/>
      <c r="N30" s="1"/>
    </row>
    <row r="31" spans="11:14" ht="12.75" customHeight="1">
      <c r="K31" s="1"/>
      <c r="L31" s="2"/>
      <c r="M31" s="2"/>
      <c r="N31" s="1"/>
    </row>
    <row r="32" spans="11:14" ht="12.75" customHeight="1">
      <c r="K32" s="1"/>
      <c r="L32" s="2"/>
      <c r="M32" s="2"/>
      <c r="N32" s="1"/>
    </row>
    <row r="33" spans="11:14" ht="12.75" customHeight="1">
      <c r="K33" s="1"/>
      <c r="L33" s="2"/>
      <c r="M33" s="2"/>
      <c r="N33" s="1"/>
    </row>
    <row r="34" spans="13:14" ht="12.75" customHeight="1">
      <c r="M34" s="4" t="s">
        <v>11</v>
      </c>
      <c r="N34" s="8">
        <f>AVERAGE(N2:N33)</f>
        <v>0.1364615384615385</v>
      </c>
    </row>
    <row r="35" spans="13:14" ht="12.75" customHeight="1">
      <c r="M35" s="4" t="s">
        <v>12</v>
      </c>
      <c r="N35" s="6">
        <f>STDEV(N2:N33)</f>
        <v>0.009404036231102973</v>
      </c>
    </row>
    <row r="36" spans="13:14" ht="12.75" customHeight="1">
      <c r="M36" s="4" t="s">
        <v>5</v>
      </c>
      <c r="N36" s="5">
        <f>N35/N34*100</f>
        <v>6.891345603401275</v>
      </c>
    </row>
    <row r="37" spans="13:14" ht="12.75" customHeight="1">
      <c r="M37" s="4" t="s">
        <v>13</v>
      </c>
      <c r="N37" s="5">
        <f>N34/N40*100</f>
        <v>104.97041420118344</v>
      </c>
    </row>
    <row r="38" spans="13:14" ht="12.75" customHeight="1">
      <c r="M38" s="4" t="s">
        <v>6</v>
      </c>
      <c r="N38" s="7">
        <v>0.112</v>
      </c>
    </row>
    <row r="39" spans="13:14" ht="12.75" customHeight="1">
      <c r="M39" s="4" t="s">
        <v>7</v>
      </c>
      <c r="N39" s="7">
        <v>0.148</v>
      </c>
    </row>
    <row r="40" spans="13:14" ht="12.75" customHeight="1">
      <c r="M40" s="4" t="s">
        <v>8</v>
      </c>
      <c r="N40" s="7">
        <f>(N38+N39)/2</f>
        <v>0.13</v>
      </c>
    </row>
    <row r="41" spans="13:14" ht="12.75" customHeight="1">
      <c r="M41" s="4" t="s">
        <v>9</v>
      </c>
      <c r="N41" s="7">
        <v>0.005</v>
      </c>
    </row>
    <row r="42" spans="13:14" ht="12.75" customHeight="1">
      <c r="M42" s="4" t="s">
        <v>10</v>
      </c>
      <c r="N42" s="7">
        <f>COUNT(N2:N33)</f>
        <v>13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2007-07-19T21:05:21Z</dcterms:created>
  <dcterms:modified xsi:type="dcterms:W3CDTF">2007-07-30T14:42:26Z</dcterms:modified>
  <cp:category/>
  <cp:version/>
  <cp:contentType/>
  <cp:contentStatus/>
</cp:coreProperties>
</file>