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565" yWindow="60" windowWidth="21060" windowHeight="15870" tabRatio="739"/>
  </bookViews>
  <sheets>
    <sheet name="Table 1" sheetId="4" r:id="rId1"/>
    <sheet name="Table 2" sheetId="1" r:id="rId2"/>
    <sheet name="Table 3" sheetId="2" r:id="rId3"/>
    <sheet name="Table 4" sheetId="3" r:id="rId4"/>
    <sheet name="Table 5" sheetId="5" r:id="rId5"/>
    <sheet name="Table 6" sheetId="6" r:id="rId6"/>
    <sheet name="Table 7" sheetId="7" r:id="rId7"/>
    <sheet name="Table8" sheetId="9" r:id="rId8"/>
    <sheet name="Table9" sheetId="10" r:id="rId9"/>
  </sheets>
  <calcPr calcId="145621"/>
</workbook>
</file>

<file path=xl/calcChain.xml><?xml version="1.0" encoding="utf-8"?>
<calcChain xmlns="http://schemas.openxmlformats.org/spreadsheetml/2006/main">
  <c r="C7" i="6" l="1"/>
  <c r="C8" i="6"/>
  <c r="C9" i="6"/>
  <c r="C11" i="6"/>
  <c r="C12" i="6"/>
  <c r="C13" i="6"/>
  <c r="C14" i="6"/>
  <c r="C15" i="6"/>
  <c r="C16" i="6"/>
  <c r="C17" i="6"/>
  <c r="C18" i="6"/>
  <c r="C6" i="6"/>
  <c r="F12" i="7" l="1"/>
  <c r="F6" i="7"/>
  <c r="F7" i="7"/>
  <c r="F8" i="7"/>
  <c r="F5" i="7"/>
  <c r="D12" i="7"/>
  <c r="D6" i="7"/>
  <c r="D7" i="7"/>
  <c r="D8" i="7"/>
  <c r="D5" i="7"/>
  <c r="B68" i="3" l="1"/>
  <c r="D54" i="3"/>
  <c r="C54" i="3"/>
  <c r="B54" i="3"/>
  <c r="D40" i="3"/>
  <c r="C40" i="3"/>
  <c r="B40" i="3"/>
  <c r="C26" i="3"/>
  <c r="D26" i="3"/>
  <c r="E26" i="3"/>
  <c r="F26" i="3"/>
  <c r="G26" i="3"/>
  <c r="B26" i="3"/>
  <c r="C12" i="3"/>
  <c r="D12" i="3"/>
  <c r="E12" i="3"/>
  <c r="F12" i="3"/>
  <c r="B12" i="3"/>
  <c r="M18" i="9" l="1"/>
  <c r="L18" i="9"/>
  <c r="K18" i="9"/>
  <c r="J18" i="9"/>
  <c r="I18" i="9"/>
  <c r="H18" i="9"/>
  <c r="G18" i="9"/>
  <c r="F18" i="9"/>
  <c r="E18" i="9"/>
  <c r="D18" i="9"/>
  <c r="C18" i="9"/>
  <c r="B18" i="9"/>
  <c r="M17" i="9"/>
  <c r="L17" i="9"/>
  <c r="K17" i="9"/>
  <c r="J17" i="9"/>
  <c r="I17" i="9"/>
  <c r="H17" i="9"/>
  <c r="G17" i="9"/>
  <c r="F17" i="9"/>
  <c r="E17" i="9"/>
  <c r="D17" i="9"/>
  <c r="C17" i="9"/>
  <c r="B17" i="9"/>
  <c r="M16" i="9"/>
  <c r="L16" i="9"/>
  <c r="K16" i="9"/>
  <c r="J16" i="9"/>
  <c r="I16" i="9"/>
  <c r="H16" i="9"/>
  <c r="G16" i="9"/>
  <c r="F16" i="9"/>
  <c r="E16" i="9"/>
  <c r="D16" i="9"/>
  <c r="C16" i="9"/>
  <c r="B16" i="9"/>
  <c r="M15" i="9"/>
  <c r="L15" i="9"/>
  <c r="K15" i="9"/>
  <c r="J15" i="9"/>
  <c r="I15" i="9"/>
  <c r="H15" i="9"/>
  <c r="G15" i="9"/>
  <c r="F15" i="9"/>
  <c r="E15" i="9"/>
  <c r="D15" i="9"/>
  <c r="C15" i="9"/>
  <c r="B15" i="9"/>
  <c r="M14" i="9"/>
  <c r="L14" i="9"/>
  <c r="K14" i="9"/>
  <c r="J14" i="9"/>
  <c r="I14" i="9"/>
  <c r="H14" i="9"/>
  <c r="G14" i="9"/>
  <c r="F14" i="9"/>
  <c r="E14" i="9"/>
  <c r="D14" i="9"/>
  <c r="C14" i="9"/>
  <c r="B14" i="9"/>
  <c r="M13" i="9"/>
  <c r="L13" i="9"/>
  <c r="K13" i="9"/>
  <c r="J13" i="9"/>
  <c r="I13" i="9"/>
  <c r="H13" i="9"/>
  <c r="G13" i="9"/>
  <c r="F13" i="9"/>
  <c r="E13" i="9"/>
  <c r="D13" i="9"/>
  <c r="C13" i="9"/>
  <c r="B13" i="9"/>
  <c r="M12" i="9"/>
  <c r="L12" i="9"/>
  <c r="K12" i="9"/>
  <c r="J12" i="9"/>
  <c r="I12" i="9"/>
  <c r="H12" i="9"/>
  <c r="G12" i="9"/>
  <c r="F12" i="9"/>
  <c r="E12" i="9"/>
  <c r="D12" i="9"/>
  <c r="C12" i="9"/>
  <c r="B12" i="9"/>
  <c r="M11" i="9"/>
  <c r="L11" i="9"/>
  <c r="K11" i="9"/>
  <c r="J11" i="9"/>
  <c r="I11" i="9"/>
  <c r="H11" i="9"/>
  <c r="G11" i="9"/>
  <c r="F11" i="9"/>
  <c r="E11" i="9"/>
  <c r="D11" i="9"/>
  <c r="C11" i="9"/>
  <c r="B11" i="9"/>
  <c r="M10" i="9"/>
  <c r="L10" i="9"/>
  <c r="K10" i="9"/>
  <c r="J10" i="9"/>
  <c r="I10" i="9"/>
  <c r="H10" i="9"/>
  <c r="G10" i="9"/>
  <c r="F10" i="9"/>
  <c r="E10" i="9"/>
  <c r="D10" i="9"/>
  <c r="C10" i="9"/>
  <c r="B10" i="9"/>
  <c r="M9" i="9"/>
  <c r="L9" i="9"/>
  <c r="K9" i="9"/>
  <c r="J9" i="9"/>
  <c r="I9" i="9"/>
  <c r="H9" i="9"/>
  <c r="G9" i="9"/>
  <c r="F9" i="9"/>
  <c r="E9" i="9"/>
  <c r="D9" i="9"/>
  <c r="C9" i="9"/>
  <c r="B9" i="9"/>
  <c r="M8" i="9"/>
  <c r="L8" i="9"/>
  <c r="K8" i="9"/>
  <c r="J8" i="9"/>
  <c r="I8" i="9"/>
  <c r="H8" i="9"/>
  <c r="G8" i="9"/>
  <c r="F8" i="9"/>
  <c r="E8" i="9"/>
  <c r="D8" i="9"/>
  <c r="C8" i="9"/>
  <c r="B8" i="9"/>
  <c r="M7" i="9"/>
  <c r="L7" i="9"/>
  <c r="K7" i="9"/>
  <c r="J7" i="9"/>
  <c r="I7" i="9"/>
  <c r="H7" i="9"/>
  <c r="G7" i="9"/>
  <c r="F7" i="9"/>
  <c r="E7" i="9"/>
  <c r="D7" i="9"/>
  <c r="C7" i="9"/>
  <c r="B7" i="9"/>
  <c r="M6" i="9"/>
  <c r="L6" i="9"/>
  <c r="K6" i="9"/>
  <c r="J6" i="9"/>
  <c r="I6" i="9"/>
  <c r="H6" i="9"/>
  <c r="G6" i="9"/>
  <c r="F6" i="9"/>
  <c r="E6" i="9"/>
  <c r="D6" i="9"/>
  <c r="C6" i="9"/>
  <c r="B6" i="9"/>
  <c r="M6" i="10"/>
  <c r="M7" i="10"/>
  <c r="M8" i="10"/>
  <c r="M9" i="10"/>
  <c r="M10" i="10"/>
  <c r="M11" i="10"/>
  <c r="M12" i="10"/>
  <c r="M13" i="10"/>
  <c r="M14" i="10"/>
  <c r="M15" i="10"/>
  <c r="M16" i="10"/>
  <c r="M17" i="10"/>
  <c r="M5" i="10"/>
  <c r="C5" i="10"/>
  <c r="D5" i="10"/>
  <c r="E5" i="10"/>
  <c r="F5" i="10"/>
  <c r="G5" i="10"/>
  <c r="H5" i="10"/>
  <c r="I5" i="10"/>
  <c r="J5" i="10"/>
  <c r="K5" i="10"/>
  <c r="L5" i="10"/>
  <c r="C6" i="10"/>
  <c r="D6" i="10"/>
  <c r="E6" i="10"/>
  <c r="F6" i="10"/>
  <c r="G6" i="10"/>
  <c r="H6" i="10"/>
  <c r="I6" i="10"/>
  <c r="J6" i="10"/>
  <c r="K6" i="10"/>
  <c r="L6" i="10"/>
  <c r="C7" i="10"/>
  <c r="D7" i="10"/>
  <c r="E7" i="10"/>
  <c r="F7" i="10"/>
  <c r="G7" i="10"/>
  <c r="H7" i="10"/>
  <c r="I7" i="10"/>
  <c r="J7" i="10"/>
  <c r="K7" i="10"/>
  <c r="L7" i="10"/>
  <c r="C8" i="10"/>
  <c r="D8" i="10"/>
  <c r="E8" i="10"/>
  <c r="F8" i="10"/>
  <c r="G8" i="10"/>
  <c r="H8" i="10"/>
  <c r="I8" i="10"/>
  <c r="J8" i="10"/>
  <c r="K8" i="10"/>
  <c r="L8" i="10"/>
  <c r="C9" i="10"/>
  <c r="D9" i="10"/>
  <c r="E9" i="10"/>
  <c r="F9" i="10"/>
  <c r="G9" i="10"/>
  <c r="H9" i="10"/>
  <c r="I9" i="10"/>
  <c r="J9" i="10"/>
  <c r="K9" i="10"/>
  <c r="L9" i="10"/>
  <c r="C10" i="10"/>
  <c r="D10" i="10"/>
  <c r="E10" i="10"/>
  <c r="F10" i="10"/>
  <c r="G10" i="10"/>
  <c r="H10" i="10"/>
  <c r="I10" i="10"/>
  <c r="J10" i="10"/>
  <c r="K10" i="10"/>
  <c r="L10" i="10"/>
  <c r="C11" i="10"/>
  <c r="D11" i="10"/>
  <c r="E11" i="10"/>
  <c r="F11" i="10"/>
  <c r="G11" i="10"/>
  <c r="H11" i="10"/>
  <c r="I11" i="10"/>
  <c r="J11" i="10"/>
  <c r="K11" i="10"/>
  <c r="L11" i="10"/>
  <c r="C12" i="10"/>
  <c r="D12" i="10"/>
  <c r="E12" i="10"/>
  <c r="F12" i="10"/>
  <c r="G12" i="10"/>
  <c r="H12" i="10"/>
  <c r="I12" i="10"/>
  <c r="J12" i="10"/>
  <c r="K12" i="10"/>
  <c r="L12" i="10"/>
  <c r="C13" i="10"/>
  <c r="D13" i="10"/>
  <c r="E13" i="10"/>
  <c r="F13" i="10"/>
  <c r="G13" i="10"/>
  <c r="H13" i="10"/>
  <c r="I13" i="10"/>
  <c r="J13" i="10"/>
  <c r="K13" i="10"/>
  <c r="L13" i="10"/>
  <c r="C14" i="10"/>
  <c r="D14" i="10"/>
  <c r="E14" i="10"/>
  <c r="F14" i="10"/>
  <c r="G14" i="10"/>
  <c r="H14" i="10"/>
  <c r="I14" i="10"/>
  <c r="J14" i="10"/>
  <c r="K14" i="10"/>
  <c r="L14" i="10"/>
  <c r="C15" i="10"/>
  <c r="D15" i="10"/>
  <c r="E15" i="10"/>
  <c r="F15" i="10"/>
  <c r="G15" i="10"/>
  <c r="H15" i="10"/>
  <c r="I15" i="10"/>
  <c r="J15" i="10"/>
  <c r="K15" i="10"/>
  <c r="L15" i="10"/>
  <c r="C16" i="10"/>
  <c r="D16" i="10"/>
  <c r="E16" i="10"/>
  <c r="F16" i="10"/>
  <c r="G16" i="10"/>
  <c r="H16" i="10"/>
  <c r="I16" i="10"/>
  <c r="J16" i="10"/>
  <c r="K16" i="10"/>
  <c r="L16" i="10"/>
  <c r="C17" i="10"/>
  <c r="D17" i="10"/>
  <c r="E17" i="10"/>
  <c r="F17" i="10"/>
  <c r="G17" i="10"/>
  <c r="H17" i="10"/>
  <c r="I17" i="10"/>
  <c r="J17" i="10"/>
  <c r="K17" i="10"/>
  <c r="L17" i="10"/>
  <c r="B6" i="10"/>
  <c r="B7" i="10"/>
  <c r="B8" i="10"/>
  <c r="B9" i="10"/>
  <c r="B10" i="10"/>
  <c r="B11" i="10"/>
  <c r="B12" i="10"/>
  <c r="B13" i="10"/>
  <c r="B14" i="10"/>
  <c r="B15" i="10"/>
  <c r="B16" i="10"/>
  <c r="B17" i="10"/>
  <c r="B5" i="10"/>
  <c r="B12" i="7"/>
  <c r="B8" i="7"/>
  <c r="B7" i="7"/>
  <c r="B6" i="7"/>
  <c r="B5" i="7"/>
  <c r="H17" i="5"/>
  <c r="H16" i="5"/>
  <c r="H15" i="5"/>
  <c r="H14" i="5"/>
  <c r="H13" i="5"/>
  <c r="H12" i="5"/>
  <c r="H11" i="5"/>
  <c r="H10" i="5"/>
  <c r="H9" i="5"/>
  <c r="F17" i="5"/>
  <c r="F16" i="5"/>
  <c r="F15" i="5"/>
  <c r="F14" i="5"/>
  <c r="F13" i="5"/>
  <c r="F12" i="5"/>
  <c r="F11" i="5"/>
  <c r="F10" i="5"/>
  <c r="F9" i="5"/>
  <c r="H7" i="5"/>
  <c r="H6" i="5"/>
  <c r="F7" i="5"/>
  <c r="F6" i="5"/>
  <c r="B67" i="3"/>
  <c r="B66" i="3"/>
  <c r="B65" i="3"/>
  <c r="C51" i="3"/>
  <c r="D51" i="3"/>
  <c r="C52" i="3"/>
  <c r="D52" i="3"/>
  <c r="C53" i="3"/>
  <c r="D53" i="3"/>
  <c r="B53" i="3"/>
  <c r="B52" i="3"/>
  <c r="B51" i="3"/>
  <c r="C37" i="3"/>
  <c r="D37" i="3"/>
  <c r="C38" i="3"/>
  <c r="D38" i="3"/>
  <c r="C39" i="3"/>
  <c r="D39" i="3"/>
  <c r="B39" i="3"/>
  <c r="B38" i="3"/>
  <c r="B37" i="3"/>
  <c r="G23" i="3"/>
  <c r="G24" i="3"/>
  <c r="G25" i="3"/>
  <c r="F25" i="3"/>
  <c r="E25" i="3"/>
  <c r="D25" i="3"/>
  <c r="C25" i="3"/>
  <c r="B25" i="3"/>
  <c r="F24" i="3"/>
  <c r="E24" i="3"/>
  <c r="D24" i="3"/>
  <c r="C24" i="3"/>
  <c r="B24" i="3"/>
  <c r="F23" i="3"/>
  <c r="E23" i="3"/>
  <c r="D23" i="3"/>
  <c r="C23" i="3"/>
  <c r="B23" i="3"/>
  <c r="C9" i="3"/>
  <c r="D9" i="3"/>
  <c r="E9" i="3"/>
  <c r="F9" i="3"/>
  <c r="C10" i="3"/>
  <c r="D10" i="3"/>
  <c r="E10" i="3"/>
  <c r="F10" i="3"/>
  <c r="C11" i="3"/>
  <c r="D11" i="3"/>
  <c r="E11" i="3"/>
  <c r="F11" i="3"/>
  <c r="B10" i="3"/>
  <c r="B11" i="3"/>
  <c r="B9" i="3"/>
  <c r="C31" i="2"/>
  <c r="D31" i="2"/>
  <c r="E31" i="2"/>
  <c r="E46" i="2" s="1"/>
  <c r="F31" i="2"/>
  <c r="G31" i="2"/>
  <c r="H31" i="2"/>
  <c r="I31" i="2"/>
  <c r="I46" i="2" s="1"/>
  <c r="J31" i="2"/>
  <c r="K31" i="2"/>
  <c r="L31" i="2"/>
  <c r="C32" i="2"/>
  <c r="D32" i="2"/>
  <c r="E32" i="2"/>
  <c r="F32" i="2"/>
  <c r="G32" i="2"/>
  <c r="H32" i="2"/>
  <c r="I32" i="2"/>
  <c r="J32" i="2"/>
  <c r="K32" i="2"/>
  <c r="L32" i="2"/>
  <c r="C33" i="2"/>
  <c r="D33" i="2"/>
  <c r="E33" i="2"/>
  <c r="F33" i="2"/>
  <c r="G33" i="2"/>
  <c r="H33" i="2"/>
  <c r="I33" i="2"/>
  <c r="J33" i="2"/>
  <c r="K33" i="2"/>
  <c r="L33" i="2"/>
  <c r="D34" i="2"/>
  <c r="E34" i="2"/>
  <c r="F34" i="2"/>
  <c r="G34" i="2"/>
  <c r="H34" i="2"/>
  <c r="I34" i="2"/>
  <c r="J34" i="2"/>
  <c r="K34" i="2"/>
  <c r="L34" i="2"/>
  <c r="C35" i="2"/>
  <c r="D35" i="2"/>
  <c r="E35" i="2"/>
  <c r="F35" i="2"/>
  <c r="G35" i="2"/>
  <c r="H35" i="2"/>
  <c r="I35" i="2"/>
  <c r="J35" i="2"/>
  <c r="K35" i="2"/>
  <c r="L35" i="2"/>
  <c r="C36" i="2"/>
  <c r="D36" i="2"/>
  <c r="E36" i="2"/>
  <c r="F36" i="2"/>
  <c r="G36" i="2"/>
  <c r="H36" i="2"/>
  <c r="I36" i="2"/>
  <c r="J36" i="2"/>
  <c r="K36" i="2"/>
  <c r="L36" i="2"/>
  <c r="E37" i="2"/>
  <c r="F37" i="2"/>
  <c r="G37" i="2"/>
  <c r="H37" i="2"/>
  <c r="I37" i="2"/>
  <c r="J37" i="2"/>
  <c r="K37" i="2"/>
  <c r="L37" i="2"/>
  <c r="D38" i="2"/>
  <c r="E38" i="2"/>
  <c r="F38" i="2"/>
  <c r="G38" i="2"/>
  <c r="H38" i="2"/>
  <c r="I38" i="2"/>
  <c r="J38" i="2"/>
  <c r="K38" i="2"/>
  <c r="L38" i="2"/>
  <c r="C39" i="2"/>
  <c r="D39" i="2"/>
  <c r="E39" i="2"/>
  <c r="F39" i="2"/>
  <c r="G39" i="2"/>
  <c r="H39" i="2"/>
  <c r="I39" i="2"/>
  <c r="J39" i="2"/>
  <c r="K39" i="2"/>
  <c r="L39" i="2"/>
  <c r="C40" i="2"/>
  <c r="D40" i="2"/>
  <c r="E40" i="2"/>
  <c r="F40" i="2"/>
  <c r="G40" i="2"/>
  <c r="H40" i="2"/>
  <c r="I40" i="2"/>
  <c r="J40" i="2"/>
  <c r="K40" i="2"/>
  <c r="L40" i="2"/>
  <c r="D41" i="2"/>
  <c r="E41" i="2"/>
  <c r="F41" i="2"/>
  <c r="G41" i="2"/>
  <c r="H41" i="2"/>
  <c r="I41" i="2"/>
  <c r="J41" i="2"/>
  <c r="K41" i="2"/>
  <c r="L41" i="2"/>
  <c r="C42" i="2"/>
  <c r="D42" i="2"/>
  <c r="E42" i="2"/>
  <c r="F42" i="2"/>
  <c r="G42" i="2"/>
  <c r="H42" i="2"/>
  <c r="I42" i="2"/>
  <c r="J42" i="2"/>
  <c r="K42" i="2"/>
  <c r="L42" i="2"/>
  <c r="C43" i="2"/>
  <c r="D43" i="2"/>
  <c r="E43" i="2"/>
  <c r="F43" i="2"/>
  <c r="G43" i="2"/>
  <c r="H43" i="2"/>
  <c r="I43" i="2"/>
  <c r="J43" i="2"/>
  <c r="K43" i="2"/>
  <c r="L43" i="2"/>
  <c r="D44" i="2"/>
  <c r="E44" i="2"/>
  <c r="F44" i="2"/>
  <c r="G44" i="2"/>
  <c r="H44" i="2"/>
  <c r="I44" i="2"/>
  <c r="J44" i="2"/>
  <c r="K44" i="2"/>
  <c r="L44" i="2"/>
  <c r="B32" i="2"/>
  <c r="B33" i="2"/>
  <c r="B34" i="2"/>
  <c r="B35" i="2"/>
  <c r="B36" i="2"/>
  <c r="B38" i="2"/>
  <c r="B39" i="2"/>
  <c r="B40" i="2"/>
  <c r="B41" i="2"/>
  <c r="B42" i="2"/>
  <c r="B43" i="2"/>
  <c r="B44" i="2"/>
  <c r="B31" i="2"/>
  <c r="E48" i="2"/>
  <c r="I48" i="2" l="1"/>
  <c r="H47" i="2"/>
  <c r="H46" i="2"/>
  <c r="L46" i="2"/>
  <c r="D46" i="2"/>
  <c r="K46" i="2"/>
  <c r="G46" i="2"/>
  <c r="E47" i="2"/>
  <c r="L48" i="2"/>
  <c r="H48" i="2"/>
  <c r="D48" i="2"/>
  <c r="J46" i="2"/>
  <c r="F46" i="2"/>
  <c r="B47" i="2"/>
  <c r="B48" i="2"/>
  <c r="J47" i="2"/>
  <c r="J48" i="2"/>
  <c r="D47" i="2"/>
  <c r="L47" i="2"/>
  <c r="G48" i="2"/>
  <c r="K48" i="2"/>
  <c r="F48" i="2"/>
  <c r="B46" i="2"/>
  <c r="C20" i="2" l="1"/>
  <c r="C44" i="2" s="1"/>
  <c r="C17" i="2"/>
  <c r="C41" i="2" s="1"/>
  <c r="C14" i="2"/>
  <c r="C38" i="2" s="1"/>
  <c r="C10" i="2"/>
  <c r="C34" i="2" l="1"/>
  <c r="C48" i="2" l="1"/>
  <c r="C46" i="2"/>
  <c r="C47" i="2"/>
</calcChain>
</file>

<file path=xl/sharedStrings.xml><?xml version="1.0" encoding="utf-8"?>
<sst xmlns="http://schemas.openxmlformats.org/spreadsheetml/2006/main" count="377" uniqueCount="192">
  <si>
    <t>Location</t>
  </si>
  <si>
    <t>Date</t>
  </si>
  <si>
    <t>28th</t>
  </si>
  <si>
    <t>CS1</t>
  </si>
  <si>
    <t>CS2</t>
  </si>
  <si>
    <t>CS3</t>
  </si>
  <si>
    <t>CS4</t>
  </si>
  <si>
    <t>CS5</t>
  </si>
  <si>
    <t>CS6</t>
  </si>
  <si>
    <t>CS7</t>
  </si>
  <si>
    <t>average</t>
  </si>
  <si>
    <t>count</t>
  </si>
  <si>
    <t>Start Date</t>
  </si>
  <si>
    <t>End Date</t>
  </si>
  <si>
    <t>Inflows into Crystal Springs Lake</t>
  </si>
  <si>
    <t>CLM</t>
  </si>
  <si>
    <t>CLN</t>
  </si>
  <si>
    <t>CLS</t>
  </si>
  <si>
    <t>Crystal Springs Lake</t>
  </si>
  <si>
    <t>Inflows into Golf Pond</t>
  </si>
  <si>
    <t>Golf Pond</t>
  </si>
  <si>
    <t>Outflow from Golf Pond</t>
  </si>
  <si>
    <t>GPEA</t>
  </si>
  <si>
    <t>GPS</t>
  </si>
  <si>
    <t>&gt;0.4</t>
  </si>
  <si>
    <t>CRYSTAL SPRINGS CREEK AT 28TH AVE, AT PORTLAND, OR</t>
  </si>
  <si>
    <t>UNNAMED SPRING TRIB 1 TO CRYSTAL SPRINGS LAKE, OR</t>
  </si>
  <si>
    <t>UNNAMED SPRING TRIB 2 TO CRYSTAL SPRINGS LAKE, OR</t>
  </si>
  <si>
    <t>UNNAMED SPRING TRIB 3 TO CRYSTAL SPRINGS LAKE, OR</t>
  </si>
  <si>
    <t>UNNAMED SPRING TRIB 4 TO CRYSTAL SPRINGS LAKE, OR</t>
  </si>
  <si>
    <t>SPRING TRIB 5 TO CRYSTAL SPRINGS LAKE NR TOLMAN ST</t>
  </si>
  <si>
    <t>SPRING TRIB6 TO CRYSTAL SPRINGS LAKE NR MARTINS ST</t>
  </si>
  <si>
    <t>UNNAMED SPRING TRIB 7 TO CRYSTAL SPRINGS LAKE, OR</t>
  </si>
  <si>
    <t>DAM SPILLWAY OUTFLOW FROM CRYSTAL SPRINGS LAKE, OR</t>
  </si>
  <si>
    <t>FISH LADDER OUTFLOW FROM CRYSTAL SPRINGS LAKE, OR</t>
  </si>
  <si>
    <t>CRYSTAL SPRINGS CREEK ABOVE RAILROAD, PORTLAND, OR</t>
  </si>
  <si>
    <t>Spill</t>
  </si>
  <si>
    <t>FL</t>
  </si>
  <si>
    <t>CRYSTAL SPRINGS LAKE, SOUTH END, PORTLAND, OR</t>
  </si>
  <si>
    <t>CRYSTAL SPRINGS LAKE, MIDDLE, PORTLAND, OR</t>
  </si>
  <si>
    <t>CRYSTAL SPRINGS LAKE, NORTH END, PORTLAND, OR</t>
  </si>
  <si>
    <t>Lake</t>
  </si>
  <si>
    <t>Pond</t>
  </si>
  <si>
    <t>KMX</t>
  </si>
  <si>
    <t>IMX</t>
  </si>
  <si>
    <t>Definition</t>
  </si>
  <si>
    <t>Number of Layers (vertical)</t>
  </si>
  <si>
    <t>Number of Segments (longitudinal)</t>
  </si>
  <si>
    <t>LAYERH</t>
  </si>
  <si>
    <t>Layer height [m]</t>
  </si>
  <si>
    <t>CSDS</t>
  </si>
  <si>
    <t>COR</t>
  </si>
  <si>
    <t>NS</t>
  </si>
  <si>
    <t>n</t>
  </si>
  <si>
    <t>08/08/2014-10/01/2014</t>
  </si>
  <si>
    <t>CLM.1.6</t>
  </si>
  <si>
    <t>CLM.3.0</t>
  </si>
  <si>
    <t>CLM.3.9</t>
  </si>
  <si>
    <t>07/27/2014-08/21/2014</t>
  </si>
  <si>
    <t>08/06/2014-08/15/2014</t>
  </si>
  <si>
    <t>07/27/2014-08/15/2014</t>
  </si>
  <si>
    <t>07/27/2014-08/01/2014</t>
  </si>
  <si>
    <t>Site</t>
  </si>
  <si>
    <t>WD/STR ELEV</t>
  </si>
  <si>
    <t>WD/STR SEG</t>
  </si>
  <si>
    <t>WD/STR TOP</t>
  </si>
  <si>
    <t>WD/STR BOT</t>
  </si>
  <si>
    <t>13, 31</t>
  </si>
  <si>
    <t>2, 2</t>
  </si>
  <si>
    <t>8, 8</t>
  </si>
  <si>
    <t>TRIB SEG</t>
  </si>
  <si>
    <t>2, 2, 2, 16, 25, 30</t>
  </si>
  <si>
    <t>STR SINK</t>
  </si>
  <si>
    <t>POINT</t>
  </si>
  <si>
    <t>18.0, 18.0</t>
  </si>
  <si>
    <t>DST TRIB</t>
  </si>
  <si>
    <t>ON, OFF</t>
  </si>
  <si>
    <t>Branch Distributed tributary [ON/OFF]</t>
  </si>
  <si>
    <t>NWB</t>
  </si>
  <si>
    <t>NBR</t>
  </si>
  <si>
    <t>Number of Branches</t>
  </si>
  <si>
    <t>Number of Water Bodies</t>
  </si>
  <si>
    <t>ON</t>
  </si>
  <si>
    <t>Tributary Inflow [segment]</t>
  </si>
  <si>
    <t>Structure Sink Type [POINT/LINE]</t>
  </si>
  <si>
    <t>Structure/Withdrawal bottom [layer]</t>
  </si>
  <si>
    <t>Structure/Withdrawal top [layer]</t>
  </si>
  <si>
    <t>Structure/Withdrawal [segment]</t>
  </si>
  <si>
    <t>East Arm of Golf Pond</t>
  </si>
  <si>
    <t>08/01/2014-10/01/2014</t>
  </si>
  <si>
    <t>08/02/2014-10/01/2014</t>
  </si>
  <si>
    <t>EBOT</t>
  </si>
  <si>
    <t>NTR</t>
  </si>
  <si>
    <t>NST</t>
  </si>
  <si>
    <t>NWD</t>
  </si>
  <si>
    <t>Number of Tributaries</t>
  </si>
  <si>
    <t>Number of Structures</t>
  </si>
  <si>
    <t>Number of Withdrawals</t>
  </si>
  <si>
    <t>ME (m)</t>
  </si>
  <si>
    <t>MAE (m)</t>
  </si>
  <si>
    <t>ME (degrees C)</t>
  </si>
  <si>
    <t>MAE (degrees C)</t>
  </si>
  <si>
    <t>none</t>
  </si>
  <si>
    <t>no dam</t>
  </si>
  <si>
    <t>Scenario</t>
  </si>
  <si>
    <t>Mean</t>
  </si>
  <si>
    <t>MeanDifFrom2014</t>
  </si>
  <si>
    <t>NdaysAbove18</t>
  </si>
  <si>
    <t>UpstreamMix</t>
  </si>
  <si>
    <t>17.0_dynshd0.8</t>
  </si>
  <si>
    <t>17.3_dynshd0.8</t>
  </si>
  <si>
    <t>17.0_dynshd0.2</t>
  </si>
  <si>
    <t>17.7_dynshd0.8</t>
  </si>
  <si>
    <t>17.3_dynshd0.2</t>
  </si>
  <si>
    <t>2014_dynshd0.8</t>
  </si>
  <si>
    <t>17.7_dynshd0.2</t>
  </si>
  <si>
    <t>2014_dynshd0.2</t>
  </si>
  <si>
    <t>2014 (current conditions)</t>
  </si>
  <si>
    <t>Depth (feet)</t>
  </si>
  <si>
    <t>n/a</t>
  </si>
  <si>
    <r>
      <t>average (</t>
    </r>
    <r>
      <rPr>
        <sz val="11"/>
        <color theme="1"/>
        <rFont val="Calibri"/>
        <family val="2"/>
      </rPr>
      <t>°C)</t>
    </r>
  </si>
  <si>
    <t>max (°C)</t>
  </si>
  <si>
    <t>min (°C)</t>
  </si>
  <si>
    <t>standard deviation</t>
  </si>
  <si>
    <t>n/d</t>
  </si>
  <si>
    <r>
      <t>average (</t>
    </r>
    <r>
      <rPr>
        <sz val="11"/>
        <color theme="1"/>
        <rFont val="Calibri"/>
        <family val="2"/>
      </rPr>
      <t>°F)</t>
    </r>
  </si>
  <si>
    <t>max (°F)</t>
  </si>
  <si>
    <t>min (°F)</t>
  </si>
  <si>
    <t>ME (ft)</t>
  </si>
  <si>
    <t>MAE (ft)</t>
  </si>
  <si>
    <t>ME (degrees F)</t>
  </si>
  <si>
    <t>Comparison of weekly 7dADM Pond outflow temperatures (°C) for the simulation period in 2014 under each scenario.</t>
  </si>
  <si>
    <t>NdaysAbove64.4</t>
  </si>
  <si>
    <t>Comparison of weekly 7dADM flow-weighted average Lake outflow temperature in degrees C for the simulation period in 2014 under each scenario.</t>
  </si>
  <si>
    <t>avg daily range (°C)</t>
  </si>
  <si>
    <t>avg daily range (°F)</t>
  </si>
  <si>
    <r>
      <t>Volume (ft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</si>
  <si>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r>
      <t>Volume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</si>
  <si>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 xml:space="preserve">Crystal Springs Lake </t>
  </si>
  <si>
    <r>
      <t>Area 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</si>
  <si>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Area 
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</si>
  <si>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AreaVol Ratio</t>
  </si>
  <si>
    <t>AreaVol
Ratio</t>
  </si>
  <si>
    <t>Water-surface elevation (ft)</t>
  </si>
  <si>
    <t>Water-surface elevation (m)</t>
  </si>
  <si>
    <t>Residence time 
(days)</t>
  </si>
  <si>
    <t>Water-surface elevation 
(ft)</t>
  </si>
  <si>
    <r>
      <t>[</t>
    </r>
    <r>
      <rPr>
        <b/>
        <sz val="11"/>
        <color theme="1"/>
        <rFont val="Calibri"/>
        <family val="2"/>
        <scheme val="minor"/>
      </rPr>
      <t>Abbreviations: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MeanDifFrom2014:</t>
    </r>
    <r>
      <rPr>
        <sz val="11"/>
        <color theme="1"/>
        <rFont val="Calibri"/>
        <family val="2"/>
        <scheme val="minor"/>
      </rPr>
      <t xml:space="preserve"> Difference between mean of weekly 7dADM values in 2014 and  each scenario.  </t>
    </r>
    <r>
      <rPr>
        <b/>
        <sz val="11"/>
        <color theme="1"/>
        <rFont val="Calibri"/>
        <family val="2"/>
        <scheme val="minor"/>
      </rPr>
      <t>NdaysAbove18:</t>
    </r>
    <r>
      <rPr>
        <sz val="11"/>
        <color theme="1"/>
        <rFont val="Calibri"/>
        <family val="2"/>
        <scheme val="minor"/>
      </rPr>
      <t xml:space="preserve"> Number of days the 7dADM exceeded 18.0 degrees C. </t>
    </r>
    <r>
      <rPr>
        <b/>
        <sz val="11"/>
        <color theme="1"/>
        <rFont val="Calibri"/>
        <family val="2"/>
        <scheme val="minor"/>
      </rPr>
      <t>NdaysAbove64.4:</t>
    </r>
    <r>
      <rPr>
        <sz val="11"/>
        <color theme="1"/>
        <rFont val="Calibri"/>
        <family val="2"/>
        <scheme val="minor"/>
      </rPr>
      <t xml:space="preserve"> Number of days the 7dADM exceeded 64.4 degrees F]</t>
    </r>
  </si>
  <si>
    <r>
      <t>[</t>
    </r>
    <r>
      <rPr>
        <b/>
        <sz val="11"/>
        <color theme="1"/>
        <rFont val="Calibri"/>
        <family val="2"/>
        <scheme val="minor"/>
      </rPr>
      <t>Abbreviations: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MeanDifFrom2014:</t>
    </r>
    <r>
      <rPr>
        <sz val="11"/>
        <color theme="1"/>
        <rFont val="Calibri"/>
        <family val="2"/>
        <scheme val="minor"/>
      </rPr>
      <t xml:space="preserve"> Difference between mean of weekly 7dADM values in 2014 and  each scenario. </t>
    </r>
    <r>
      <rPr>
        <b/>
        <sz val="11"/>
        <color theme="1"/>
        <rFont val="Calibri"/>
        <family val="2"/>
        <scheme val="minor"/>
      </rPr>
      <t>NdaysAbove18:</t>
    </r>
    <r>
      <rPr>
        <sz val="11"/>
        <color theme="1"/>
        <rFont val="Calibri"/>
        <family val="2"/>
        <scheme val="minor"/>
      </rPr>
      <t xml:space="preserve"> Number of days the 7dADM exceeded 18.0 degrees C. </t>
    </r>
    <r>
      <rPr>
        <b/>
        <sz val="11"/>
        <color theme="1"/>
        <rFont val="Calibri"/>
        <family val="2"/>
        <scheme val="minor"/>
      </rPr>
      <t>NdaysAbove64.4:</t>
    </r>
    <r>
      <rPr>
        <sz val="11"/>
        <color theme="1"/>
        <rFont val="Calibri"/>
        <family val="2"/>
        <scheme val="minor"/>
      </rPr>
      <t xml:space="preserve"> Number of days the 7dADM exceeded 64.4 degrees F]</t>
    </r>
  </si>
  <si>
    <r>
      <t>[</t>
    </r>
    <r>
      <rPr>
        <b/>
        <sz val="11"/>
        <color theme="1"/>
        <rFont val="Calibri"/>
        <family val="2"/>
        <scheme val="minor"/>
      </rPr>
      <t>Abbreviations:</t>
    </r>
    <r>
      <rPr>
        <sz val="11"/>
        <color theme="1"/>
        <rFont val="Calibri"/>
        <family val="2"/>
        <scheme val="minor"/>
      </rPr>
      <t xml:space="preserve"> n, number of points; NS, Nash-Sutcliffe model efficiency; ME, mean error; MAE, mean absolute error; COR, Pearson correlation coefficient]</t>
    </r>
  </si>
  <si>
    <t>Water-surface elevations</t>
  </si>
  <si>
    <t>Water temperature</t>
  </si>
  <si>
    <t>CE-QUAL-W2 variable</t>
  </si>
  <si>
    <t>Average</t>
  </si>
  <si>
    <t>Standard deviation</t>
  </si>
  <si>
    <t>Count</t>
  </si>
  <si>
    <t>Comparison of weekly 7dADM flow-weighted average Lake outflow temperature in degrees F for the simulation period in 2014 under each scenario.</t>
  </si>
  <si>
    <t>Calibration date range</t>
  </si>
  <si>
    <r>
      <t>2.82</t>
    </r>
    <r>
      <rPr>
        <vertAlign val="superscript"/>
        <sz val="11"/>
        <color theme="1"/>
        <rFont val="Calibri"/>
        <family val="2"/>
        <scheme val="minor"/>
      </rPr>
      <t>1</t>
    </r>
  </si>
  <si>
    <r>
      <t>3.72</t>
    </r>
    <r>
      <rPr>
        <vertAlign val="superscript"/>
        <sz val="11"/>
        <color theme="1"/>
        <rFont val="Calibri"/>
        <family val="2"/>
        <scheme val="minor"/>
      </rPr>
      <t>2</t>
    </r>
  </si>
  <si>
    <r>
      <t>5.08</t>
    </r>
    <r>
      <rPr>
        <vertAlign val="superscript"/>
        <sz val="11"/>
        <color theme="1"/>
        <rFont val="Calibri"/>
        <family val="2"/>
        <scheme val="minor"/>
      </rPr>
      <t>3</t>
    </r>
  </si>
  <si>
    <r>
      <t>0.08</t>
    </r>
    <r>
      <rPr>
        <vertAlign val="superscript"/>
        <sz val="11"/>
        <rFont val="Calibri"/>
        <family val="2"/>
        <scheme val="minor"/>
      </rPr>
      <t>1</t>
    </r>
  </si>
  <si>
    <r>
      <t>0.11</t>
    </r>
    <r>
      <rPr>
        <vertAlign val="superscript"/>
        <sz val="11"/>
        <rFont val="Calibri"/>
        <family val="2"/>
        <scheme val="minor"/>
      </rPr>
      <t>2</t>
    </r>
  </si>
  <si>
    <r>
      <t>0.14</t>
    </r>
    <r>
      <rPr>
        <vertAlign val="superscript"/>
        <sz val="11"/>
        <rFont val="Calibri"/>
        <family val="2"/>
        <scheme val="minor"/>
      </rPr>
      <t>3</t>
    </r>
  </si>
  <si>
    <t>[All streamflow measurements are in in cubic feet per second]</t>
  </si>
  <si>
    <t>[All streamflow measurements are in in cubic meters per second]</t>
  </si>
  <si>
    <t>Site name abbreviation</t>
  </si>
  <si>
    <t>Site name</t>
  </si>
  <si>
    <t>Latitude</t>
  </si>
  <si>
    <t>Longitude</t>
  </si>
  <si>
    <t>Lake shading
(percent)</t>
  </si>
  <si>
    <r>
      <t xml:space="preserve">["Golf Pond" refers to the small pond just downstream of Crystal Springs Lake. </t>
    </r>
    <r>
      <rPr>
        <b/>
        <sz val="11"/>
        <rFont val="Calibri"/>
        <family val="2"/>
        <scheme val="minor"/>
      </rPr>
      <t>Abbreviations</t>
    </r>
    <r>
      <rPr>
        <sz val="11"/>
        <rFont val="Calibri"/>
        <family val="2"/>
        <scheme val="minor"/>
      </rPr>
      <t>: °F, degrees Fahrenheit; °C, degrees Celsius; n/d, not determined; probe in a water body with little depth and no opportunity to choose probe elevation]</t>
    </r>
  </si>
  <si>
    <r>
      <t xml:space="preserve">["Golf Pond" refers to the small pond just downstream of Crystal Springs Lake. </t>
    </r>
    <r>
      <rPr>
        <b/>
        <sz val="11"/>
        <rFont val="Calibri"/>
        <family val="2"/>
        <scheme val="minor"/>
      </rPr>
      <t>Abbreviations:</t>
    </r>
    <r>
      <rPr>
        <sz val="11"/>
        <rFont val="Calibri"/>
        <family val="2"/>
        <scheme val="minor"/>
      </rPr>
      <t xml:space="preserve"> ft, foot; m, meter; ft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, cubic foot; 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, cubic meter; 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square foot; 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square meter]</t>
    </r>
  </si>
  <si>
    <t>Lake elevation
(feet)</t>
  </si>
  <si>
    <t>Lake elevation
(meters)</t>
  </si>
  <si>
    <r>
      <t>Management s</t>
    </r>
    <r>
      <rPr>
        <sz val="1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enario</t>
    </r>
  </si>
  <si>
    <t>Structure/Withdrawal elevation [meters]</t>
  </si>
  <si>
    <t>Bottom of model grid [meters]</t>
  </si>
  <si>
    <r>
      <rPr>
        <b/>
        <sz val="11"/>
        <color theme="1"/>
        <rFont val="Calibri"/>
        <family val="2"/>
        <scheme val="minor"/>
      </rPr>
      <t>Table 1.</t>
    </r>
    <r>
      <rPr>
        <sz val="11"/>
        <color theme="1"/>
        <rFont val="Calibri"/>
        <family val="2"/>
        <scheme val="minor"/>
      </rPr>
      <t xml:space="preserve">  Selected CE-QUAL-W2 model parameter values for the Golf Pond, Oregon.</t>
    </r>
  </si>
  <si>
    <r>
      <rPr>
        <b/>
        <sz val="11"/>
        <color theme="1"/>
        <rFont val="Calibri"/>
        <family val="2"/>
        <scheme val="minor"/>
      </rPr>
      <t>Table 2.</t>
    </r>
    <r>
      <rPr>
        <sz val="11"/>
        <color theme="1"/>
        <rFont val="Calibri"/>
        <family val="2"/>
        <scheme val="minor"/>
      </rPr>
      <t xml:space="preserve">  Monitoring sites near Crystal Springs Lake, Portland, Oregon.</t>
    </r>
  </si>
  <si>
    <r>
      <rPr>
        <b/>
        <sz val="11"/>
        <color theme="1"/>
        <rFont val="Calibri"/>
        <family val="2"/>
        <scheme val="minor"/>
      </rPr>
      <t>Table 3.</t>
    </r>
    <r>
      <rPr>
        <sz val="11"/>
        <color theme="1"/>
        <rFont val="Calibri"/>
        <family val="2"/>
        <scheme val="minor"/>
      </rPr>
      <t xml:space="preserve">  Streamflow measurements from springs and inflow and outflow points of Crystal Springs Lake and the Golf Pond, Portland, Oregon.</t>
    </r>
  </si>
  <si>
    <r>
      <rPr>
        <b/>
        <sz val="11"/>
        <color theme="1"/>
        <rFont val="Calibri"/>
        <family val="2"/>
        <scheme val="minor"/>
      </rPr>
      <t>Table 4.</t>
    </r>
    <r>
      <rPr>
        <sz val="11"/>
        <color theme="1"/>
        <rFont val="Calibri"/>
        <family val="2"/>
        <scheme val="minor"/>
      </rPr>
      <t xml:space="preserve"> Location of continuous temperature probes and summary of measurements, Crystal Springs Lake, Portland, Oregon.</t>
    </r>
  </si>
  <si>
    <r>
      <rPr>
        <b/>
        <sz val="11"/>
        <color theme="1"/>
        <rFont val="Calibri"/>
        <family val="2"/>
        <scheme val="minor"/>
      </rPr>
      <t>Table 5.</t>
    </r>
    <r>
      <rPr>
        <sz val="11"/>
        <color theme="1"/>
        <rFont val="Calibri"/>
        <family val="2"/>
        <scheme val="minor"/>
      </rPr>
      <t xml:space="preserve">  Calibration fit statistics for sites at Crystal Springs Lake and the Golf Pond, Portland, Oregon.</t>
    </r>
  </si>
  <si>
    <r>
      <rPr>
        <b/>
        <sz val="11"/>
        <color theme="1"/>
        <rFont val="Calibri"/>
        <family val="2"/>
        <scheme val="minor"/>
      </rPr>
      <t>Table 6.</t>
    </r>
    <r>
      <rPr>
        <sz val="11"/>
        <color theme="1"/>
        <rFont val="Calibri"/>
        <family val="2"/>
        <scheme val="minor"/>
      </rPr>
      <t xml:space="preserve">  List of management scenarios evaluated for Crystal Springs Lake, Portland, Oregon.</t>
    </r>
  </si>
  <si>
    <r>
      <rPr>
        <b/>
        <sz val="11"/>
        <color theme="1"/>
        <rFont val="Calibri"/>
        <family val="2"/>
        <scheme val="minor"/>
      </rPr>
      <t>Table 7.</t>
    </r>
    <r>
      <rPr>
        <sz val="11"/>
        <color theme="1"/>
        <rFont val="Calibri"/>
        <family val="2"/>
        <scheme val="minor"/>
      </rPr>
      <t xml:space="preserve">  Average residence times for Crystal Springs Lake and the Golf Pond, Portland, Oregon.</t>
    </r>
  </si>
  <si>
    <r>
      <rPr>
        <b/>
        <sz val="11"/>
        <color theme="1"/>
        <rFont val="Calibri"/>
        <family val="2"/>
        <scheme val="minor"/>
      </rPr>
      <t>Table 8.</t>
    </r>
    <r>
      <rPr>
        <sz val="11"/>
        <color theme="1"/>
        <rFont val="Calibri"/>
        <family val="2"/>
        <scheme val="minor"/>
      </rPr>
      <t xml:space="preserve"> Comparison of weekly 7-day average of the daily average maximum temperature (7dADM) flow-weighted average temperatures at the outflow from Crystal Springs Lake for the simulation period in 2014 under each scenario, Portland, Oregon.</t>
    </r>
  </si>
  <si>
    <r>
      <rPr>
        <b/>
        <sz val="11"/>
        <color theme="1"/>
        <rFont val="Calibri"/>
        <family val="2"/>
        <scheme val="minor"/>
      </rPr>
      <t>Table 9.</t>
    </r>
    <r>
      <rPr>
        <sz val="11"/>
        <color theme="1"/>
        <rFont val="Calibri"/>
        <family val="2"/>
        <scheme val="minor"/>
      </rPr>
      <t xml:space="preserve"> Comparison of weekly 7-day average of the daily average maximum temperatures (7dADM) at the outflow from the Golf Pond for the simulation period in 2014 under each scenario, Portland, Oregon.</t>
    </r>
  </si>
  <si>
    <t>USGS site identification No.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</si>
  <si>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Average of two measurements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</si>
  <si>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Three streamflow measurements were made at different locations along the spillway on 8/5/2014.   Value used was taken closest to the Golf Pond.  Streamflows of 4.08 and 3.72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 (0.12  and 0.11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 were recorded upstream.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</si>
  <si>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Two streamflow measurements were made at different locations along the fish ladder on 8/5/2014.   Value used was taken closest to the Golf Pond.  Streamflow of 5.31 ft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 (0.15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/s) was recorded upstream.</t>
    </r>
  </si>
  <si>
    <t>["Golf Pond" refers to the small pond just downstream of Crystal Springs Lake]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</si>
</sst>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Fill="1" applyAlignment="1">
      <alignment horizontal="center"/>
    </xf>
    <xf numFmtId="1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horizontal="center" wrapText="1"/>
    </xf>
    <xf numFmtId="0" fontId="1" fillId="0" borderId="0" xfId="0" applyFont="1"/>
    <xf numFmtId="0" fontId="0" fillId="0" borderId="0" xfId="0" applyBorder="1"/>
    <xf numFmtId="0" fontId="0" fillId="0" borderId="2" xfId="0" applyBorder="1"/>
    <xf numFmtId="0" fontId="0" fillId="0" borderId="0" xfId="0" applyFill="1" applyBorder="1"/>
    <xf numFmtId="0" fontId="0" fillId="0" borderId="3" xfId="0" applyBorder="1"/>
    <xf numFmtId="0" fontId="0" fillId="0" borderId="2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/>
    <xf numFmtId="164" fontId="0" fillId="0" borderId="0" xfId="0" applyNumberFormat="1"/>
    <xf numFmtId="16" fontId="0" fillId="0" borderId="0" xfId="0" applyNumberFormat="1"/>
    <xf numFmtId="164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/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6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6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Fill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0" xfId="0" applyAlignment="1"/>
    <xf numFmtId="0" fontId="1" fillId="0" borderId="0" xfId="0" applyFont="1" applyAlignment="1">
      <alignment vertical="top"/>
    </xf>
    <xf numFmtId="0" fontId="0" fillId="0" borderId="0" xfId="0" quotePrefix="1" applyFill="1" applyAlignment="1">
      <alignment horizontal="center"/>
    </xf>
    <xf numFmtId="2" fontId="0" fillId="0" borderId="0" xfId="0" quotePrefix="1" applyNumberFormat="1" applyFill="1" applyAlignment="1">
      <alignment horizontal="center"/>
    </xf>
    <xf numFmtId="166" fontId="5" fillId="0" borderId="0" xfId="0" quotePrefix="1" applyNumberFormat="1" applyFont="1" applyFill="1" applyAlignment="1">
      <alignment horizontal="center"/>
    </xf>
    <xf numFmtId="2" fontId="5" fillId="0" borderId="0" xfId="0" quotePrefix="1" applyNumberFormat="1" applyFont="1" applyFill="1" applyAlignment="1">
      <alignment horizontal="center"/>
    </xf>
    <xf numFmtId="0" fontId="5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A36" sqref="A36"/>
    </sheetView>
  </sheetViews>
  <sheetFormatPr defaultRowHeight="15" x14ac:dyDescent="0.25"/>
  <cols>
    <col min="3" max="3" width="13.28515625" customWidth="1"/>
    <col min="4" max="4" width="34.7109375" customWidth="1"/>
    <col min="5" max="5" width="14.7109375" style="2" customWidth="1"/>
    <col min="6" max="6" width="9.140625" style="2"/>
  </cols>
  <sheetData>
    <row r="1" spans="1:11" ht="21.75" customHeight="1" x14ac:dyDescent="0.25">
      <c r="A1" s="59" t="s">
        <v>178</v>
      </c>
      <c r="B1" s="59"/>
      <c r="C1" s="59"/>
      <c r="D1" s="59"/>
      <c r="E1" s="59"/>
    </row>
    <row r="2" spans="1:11" x14ac:dyDescent="0.25">
      <c r="A2" s="53" t="s">
        <v>191</v>
      </c>
    </row>
    <row r="5" spans="1:11" s="13" customFormat="1" ht="30" x14ac:dyDescent="0.25">
      <c r="C5" s="60" t="s">
        <v>152</v>
      </c>
      <c r="D5" s="60" t="s">
        <v>45</v>
      </c>
      <c r="E5" s="60" t="s">
        <v>18</v>
      </c>
      <c r="F5" s="60" t="s">
        <v>20</v>
      </c>
      <c r="H5" s="48"/>
      <c r="I5" s="47"/>
      <c r="J5" s="47"/>
      <c r="K5" s="47"/>
    </row>
    <row r="6" spans="1:11" s="13" customFormat="1" x14ac:dyDescent="0.25">
      <c r="C6" s="13" t="s">
        <v>78</v>
      </c>
      <c r="D6" s="13" t="s">
        <v>81</v>
      </c>
      <c r="E6" s="15">
        <v>1</v>
      </c>
      <c r="F6" s="15">
        <v>1</v>
      </c>
    </row>
    <row r="7" spans="1:11" s="13" customFormat="1" x14ac:dyDescent="0.25">
      <c r="C7" s="13" t="s">
        <v>79</v>
      </c>
      <c r="D7" s="13" t="s">
        <v>80</v>
      </c>
      <c r="E7" s="15">
        <v>2</v>
      </c>
      <c r="F7" s="15">
        <v>1</v>
      </c>
    </row>
    <row r="8" spans="1:11" x14ac:dyDescent="0.25">
      <c r="C8" t="s">
        <v>43</v>
      </c>
      <c r="D8" t="s">
        <v>47</v>
      </c>
      <c r="E8" s="2">
        <v>32</v>
      </c>
      <c r="F8" s="2">
        <v>6</v>
      </c>
    </row>
    <row r="9" spans="1:11" x14ac:dyDescent="0.25">
      <c r="C9" t="s">
        <v>44</v>
      </c>
      <c r="D9" t="s">
        <v>46</v>
      </c>
      <c r="E9" s="2">
        <v>22</v>
      </c>
      <c r="F9" s="2">
        <v>28</v>
      </c>
    </row>
    <row r="10" spans="1:11" x14ac:dyDescent="0.25">
      <c r="C10" s="13" t="s">
        <v>92</v>
      </c>
      <c r="D10" s="13" t="s">
        <v>95</v>
      </c>
      <c r="E10" s="2">
        <v>6</v>
      </c>
      <c r="F10" s="2">
        <v>2</v>
      </c>
    </row>
    <row r="11" spans="1:11" x14ac:dyDescent="0.25">
      <c r="C11" s="13" t="s">
        <v>93</v>
      </c>
      <c r="D11" s="13" t="s">
        <v>96</v>
      </c>
      <c r="E11" s="2">
        <v>0</v>
      </c>
      <c r="F11" s="2">
        <v>1</v>
      </c>
    </row>
    <row r="12" spans="1:11" x14ac:dyDescent="0.25">
      <c r="C12" s="13" t="s">
        <v>94</v>
      </c>
      <c r="D12" s="13" t="s">
        <v>97</v>
      </c>
      <c r="E12" s="2">
        <v>2</v>
      </c>
      <c r="F12" s="2">
        <v>0</v>
      </c>
    </row>
    <row r="13" spans="1:11" x14ac:dyDescent="0.25">
      <c r="C13" s="13" t="s">
        <v>91</v>
      </c>
      <c r="D13" s="13" t="s">
        <v>177</v>
      </c>
      <c r="E13" s="2">
        <v>15.45</v>
      </c>
      <c r="F13" s="2">
        <v>15.2</v>
      </c>
    </row>
    <row r="14" spans="1:11" x14ac:dyDescent="0.25">
      <c r="C14" t="s">
        <v>48</v>
      </c>
      <c r="D14" t="s">
        <v>49</v>
      </c>
      <c r="E14" s="2">
        <v>0.15</v>
      </c>
      <c r="F14" s="2">
        <v>0.05</v>
      </c>
    </row>
    <row r="15" spans="1:11" x14ac:dyDescent="0.25">
      <c r="C15" t="s">
        <v>64</v>
      </c>
      <c r="D15" t="s">
        <v>87</v>
      </c>
      <c r="E15" s="2" t="s">
        <v>67</v>
      </c>
      <c r="F15" s="2">
        <v>5</v>
      </c>
    </row>
    <row r="16" spans="1:11" x14ac:dyDescent="0.25">
      <c r="C16" t="s">
        <v>63</v>
      </c>
      <c r="D16" t="s">
        <v>176</v>
      </c>
      <c r="E16" s="2" t="s">
        <v>74</v>
      </c>
      <c r="F16" s="2">
        <v>15.2</v>
      </c>
    </row>
    <row r="17" spans="3:6" x14ac:dyDescent="0.25">
      <c r="C17" t="s">
        <v>65</v>
      </c>
      <c r="D17" t="s">
        <v>86</v>
      </c>
      <c r="E17" s="2" t="s">
        <v>68</v>
      </c>
      <c r="F17" s="2">
        <v>2</v>
      </c>
    </row>
    <row r="18" spans="3:6" x14ac:dyDescent="0.25">
      <c r="C18" t="s">
        <v>66</v>
      </c>
      <c r="D18" t="s">
        <v>85</v>
      </c>
      <c r="E18" s="2" t="s">
        <v>69</v>
      </c>
      <c r="F18" s="2">
        <v>20</v>
      </c>
    </row>
    <row r="19" spans="3:6" x14ac:dyDescent="0.25">
      <c r="C19" t="s">
        <v>72</v>
      </c>
      <c r="D19" t="s">
        <v>84</v>
      </c>
      <c r="E19" s="2" t="s">
        <v>73</v>
      </c>
      <c r="F19" s="2" t="s">
        <v>73</v>
      </c>
    </row>
    <row r="20" spans="3:6" x14ac:dyDescent="0.25">
      <c r="C20" t="s">
        <v>70</v>
      </c>
      <c r="D20" t="s">
        <v>83</v>
      </c>
      <c r="E20" s="2" t="s">
        <v>71</v>
      </c>
      <c r="F20" s="2" t="s">
        <v>68</v>
      </c>
    </row>
    <row r="21" spans="3:6" x14ac:dyDescent="0.25">
      <c r="C21" s="14" t="s">
        <v>75</v>
      </c>
      <c r="D21" s="14" t="s">
        <v>77</v>
      </c>
      <c r="E21" s="23" t="s">
        <v>76</v>
      </c>
      <c r="F21" s="23" t="s">
        <v>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22" sqref="A22"/>
    </sheetView>
  </sheetViews>
  <sheetFormatPr defaultRowHeight="15" x14ac:dyDescent="0.25"/>
  <cols>
    <col min="2" max="2" width="12.5703125" bestFit="1" customWidth="1"/>
    <col min="3" max="3" width="55" bestFit="1" customWidth="1"/>
    <col min="4" max="4" width="16.140625" bestFit="1" customWidth="1"/>
    <col min="6" max="6" width="10.42578125" customWidth="1"/>
  </cols>
  <sheetData>
    <row r="1" spans="1:6" ht="23.25" customHeight="1" x14ac:dyDescent="0.25">
      <c r="A1" s="59" t="s">
        <v>179</v>
      </c>
      <c r="B1" s="59"/>
      <c r="C1" s="59"/>
    </row>
    <row r="2" spans="1:6" x14ac:dyDescent="0.25">
      <c r="A2" t="s">
        <v>191</v>
      </c>
    </row>
    <row r="3" spans="1:6" ht="45" x14ac:dyDescent="0.25">
      <c r="B3" s="54" t="s">
        <v>166</v>
      </c>
      <c r="C3" s="55" t="s">
        <v>167</v>
      </c>
      <c r="D3" s="54" t="s">
        <v>187</v>
      </c>
      <c r="E3" s="55" t="s">
        <v>168</v>
      </c>
      <c r="F3" s="55" t="s">
        <v>169</v>
      </c>
    </row>
    <row r="5" spans="1:6" x14ac:dyDescent="0.25">
      <c r="B5" t="s">
        <v>2</v>
      </c>
      <c r="C5" t="s">
        <v>25</v>
      </c>
      <c r="D5" s="11">
        <v>452855122381500</v>
      </c>
      <c r="E5" s="12">
        <v>45.481944400000003</v>
      </c>
      <c r="F5" s="12">
        <v>-122.6375</v>
      </c>
    </row>
    <row r="6" spans="1:6" x14ac:dyDescent="0.25">
      <c r="B6" t="s">
        <v>3</v>
      </c>
      <c r="C6" t="s">
        <v>26</v>
      </c>
      <c r="D6" s="11">
        <v>452841122381000</v>
      </c>
      <c r="E6" s="12">
        <v>45.47816667</v>
      </c>
      <c r="F6" s="12">
        <v>-122.63622220000001</v>
      </c>
    </row>
    <row r="7" spans="1:6" x14ac:dyDescent="0.25">
      <c r="B7" t="s">
        <v>4</v>
      </c>
      <c r="C7" t="s">
        <v>27</v>
      </c>
      <c r="D7" s="11">
        <v>452847122380700</v>
      </c>
      <c r="E7" s="12">
        <v>45.4796944</v>
      </c>
      <c r="F7" s="12">
        <v>-122.6353333</v>
      </c>
    </row>
    <row r="8" spans="1:6" x14ac:dyDescent="0.25">
      <c r="B8" t="s">
        <v>5</v>
      </c>
      <c r="C8" t="s">
        <v>28</v>
      </c>
      <c r="D8" s="11">
        <v>452847122380900</v>
      </c>
      <c r="E8" s="12">
        <v>45.479638889999997</v>
      </c>
      <c r="F8" s="12">
        <v>-122.6358889</v>
      </c>
    </row>
    <row r="9" spans="1:6" x14ac:dyDescent="0.25">
      <c r="B9" t="s">
        <v>6</v>
      </c>
      <c r="C9" t="s">
        <v>29</v>
      </c>
      <c r="D9" s="11">
        <v>452848122380900</v>
      </c>
      <c r="E9" s="12">
        <v>45.479972199999999</v>
      </c>
      <c r="F9" s="12">
        <v>-122.63575</v>
      </c>
    </row>
    <row r="10" spans="1:6" x14ac:dyDescent="0.25">
      <c r="B10" t="s">
        <v>7</v>
      </c>
      <c r="C10" t="s">
        <v>30</v>
      </c>
      <c r="D10" s="11">
        <v>452832122380900</v>
      </c>
      <c r="E10" s="12">
        <v>45.47552778</v>
      </c>
      <c r="F10" s="12">
        <v>-122.63578889999999</v>
      </c>
    </row>
    <row r="11" spans="1:6" x14ac:dyDescent="0.25">
      <c r="B11" t="s">
        <v>8</v>
      </c>
      <c r="C11" t="s">
        <v>31</v>
      </c>
      <c r="D11" s="11">
        <v>452841122380800</v>
      </c>
      <c r="E11" s="12">
        <v>45.477991670000002</v>
      </c>
      <c r="F11" s="12">
        <v>-122.6356806</v>
      </c>
    </row>
    <row r="12" spans="1:6" x14ac:dyDescent="0.25">
      <c r="B12" t="s">
        <v>9</v>
      </c>
      <c r="C12" t="s">
        <v>32</v>
      </c>
      <c r="D12" s="11">
        <v>452844122380900</v>
      </c>
      <c r="E12" s="12">
        <v>45.47901667</v>
      </c>
      <c r="F12" s="12">
        <v>-122.6357833</v>
      </c>
    </row>
    <row r="13" spans="1:6" x14ac:dyDescent="0.25">
      <c r="B13" t="s">
        <v>36</v>
      </c>
      <c r="C13" t="s">
        <v>33</v>
      </c>
      <c r="D13" s="11">
        <v>452847122381800</v>
      </c>
      <c r="E13" s="12">
        <v>45.479852780000002</v>
      </c>
      <c r="F13" s="12">
        <v>-122.638211</v>
      </c>
    </row>
    <row r="14" spans="1:6" x14ac:dyDescent="0.25">
      <c r="B14" t="s">
        <v>37</v>
      </c>
      <c r="C14" t="s">
        <v>34</v>
      </c>
      <c r="D14" s="11">
        <v>452847122381700</v>
      </c>
      <c r="E14" s="12">
        <v>45.479677780000003</v>
      </c>
      <c r="F14" s="12">
        <v>-122.63815</v>
      </c>
    </row>
    <row r="15" spans="1:6" x14ac:dyDescent="0.25">
      <c r="B15" t="s">
        <v>15</v>
      </c>
      <c r="C15" t="s">
        <v>39</v>
      </c>
      <c r="D15" s="11">
        <v>452843122381400</v>
      </c>
      <c r="E15" s="12">
        <v>45.478677779999998</v>
      </c>
      <c r="F15" s="12">
        <v>-122.6373</v>
      </c>
    </row>
    <row r="16" spans="1:6" x14ac:dyDescent="0.25">
      <c r="B16" t="s">
        <v>16</v>
      </c>
      <c r="C16" t="s">
        <v>40</v>
      </c>
      <c r="D16" s="11">
        <v>452849122381400</v>
      </c>
      <c r="E16" s="12">
        <v>45.480336100000002</v>
      </c>
      <c r="F16" s="12">
        <v>-122.6371194</v>
      </c>
    </row>
    <row r="17" spans="2:7" x14ac:dyDescent="0.25">
      <c r="B17" t="s">
        <v>17</v>
      </c>
      <c r="C17" t="s">
        <v>38</v>
      </c>
      <c r="D17" s="11">
        <v>452835122381300</v>
      </c>
      <c r="E17" s="12">
        <v>45.476438889999997</v>
      </c>
      <c r="F17" s="12">
        <v>-122.636961</v>
      </c>
    </row>
    <row r="18" spans="2:7" x14ac:dyDescent="0.25">
      <c r="B18" t="s">
        <v>23</v>
      </c>
      <c r="C18" t="s">
        <v>88</v>
      </c>
      <c r="E18" s="12">
        <v>45.479142812184897</v>
      </c>
      <c r="F18" s="12">
        <v>-122.63924929606399</v>
      </c>
    </row>
    <row r="19" spans="2:7" x14ac:dyDescent="0.25">
      <c r="B19" s="44" t="s">
        <v>50</v>
      </c>
      <c r="C19" s="14" t="s">
        <v>35</v>
      </c>
      <c r="D19" s="45">
        <v>452844122382100</v>
      </c>
      <c r="E19" s="46">
        <v>45.478813889999998</v>
      </c>
      <c r="F19" s="46">
        <v>-122.6392194</v>
      </c>
      <c r="G19" s="1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zoomScale="90" zoomScaleNormal="90" workbookViewId="0">
      <selection activeCell="N1" sqref="N1"/>
    </sheetView>
  </sheetViews>
  <sheetFormatPr defaultRowHeight="15" x14ac:dyDescent="0.25"/>
  <cols>
    <col min="1" max="1" width="20.140625" customWidth="1"/>
    <col min="4" max="4" width="11" bestFit="1" customWidth="1"/>
  </cols>
  <sheetData>
    <row r="1" spans="1:16" ht="21" customHeight="1" x14ac:dyDescent="0.25">
      <c r="A1" s="65" t="s">
        <v>180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3" spans="1:16" x14ac:dyDescent="0.25">
      <c r="A3" s="62" t="s">
        <v>164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6" x14ac:dyDescent="0.25">
      <c r="A4" s="24"/>
    </row>
    <row r="5" spans="1:16" x14ac:dyDescent="0.25">
      <c r="A5" s="63" t="s">
        <v>1</v>
      </c>
      <c r="B5" s="61" t="s">
        <v>62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53"/>
    </row>
    <row r="6" spans="1:16" x14ac:dyDescent="0.25">
      <c r="A6" s="64"/>
      <c r="B6" s="21" t="s">
        <v>2</v>
      </c>
      <c r="C6" s="21" t="s">
        <v>36</v>
      </c>
      <c r="D6" s="21" t="s">
        <v>37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  <c r="J6" s="21" t="s">
        <v>8</v>
      </c>
      <c r="K6" s="21" t="s">
        <v>9</v>
      </c>
      <c r="L6" s="21" t="s">
        <v>50</v>
      </c>
    </row>
    <row r="7" spans="1:16" x14ac:dyDescent="0.25">
      <c r="A7" s="1">
        <v>41771</v>
      </c>
      <c r="B7" s="2"/>
      <c r="C7" s="4">
        <v>3.4887999999999999</v>
      </c>
      <c r="D7" s="2"/>
      <c r="E7" s="2"/>
      <c r="F7" s="2"/>
      <c r="G7" s="2"/>
      <c r="H7" s="2"/>
      <c r="I7" s="2"/>
      <c r="J7" s="3">
        <v>1.893</v>
      </c>
      <c r="K7" s="2"/>
      <c r="L7" s="6">
        <v>10.9383</v>
      </c>
    </row>
    <row r="8" spans="1:16" x14ac:dyDescent="0.25">
      <c r="A8" s="1">
        <v>41772</v>
      </c>
      <c r="B8" s="3">
        <v>3.4567000000000001</v>
      </c>
      <c r="C8" s="5"/>
      <c r="D8" s="3">
        <v>6.1092000000000004</v>
      </c>
      <c r="E8" s="2"/>
      <c r="F8" s="2"/>
      <c r="G8" s="2"/>
      <c r="H8" s="2"/>
      <c r="I8" s="2"/>
      <c r="J8" s="2"/>
      <c r="K8" s="2"/>
      <c r="L8" s="5"/>
    </row>
    <row r="9" spans="1:16" x14ac:dyDescent="0.25">
      <c r="A9" s="1">
        <v>41815</v>
      </c>
      <c r="B9" s="2">
        <v>3.39</v>
      </c>
      <c r="C9" s="5">
        <v>4.0199999999999996</v>
      </c>
      <c r="D9" s="2">
        <v>6.29</v>
      </c>
      <c r="E9" s="2"/>
      <c r="F9" s="2"/>
      <c r="G9" s="2"/>
      <c r="H9" s="2"/>
      <c r="I9" s="2"/>
      <c r="J9" s="2">
        <v>2.46</v>
      </c>
      <c r="K9" s="2"/>
      <c r="L9" s="5">
        <v>11.8</v>
      </c>
    </row>
    <row r="10" spans="1:16" x14ac:dyDescent="0.25">
      <c r="A10" s="1">
        <v>41830</v>
      </c>
      <c r="B10" s="2"/>
      <c r="C10" s="5">
        <f>3.46+1.04</f>
        <v>4.5</v>
      </c>
      <c r="D10" s="2">
        <v>4.9400000000000004</v>
      </c>
      <c r="E10" s="2"/>
      <c r="F10" s="2"/>
      <c r="G10" s="2"/>
      <c r="H10" s="2"/>
      <c r="I10" s="2"/>
      <c r="J10" s="2"/>
      <c r="K10" s="2"/>
      <c r="L10" s="5">
        <v>11.7</v>
      </c>
      <c r="P10" s="34"/>
    </row>
    <row r="11" spans="1:16" x14ac:dyDescent="0.25">
      <c r="A11" s="1">
        <v>41835</v>
      </c>
      <c r="B11" s="3">
        <v>2.8</v>
      </c>
      <c r="C11" s="5">
        <v>4.55</v>
      </c>
      <c r="D11" s="2">
        <v>4.3899999999999997</v>
      </c>
      <c r="E11" s="2"/>
      <c r="F11" s="2"/>
      <c r="G11" s="2"/>
      <c r="H11" s="2"/>
      <c r="I11" s="2"/>
      <c r="J11" s="2">
        <v>2.1800000000000002</v>
      </c>
      <c r="K11" s="2"/>
      <c r="L11" s="5">
        <v>10.4</v>
      </c>
      <c r="P11" s="34"/>
    </row>
    <row r="12" spans="1:16" x14ac:dyDescent="0.25">
      <c r="A12" s="1">
        <v>41841</v>
      </c>
      <c r="B12" s="2"/>
      <c r="C12" s="5"/>
      <c r="D12" s="2"/>
      <c r="E12" s="2"/>
      <c r="F12" s="2"/>
      <c r="G12" s="2"/>
      <c r="H12" s="2"/>
      <c r="I12" s="2">
        <v>0.27</v>
      </c>
      <c r="J12" s="2"/>
      <c r="K12" s="2"/>
      <c r="L12" s="5"/>
    </row>
    <row r="13" spans="1:16" ht="17.25" x14ac:dyDescent="0.25">
      <c r="A13" s="1">
        <v>41856</v>
      </c>
      <c r="B13" s="49" t="s">
        <v>158</v>
      </c>
      <c r="C13" s="50" t="s">
        <v>159</v>
      </c>
      <c r="D13" s="49" t="s">
        <v>160</v>
      </c>
      <c r="E13" s="2"/>
      <c r="F13" s="2"/>
      <c r="G13" s="2"/>
      <c r="H13" s="2"/>
      <c r="I13" s="2"/>
      <c r="J13" s="2"/>
      <c r="K13" s="2"/>
      <c r="L13" s="6">
        <v>11.58</v>
      </c>
      <c r="N13" s="16"/>
    </row>
    <row r="14" spans="1:16" x14ac:dyDescent="0.25">
      <c r="A14" s="1">
        <v>41863</v>
      </c>
      <c r="B14" s="2">
        <v>2.39</v>
      </c>
      <c r="C14" s="5">
        <f>1.1+3.64</f>
        <v>4.74</v>
      </c>
      <c r="D14" s="2"/>
      <c r="E14" s="2"/>
      <c r="F14" s="2"/>
      <c r="G14" s="2"/>
      <c r="H14" s="2"/>
      <c r="I14" s="2"/>
      <c r="J14" s="2">
        <v>1.93</v>
      </c>
      <c r="K14" s="2"/>
      <c r="L14" s="6"/>
    </row>
    <row r="15" spans="1:16" x14ac:dyDescent="0.25">
      <c r="A15" s="1">
        <v>41864</v>
      </c>
      <c r="B15" s="2"/>
      <c r="C15" s="5"/>
      <c r="D15" s="2">
        <v>4.26</v>
      </c>
      <c r="E15" s="2"/>
      <c r="F15" s="2"/>
      <c r="G15" s="2"/>
      <c r="H15" s="2"/>
      <c r="I15" s="2"/>
      <c r="J15" s="2"/>
      <c r="K15" s="2"/>
      <c r="L15" s="6">
        <v>11.82</v>
      </c>
    </row>
    <row r="16" spans="1:16" x14ac:dyDescent="0.25">
      <c r="A16" s="1">
        <v>41897</v>
      </c>
      <c r="B16" s="2"/>
      <c r="C16" s="5"/>
      <c r="D16" s="2"/>
      <c r="E16" s="2">
        <v>0.43</v>
      </c>
      <c r="F16" s="2">
        <v>0.85</v>
      </c>
      <c r="G16" s="2">
        <v>0.41</v>
      </c>
      <c r="H16" s="2">
        <v>0.1</v>
      </c>
      <c r="I16" s="2"/>
      <c r="J16" s="2"/>
      <c r="K16" s="2"/>
      <c r="L16" s="6"/>
    </row>
    <row r="17" spans="1:13" x14ac:dyDescent="0.25">
      <c r="A17" s="1">
        <v>41901</v>
      </c>
      <c r="B17" s="2">
        <v>3.2</v>
      </c>
      <c r="C17" s="5">
        <f>1.02+4.56</f>
        <v>5.58</v>
      </c>
      <c r="D17" s="2">
        <v>3.13</v>
      </c>
      <c r="E17" s="2"/>
      <c r="F17" s="2"/>
      <c r="G17" s="2"/>
      <c r="H17" s="2"/>
      <c r="I17" s="2"/>
      <c r="J17" s="2">
        <v>2.4300000000000002</v>
      </c>
      <c r="K17" s="2"/>
      <c r="L17" s="6">
        <v>12.63</v>
      </c>
    </row>
    <row r="18" spans="1:13" x14ac:dyDescent="0.25">
      <c r="A18" s="1">
        <v>41921</v>
      </c>
      <c r="B18" s="2"/>
      <c r="C18" s="5"/>
      <c r="D18" s="2"/>
      <c r="E18" s="2">
        <v>0.19</v>
      </c>
      <c r="F18" s="2"/>
      <c r="G18" s="2"/>
      <c r="H18" s="2">
        <v>0.18</v>
      </c>
      <c r="I18" s="2"/>
      <c r="J18" s="2"/>
      <c r="K18" s="2">
        <v>0.79</v>
      </c>
      <c r="L18" s="6"/>
    </row>
    <row r="19" spans="1:13" x14ac:dyDescent="0.25">
      <c r="A19" s="1"/>
      <c r="B19" s="2"/>
      <c r="C19" s="5"/>
      <c r="D19" s="2"/>
      <c r="E19" s="3">
        <v>0.50895000000000001</v>
      </c>
      <c r="F19" s="2"/>
      <c r="G19" s="2"/>
      <c r="H19" s="2">
        <v>0.45</v>
      </c>
      <c r="I19" s="2"/>
      <c r="J19" s="2"/>
      <c r="K19" s="2"/>
      <c r="L19" s="6"/>
    </row>
    <row r="20" spans="1:13" x14ac:dyDescent="0.25">
      <c r="A20" s="1">
        <v>41933</v>
      </c>
      <c r="B20" s="2">
        <v>3.13</v>
      </c>
      <c r="C20" s="5">
        <f>0.68+4.19</f>
        <v>4.87</v>
      </c>
      <c r="D20" s="2">
        <v>5.16</v>
      </c>
      <c r="E20" s="2"/>
      <c r="F20" s="2"/>
      <c r="G20" s="2"/>
      <c r="H20" s="2"/>
      <c r="I20" s="2"/>
      <c r="J20" s="2">
        <v>1.71</v>
      </c>
      <c r="K20" s="2"/>
      <c r="L20" s="6">
        <v>12.33</v>
      </c>
    </row>
    <row r="21" spans="1:13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3" x14ac:dyDescent="0.25">
      <c r="A22" t="s">
        <v>153</v>
      </c>
      <c r="B22" s="3">
        <v>3.0266714285714285</v>
      </c>
      <c r="C22" s="3">
        <v>4.4339749999999993</v>
      </c>
      <c r="D22" s="3">
        <v>4.9199000000000002</v>
      </c>
      <c r="E22" s="3">
        <v>0.37631666666666669</v>
      </c>
      <c r="F22" s="3">
        <v>0.85</v>
      </c>
      <c r="G22" s="3">
        <v>0.41</v>
      </c>
      <c r="H22" s="3">
        <v>0.24333333333333332</v>
      </c>
      <c r="I22" s="3">
        <v>0.27</v>
      </c>
      <c r="J22" s="3">
        <v>2.1004999999999998</v>
      </c>
      <c r="K22" s="3">
        <v>0.79</v>
      </c>
      <c r="L22" s="3">
        <v>11.649787499999999</v>
      </c>
    </row>
    <row r="23" spans="1:13" x14ac:dyDescent="0.25">
      <c r="A23" t="s">
        <v>154</v>
      </c>
      <c r="B23" s="3">
        <v>0.37795399505886312</v>
      </c>
      <c r="C23" s="3">
        <v>0.67455594229517146</v>
      </c>
      <c r="D23" s="3">
        <v>1.0208747341653326</v>
      </c>
      <c r="E23" s="3">
        <v>0.16611351791270107</v>
      </c>
      <c r="F23" s="3" t="s">
        <v>119</v>
      </c>
      <c r="G23" s="3" t="s">
        <v>119</v>
      </c>
      <c r="H23" s="3">
        <v>0.18339392937971896</v>
      </c>
      <c r="I23" s="3" t="s">
        <v>119</v>
      </c>
      <c r="J23" s="3">
        <v>0.30618540135023087</v>
      </c>
      <c r="K23" s="3" t="s">
        <v>119</v>
      </c>
      <c r="L23" s="3">
        <v>0.7122014691634464</v>
      </c>
    </row>
    <row r="24" spans="1:13" x14ac:dyDescent="0.25">
      <c r="A24" t="s">
        <v>155</v>
      </c>
      <c r="B24" s="2">
        <v>7</v>
      </c>
      <c r="C24" s="2">
        <v>8</v>
      </c>
      <c r="D24" s="2">
        <v>8</v>
      </c>
      <c r="E24" s="2">
        <v>3</v>
      </c>
      <c r="F24" s="2">
        <v>1</v>
      </c>
      <c r="G24" s="2">
        <v>1</v>
      </c>
      <c r="H24" s="2">
        <v>3</v>
      </c>
      <c r="I24" s="2">
        <v>1</v>
      </c>
      <c r="J24" s="2">
        <v>6</v>
      </c>
      <c r="K24" s="2">
        <v>1</v>
      </c>
      <c r="L24" s="2">
        <v>8</v>
      </c>
    </row>
    <row r="27" spans="1:13" x14ac:dyDescent="0.25">
      <c r="A27" s="62" t="s">
        <v>165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16"/>
    </row>
    <row r="29" spans="1:13" x14ac:dyDescent="0.25">
      <c r="B29" t="s">
        <v>0</v>
      </c>
    </row>
    <row r="30" spans="1:13" x14ac:dyDescent="0.25">
      <c r="A30" t="s">
        <v>1</v>
      </c>
      <c r="B30" s="2" t="s">
        <v>2</v>
      </c>
      <c r="C30" s="2" t="s">
        <v>36</v>
      </c>
      <c r="D30" s="2" t="s">
        <v>37</v>
      </c>
      <c r="E30" s="2" t="s">
        <v>3</v>
      </c>
      <c r="F30" s="2" t="s">
        <v>4</v>
      </c>
      <c r="G30" s="2" t="s">
        <v>5</v>
      </c>
      <c r="H30" s="2" t="s">
        <v>6</v>
      </c>
      <c r="I30" s="2" t="s">
        <v>7</v>
      </c>
      <c r="J30" s="2" t="s">
        <v>8</v>
      </c>
      <c r="K30" s="2" t="s">
        <v>9</v>
      </c>
      <c r="L30" s="2" t="s">
        <v>50</v>
      </c>
    </row>
    <row r="31" spans="1:13" x14ac:dyDescent="0.25">
      <c r="A31" s="1">
        <v>41771</v>
      </c>
      <c r="B31" s="3" t="str">
        <f t="shared" ref="B31:L31" si="0">IF(ISNUMBER(B7),B7*0.3048^3,"")</f>
        <v/>
      </c>
      <c r="C31" s="3">
        <f t="shared" si="0"/>
        <v>9.8791814390169611E-2</v>
      </c>
      <c r="D31" s="3" t="str">
        <f t="shared" si="0"/>
        <v/>
      </c>
      <c r="E31" s="3" t="str">
        <f t="shared" si="0"/>
        <v/>
      </c>
      <c r="F31" s="3" t="str">
        <f t="shared" si="0"/>
        <v/>
      </c>
      <c r="G31" s="3" t="str">
        <f t="shared" si="0"/>
        <v/>
      </c>
      <c r="H31" s="3" t="str">
        <f t="shared" si="0"/>
        <v/>
      </c>
      <c r="I31" s="30" t="str">
        <f t="shared" si="0"/>
        <v/>
      </c>
      <c r="J31" s="30">
        <f t="shared" si="0"/>
        <v>5.3603790598656005E-2</v>
      </c>
      <c r="K31" s="3" t="str">
        <f t="shared" si="0"/>
        <v/>
      </c>
      <c r="L31" s="3">
        <f t="shared" si="0"/>
        <v>0.30973816307727364</v>
      </c>
    </row>
    <row r="32" spans="1:13" x14ac:dyDescent="0.25">
      <c r="A32" s="1">
        <v>41772</v>
      </c>
      <c r="B32" s="3">
        <f t="shared" ref="B32:L32" si="1">IF(ISNUMBER(B8),B8*0.3048^3,"")</f>
        <v>9.7882843614566423E-2</v>
      </c>
      <c r="C32" s="3" t="str">
        <f t="shared" si="1"/>
        <v/>
      </c>
      <c r="D32" s="3">
        <f t="shared" si="1"/>
        <v>0.17299327919984644</v>
      </c>
      <c r="E32" s="3" t="str">
        <f t="shared" si="1"/>
        <v/>
      </c>
      <c r="F32" s="3" t="str">
        <f t="shared" si="1"/>
        <v/>
      </c>
      <c r="G32" s="3" t="str">
        <f t="shared" si="1"/>
        <v/>
      </c>
      <c r="H32" s="3" t="str">
        <f t="shared" si="1"/>
        <v/>
      </c>
      <c r="I32" s="30" t="str">
        <f t="shared" si="1"/>
        <v/>
      </c>
      <c r="J32" s="30" t="str">
        <f t="shared" si="1"/>
        <v/>
      </c>
      <c r="K32" s="3" t="str">
        <f t="shared" si="1"/>
        <v/>
      </c>
      <c r="L32" s="3" t="str">
        <f t="shared" si="1"/>
        <v/>
      </c>
    </row>
    <row r="33" spans="1:12" x14ac:dyDescent="0.25">
      <c r="A33" s="1">
        <v>41815</v>
      </c>
      <c r="B33" s="3">
        <f t="shared" ref="B33:L33" si="2">IF(ISNUMBER(B9),B9*0.3048^3,"")</f>
        <v>9.5994109946880013E-2</v>
      </c>
      <c r="C33" s="3">
        <f t="shared" si="2"/>
        <v>0.11383372329984001</v>
      </c>
      <c r="D33" s="3">
        <f t="shared" si="2"/>
        <v>0.17811296506368002</v>
      </c>
      <c r="E33" s="3" t="str">
        <f t="shared" si="2"/>
        <v/>
      </c>
      <c r="F33" s="3" t="str">
        <f t="shared" si="2"/>
        <v/>
      </c>
      <c r="G33" s="3" t="str">
        <f t="shared" si="2"/>
        <v/>
      </c>
      <c r="H33" s="3" t="str">
        <f t="shared" si="2"/>
        <v/>
      </c>
      <c r="I33" s="30" t="str">
        <f t="shared" si="2"/>
        <v/>
      </c>
      <c r="J33" s="30">
        <f t="shared" si="2"/>
        <v>6.9659442616320011E-2</v>
      </c>
      <c r="K33" s="3" t="str">
        <f t="shared" si="2"/>
        <v/>
      </c>
      <c r="L33" s="3">
        <f t="shared" si="2"/>
        <v>0.33413878978560008</v>
      </c>
    </row>
    <row r="34" spans="1:12" x14ac:dyDescent="0.25">
      <c r="A34" s="1">
        <v>41830</v>
      </c>
      <c r="B34" s="3" t="str">
        <f t="shared" ref="B34:L34" si="3">IF(ISNUMBER(B10),B10*0.3048^3,"")</f>
        <v/>
      </c>
      <c r="C34" s="3">
        <f t="shared" si="3"/>
        <v>0.12742580966400002</v>
      </c>
      <c r="D34" s="3">
        <f t="shared" si="3"/>
        <v>0.13988522216448004</v>
      </c>
      <c r="E34" s="3" t="str">
        <f t="shared" si="3"/>
        <v/>
      </c>
      <c r="F34" s="3" t="str">
        <f t="shared" si="3"/>
        <v/>
      </c>
      <c r="G34" s="3" t="str">
        <f t="shared" si="3"/>
        <v/>
      </c>
      <c r="H34" s="3" t="str">
        <f t="shared" si="3"/>
        <v/>
      </c>
      <c r="I34" s="30" t="str">
        <f t="shared" si="3"/>
        <v/>
      </c>
      <c r="J34" s="30" t="str">
        <f t="shared" si="3"/>
        <v/>
      </c>
      <c r="K34" s="3" t="str">
        <f t="shared" si="3"/>
        <v/>
      </c>
      <c r="L34" s="3">
        <f t="shared" si="3"/>
        <v>0.33130710512640005</v>
      </c>
    </row>
    <row r="35" spans="1:12" x14ac:dyDescent="0.25">
      <c r="A35" s="1">
        <v>41835</v>
      </c>
      <c r="B35" s="30">
        <f t="shared" ref="B35:L35" si="4">IF(ISNUMBER(B11),B11*0.3048^3,"")</f>
        <v>7.9287170457600004E-2</v>
      </c>
      <c r="C35" s="3">
        <f t="shared" si="4"/>
        <v>0.12884165199360001</v>
      </c>
      <c r="D35" s="3">
        <f t="shared" si="4"/>
        <v>0.12431095653888001</v>
      </c>
      <c r="E35" s="3" t="str">
        <f t="shared" si="4"/>
        <v/>
      </c>
      <c r="F35" s="3" t="str">
        <f t="shared" si="4"/>
        <v/>
      </c>
      <c r="G35" s="3" t="str">
        <f t="shared" si="4"/>
        <v/>
      </c>
      <c r="H35" s="3" t="str">
        <f t="shared" si="4"/>
        <v/>
      </c>
      <c r="I35" s="30" t="str">
        <f t="shared" si="4"/>
        <v/>
      </c>
      <c r="J35" s="30">
        <f t="shared" si="4"/>
        <v>6.1730725570560016E-2</v>
      </c>
      <c r="K35" s="3" t="str">
        <f t="shared" si="4"/>
        <v/>
      </c>
      <c r="L35" s="3">
        <f t="shared" si="4"/>
        <v>0.29449520455680006</v>
      </c>
    </row>
    <row r="36" spans="1:12" x14ac:dyDescent="0.25">
      <c r="A36" s="1">
        <v>41841</v>
      </c>
      <c r="B36" s="30" t="str">
        <f t="shared" ref="B36:L36" si="5">IF(ISNUMBER(B12),B12*0.3048^3,"")</f>
        <v/>
      </c>
      <c r="C36" s="3" t="str">
        <f t="shared" si="5"/>
        <v/>
      </c>
      <c r="D36" s="3" t="str">
        <f t="shared" si="5"/>
        <v/>
      </c>
      <c r="E36" s="3" t="str">
        <f t="shared" si="5"/>
        <v/>
      </c>
      <c r="F36" s="3" t="str">
        <f t="shared" si="5"/>
        <v/>
      </c>
      <c r="G36" s="3" t="str">
        <f t="shared" si="5"/>
        <v/>
      </c>
      <c r="H36" s="3" t="str">
        <f t="shared" si="5"/>
        <v/>
      </c>
      <c r="I36" s="30">
        <f t="shared" si="5"/>
        <v>7.6455485798400018E-3</v>
      </c>
      <c r="J36" s="30" t="str">
        <f t="shared" si="5"/>
        <v/>
      </c>
      <c r="K36" s="3" t="str">
        <f t="shared" si="5"/>
        <v/>
      </c>
      <c r="L36" s="3" t="str">
        <f t="shared" si="5"/>
        <v/>
      </c>
    </row>
    <row r="37" spans="1:12" ht="17.25" x14ac:dyDescent="0.25">
      <c r="A37" s="1">
        <v>41856</v>
      </c>
      <c r="B37" s="51" t="s">
        <v>161</v>
      </c>
      <c r="C37" s="52" t="s">
        <v>162</v>
      </c>
      <c r="D37" s="52" t="s">
        <v>163</v>
      </c>
      <c r="E37" s="33" t="str">
        <f t="shared" ref="E37:L37" si="6">IF(ISNUMBER(E13),E13*0.3048^3,"")</f>
        <v/>
      </c>
      <c r="F37" s="33" t="str">
        <f t="shared" si="6"/>
        <v/>
      </c>
      <c r="G37" s="33" t="str">
        <f t="shared" si="6"/>
        <v/>
      </c>
      <c r="H37" s="33" t="str">
        <f t="shared" si="6"/>
        <v/>
      </c>
      <c r="I37" s="32" t="str">
        <f t="shared" si="6"/>
        <v/>
      </c>
      <c r="J37" s="32" t="str">
        <f t="shared" si="6"/>
        <v/>
      </c>
      <c r="K37" s="33" t="str">
        <f t="shared" si="6"/>
        <v/>
      </c>
      <c r="L37" s="33">
        <f t="shared" si="6"/>
        <v>0.32790908353536002</v>
      </c>
    </row>
    <row r="38" spans="1:12" x14ac:dyDescent="0.25">
      <c r="A38" s="1">
        <v>41863</v>
      </c>
      <c r="B38" s="30">
        <f t="shared" ref="B38:L38" si="7">IF(ISNUMBER(B14),B14*0.3048^3,"")</f>
        <v>6.7677263354880016E-2</v>
      </c>
      <c r="C38" s="3">
        <f t="shared" si="7"/>
        <v>0.13422185284608001</v>
      </c>
      <c r="D38" s="3" t="str">
        <f t="shared" si="7"/>
        <v/>
      </c>
      <c r="E38" s="3" t="str">
        <f t="shared" si="7"/>
        <v/>
      </c>
      <c r="F38" s="3" t="str">
        <f t="shared" si="7"/>
        <v/>
      </c>
      <c r="G38" s="3" t="str">
        <f t="shared" si="7"/>
        <v/>
      </c>
      <c r="H38" s="3" t="str">
        <f t="shared" si="7"/>
        <v/>
      </c>
      <c r="I38" s="30" t="str">
        <f t="shared" si="7"/>
        <v/>
      </c>
      <c r="J38" s="30">
        <f t="shared" si="7"/>
        <v>5.4651513922560006E-2</v>
      </c>
      <c r="K38" s="3" t="str">
        <f t="shared" si="7"/>
        <v/>
      </c>
      <c r="L38" s="3" t="str">
        <f t="shared" si="7"/>
        <v/>
      </c>
    </row>
    <row r="39" spans="1:12" x14ac:dyDescent="0.25">
      <c r="A39" s="1">
        <v>41864</v>
      </c>
      <c r="B39" s="30" t="str">
        <f t="shared" ref="B39:L39" si="8">IF(ISNUMBER(B15),B15*0.3048^3,"")</f>
        <v/>
      </c>
      <c r="C39" s="3" t="str">
        <f t="shared" si="8"/>
        <v/>
      </c>
      <c r="D39" s="3">
        <f t="shared" si="8"/>
        <v>0.12062976648192002</v>
      </c>
      <c r="E39" s="3" t="str">
        <f t="shared" si="8"/>
        <v/>
      </c>
      <c r="F39" s="3" t="str">
        <f t="shared" si="8"/>
        <v/>
      </c>
      <c r="G39" s="3" t="str">
        <f t="shared" si="8"/>
        <v/>
      </c>
      <c r="H39" s="3" t="str">
        <f t="shared" si="8"/>
        <v/>
      </c>
      <c r="I39" s="3" t="str">
        <f t="shared" si="8"/>
        <v/>
      </c>
      <c r="J39" s="3" t="str">
        <f t="shared" si="8"/>
        <v/>
      </c>
      <c r="K39" s="3" t="str">
        <f t="shared" si="8"/>
        <v/>
      </c>
      <c r="L39" s="3">
        <f t="shared" si="8"/>
        <v>0.33470512671744007</v>
      </c>
    </row>
    <row r="40" spans="1:12" x14ac:dyDescent="0.25">
      <c r="A40" s="1">
        <v>41897</v>
      </c>
      <c r="B40" s="30" t="str">
        <f t="shared" ref="B40:L40" si="9">IF(ISNUMBER(B16),B16*0.3048^3,"")</f>
        <v/>
      </c>
      <c r="C40" s="3" t="str">
        <f t="shared" si="9"/>
        <v/>
      </c>
      <c r="D40" s="3" t="str">
        <f t="shared" si="9"/>
        <v/>
      </c>
      <c r="E40" s="30">
        <f t="shared" si="9"/>
        <v>1.2176244034560002E-2</v>
      </c>
      <c r="F40" s="30">
        <f t="shared" si="9"/>
        <v>2.4069319603200003E-2</v>
      </c>
      <c r="G40" s="30">
        <f t="shared" si="9"/>
        <v>1.1609907102720002E-2</v>
      </c>
      <c r="H40" s="30">
        <f t="shared" si="9"/>
        <v>2.8316846592000007E-3</v>
      </c>
      <c r="I40" s="3" t="str">
        <f t="shared" si="9"/>
        <v/>
      </c>
      <c r="J40" s="3" t="str">
        <f t="shared" si="9"/>
        <v/>
      </c>
      <c r="K40" s="3" t="str">
        <f t="shared" si="9"/>
        <v/>
      </c>
      <c r="L40" s="3" t="str">
        <f t="shared" si="9"/>
        <v/>
      </c>
    </row>
    <row r="41" spans="1:12" x14ac:dyDescent="0.25">
      <c r="A41" s="1">
        <v>41901</v>
      </c>
      <c r="B41" s="30">
        <f t="shared" ref="B41:L41" si="10">IF(ISNUMBER(B17),B17*0.3048^3,"")</f>
        <v>9.0613909094400022E-2</v>
      </c>
      <c r="C41" s="3">
        <f t="shared" si="10"/>
        <v>0.15800800398336001</v>
      </c>
      <c r="D41" s="30">
        <f t="shared" si="10"/>
        <v>8.8631729832960013E-2</v>
      </c>
      <c r="E41" s="3" t="str">
        <f t="shared" si="10"/>
        <v/>
      </c>
      <c r="F41" s="3" t="str">
        <f t="shared" si="10"/>
        <v/>
      </c>
      <c r="G41" s="3" t="str">
        <f t="shared" si="10"/>
        <v/>
      </c>
      <c r="H41" s="3" t="str">
        <f t="shared" si="10"/>
        <v/>
      </c>
      <c r="I41" s="3" t="str">
        <f t="shared" si="10"/>
        <v/>
      </c>
      <c r="J41" s="30">
        <f t="shared" si="10"/>
        <v>6.8809937218560019E-2</v>
      </c>
      <c r="K41" s="30" t="str">
        <f t="shared" si="10"/>
        <v/>
      </c>
      <c r="L41" s="3">
        <f t="shared" si="10"/>
        <v>0.35764177245696005</v>
      </c>
    </row>
    <row r="42" spans="1:12" x14ac:dyDescent="0.25">
      <c r="A42" s="1">
        <v>41921</v>
      </c>
      <c r="B42" s="3" t="str">
        <f t="shared" ref="B42:L42" si="11">IF(ISNUMBER(B18),B18*0.3048^3,"")</f>
        <v/>
      </c>
      <c r="C42" s="3" t="str">
        <f t="shared" si="11"/>
        <v/>
      </c>
      <c r="D42" s="3" t="str">
        <f t="shared" si="11"/>
        <v/>
      </c>
      <c r="E42" s="30">
        <f t="shared" si="11"/>
        <v>5.3802008524800006E-3</v>
      </c>
      <c r="F42" s="3" t="str">
        <f t="shared" si="11"/>
        <v/>
      </c>
      <c r="G42" s="3" t="str">
        <f t="shared" si="11"/>
        <v/>
      </c>
      <c r="H42" s="30">
        <f t="shared" si="11"/>
        <v>5.0970323865600006E-3</v>
      </c>
      <c r="I42" s="3" t="str">
        <f t="shared" si="11"/>
        <v/>
      </c>
      <c r="J42" s="30" t="str">
        <f t="shared" si="11"/>
        <v/>
      </c>
      <c r="K42" s="30">
        <f t="shared" si="11"/>
        <v>2.2370308807680005E-2</v>
      </c>
      <c r="L42" s="3" t="str">
        <f t="shared" si="11"/>
        <v/>
      </c>
    </row>
    <row r="43" spans="1:12" x14ac:dyDescent="0.25">
      <c r="A43" s="1"/>
      <c r="B43" s="3" t="str">
        <f t="shared" ref="B43:L43" si="12">IF(ISNUMBER(B19),B19*0.3048^3,"")</f>
        <v/>
      </c>
      <c r="C43" s="3" t="str">
        <f t="shared" si="12"/>
        <v/>
      </c>
      <c r="D43" s="3" t="str">
        <f t="shared" si="12"/>
        <v/>
      </c>
      <c r="E43" s="30">
        <f t="shared" si="12"/>
        <v>1.4411859072998403E-2</v>
      </c>
      <c r="F43" s="3" t="str">
        <f t="shared" si="12"/>
        <v/>
      </c>
      <c r="G43" s="3" t="str">
        <f t="shared" si="12"/>
        <v/>
      </c>
      <c r="H43" s="30">
        <f t="shared" si="12"/>
        <v>1.2742580966400002E-2</v>
      </c>
      <c r="I43" s="3" t="str">
        <f t="shared" si="12"/>
        <v/>
      </c>
      <c r="J43" s="30" t="str">
        <f t="shared" si="12"/>
        <v/>
      </c>
      <c r="K43" s="30" t="str">
        <f t="shared" si="12"/>
        <v/>
      </c>
      <c r="L43" s="3" t="str">
        <f t="shared" si="12"/>
        <v/>
      </c>
    </row>
    <row r="44" spans="1:12" x14ac:dyDescent="0.25">
      <c r="A44" s="1">
        <v>41933</v>
      </c>
      <c r="B44" s="30">
        <f t="shared" ref="B44:L44" si="13">IF(ISNUMBER(B20),B20*0.3048^3,"")</f>
        <v>8.8631729832960013E-2</v>
      </c>
      <c r="C44" s="3">
        <f t="shared" si="13"/>
        <v>0.13790304290304004</v>
      </c>
      <c r="D44" s="3">
        <f t="shared" si="13"/>
        <v>0.14611492841472001</v>
      </c>
      <c r="E44" s="3" t="str">
        <f t="shared" si="13"/>
        <v/>
      </c>
      <c r="F44" s="3" t="str">
        <f t="shared" si="13"/>
        <v/>
      </c>
      <c r="G44" s="3" t="str">
        <f t="shared" si="13"/>
        <v/>
      </c>
      <c r="H44" s="3" t="str">
        <f t="shared" si="13"/>
        <v/>
      </c>
      <c r="I44" s="3" t="str">
        <f t="shared" si="13"/>
        <v/>
      </c>
      <c r="J44" s="30">
        <f t="shared" si="13"/>
        <v>4.8421807672320009E-2</v>
      </c>
      <c r="K44" s="30" t="str">
        <f t="shared" si="13"/>
        <v/>
      </c>
      <c r="L44" s="3">
        <f t="shared" si="13"/>
        <v>0.34914671847936007</v>
      </c>
    </row>
    <row r="45" spans="1:12" x14ac:dyDescent="0.25">
      <c r="B45" s="30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t="s">
        <v>10</v>
      </c>
      <c r="B46" s="30">
        <f t="shared" ref="B46:L46" si="14">+AVERAGE(B31:B44)</f>
        <v>8.6681171050214403E-2</v>
      </c>
      <c r="C46" s="3">
        <f t="shared" si="14"/>
        <v>0.12843227129715568</v>
      </c>
      <c r="D46" s="3">
        <f t="shared" si="14"/>
        <v>0.13866840681378378</v>
      </c>
      <c r="E46" s="30">
        <f t="shared" si="14"/>
        <v>1.0656101320012802E-2</v>
      </c>
      <c r="F46" s="30">
        <f t="shared" si="14"/>
        <v>2.4069319603200003E-2</v>
      </c>
      <c r="G46" s="30">
        <f t="shared" si="14"/>
        <v>1.1609907102720002E-2</v>
      </c>
      <c r="H46" s="30">
        <f t="shared" si="14"/>
        <v>6.8904326707200014E-3</v>
      </c>
      <c r="I46" s="30">
        <f t="shared" si="14"/>
        <v>7.6455485798400018E-3</v>
      </c>
      <c r="J46" s="30">
        <f t="shared" si="14"/>
        <v>5.9479536266496019E-2</v>
      </c>
      <c r="K46" s="30">
        <f t="shared" si="14"/>
        <v>2.2370308807680005E-2</v>
      </c>
      <c r="L46" s="3">
        <f t="shared" si="14"/>
        <v>0.32988524546689929</v>
      </c>
    </row>
    <row r="47" spans="1:12" x14ac:dyDescent="0.25">
      <c r="A47" t="s">
        <v>123</v>
      </c>
      <c r="B47" s="30">
        <f>+STDEV(B31:B44)</f>
        <v>1.1378041656431834E-2</v>
      </c>
      <c r="C47" s="30">
        <f>+STDEV(C31:C44)</f>
        <v>1.8667233235925999E-2</v>
      </c>
      <c r="D47" s="30">
        <f>+STDEV(D31:D44)</f>
        <v>3.116140596448826E-2</v>
      </c>
      <c r="E47" s="30">
        <f>+STDEV(E31:E44)</f>
        <v>4.7038110035914089E-3</v>
      </c>
      <c r="F47" s="30" t="s">
        <v>119</v>
      </c>
      <c r="G47" s="30" t="s">
        <v>119</v>
      </c>
      <c r="H47" s="30">
        <f>+STDEV(H31:H44)</f>
        <v>5.1931377641495809E-3</v>
      </c>
      <c r="I47" s="30" t="s">
        <v>119</v>
      </c>
      <c r="J47" s="30">
        <f>+STDEV(J31:J44)</f>
        <v>8.6702050387442442E-3</v>
      </c>
      <c r="K47" s="30" t="s">
        <v>119</v>
      </c>
      <c r="L47" s="30">
        <f>+STDEV(L31:L44)</f>
        <v>2.0167299744898334E-2</v>
      </c>
    </row>
    <row r="48" spans="1:12" x14ac:dyDescent="0.25">
      <c r="A48" s="14" t="s">
        <v>11</v>
      </c>
      <c r="B48" s="23">
        <f t="shared" ref="B48:L48" si="15">+COUNT(B31:B44)</f>
        <v>6</v>
      </c>
      <c r="C48" s="23">
        <f t="shared" si="15"/>
        <v>7</v>
      </c>
      <c r="D48" s="23">
        <f t="shared" si="15"/>
        <v>7</v>
      </c>
      <c r="E48" s="23">
        <f t="shared" si="15"/>
        <v>3</v>
      </c>
      <c r="F48" s="23">
        <f t="shared" si="15"/>
        <v>1</v>
      </c>
      <c r="G48" s="23">
        <f t="shared" si="15"/>
        <v>1</v>
      </c>
      <c r="H48" s="23">
        <f t="shared" si="15"/>
        <v>3</v>
      </c>
      <c r="I48" s="23">
        <f t="shared" si="15"/>
        <v>1</v>
      </c>
      <c r="J48" s="23">
        <f t="shared" si="15"/>
        <v>6</v>
      </c>
      <c r="K48" s="23">
        <f t="shared" si="15"/>
        <v>1</v>
      </c>
      <c r="L48" s="23">
        <f t="shared" si="15"/>
        <v>8</v>
      </c>
    </row>
    <row r="50" spans="1:1" ht="17.25" x14ac:dyDescent="0.25">
      <c r="A50" s="24" t="s">
        <v>188</v>
      </c>
    </row>
    <row r="51" spans="1:1" ht="17.25" x14ac:dyDescent="0.25">
      <c r="A51" s="24" t="s">
        <v>189</v>
      </c>
    </row>
    <row r="52" spans="1:1" ht="17.25" x14ac:dyDescent="0.25">
      <c r="A52" s="24" t="s">
        <v>190</v>
      </c>
    </row>
    <row r="54" spans="1:1" x14ac:dyDescent="0.25">
      <c r="A54" s="16"/>
    </row>
  </sheetData>
  <mergeCells count="5">
    <mergeCell ref="B5:L5"/>
    <mergeCell ref="A3:L3"/>
    <mergeCell ref="A5:A6"/>
    <mergeCell ref="A27:L27"/>
    <mergeCell ref="A1:L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workbookViewId="0">
      <selection activeCell="I1" sqref="I1"/>
    </sheetView>
  </sheetViews>
  <sheetFormatPr defaultRowHeight="15" x14ac:dyDescent="0.25"/>
  <cols>
    <col min="1" max="1" width="20.28515625" style="2" bestFit="1" customWidth="1"/>
    <col min="2" max="2" width="10.85546875" customWidth="1"/>
    <col min="3" max="3" width="12.140625" customWidth="1"/>
    <col min="4" max="4" width="13" customWidth="1"/>
    <col min="5" max="5" width="12.5703125" customWidth="1"/>
    <col min="6" max="6" width="11.42578125" customWidth="1"/>
    <col min="7" max="7" width="11.7109375" customWidth="1"/>
  </cols>
  <sheetData>
    <row r="1" spans="1:10" ht="35.25" customHeight="1" x14ac:dyDescent="0.25">
      <c r="A1" s="67" t="s">
        <v>181</v>
      </c>
      <c r="B1" s="67"/>
      <c r="C1" s="67"/>
      <c r="D1" s="67"/>
      <c r="E1" s="67"/>
      <c r="F1" s="67"/>
      <c r="G1" s="67"/>
    </row>
    <row r="2" spans="1:10" ht="47.25" customHeight="1" x14ac:dyDescent="0.25">
      <c r="A2" s="66" t="s">
        <v>171</v>
      </c>
      <c r="B2" s="66"/>
      <c r="C2" s="66"/>
      <c r="D2" s="66"/>
      <c r="E2" s="66"/>
      <c r="F2" s="66"/>
      <c r="G2" s="66"/>
      <c r="H2" s="16"/>
      <c r="J2" s="16"/>
    </row>
    <row r="4" spans="1:10" x14ac:dyDescent="0.25">
      <c r="B4" s="8" t="s">
        <v>14</v>
      </c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0</v>
      </c>
      <c r="B5" s="2" t="s">
        <v>4</v>
      </c>
      <c r="C5" s="2" t="s">
        <v>7</v>
      </c>
      <c r="D5" s="2" t="s">
        <v>7</v>
      </c>
      <c r="E5" s="2" t="s">
        <v>8</v>
      </c>
      <c r="F5" s="2" t="s">
        <v>9</v>
      </c>
      <c r="H5" s="2"/>
      <c r="I5" s="2"/>
      <c r="J5" s="2"/>
    </row>
    <row r="6" spans="1:10" x14ac:dyDescent="0.25">
      <c r="A6" s="2" t="s">
        <v>118</v>
      </c>
      <c r="B6" s="5" t="s">
        <v>124</v>
      </c>
      <c r="C6" s="2">
        <v>0.4</v>
      </c>
      <c r="D6" s="2" t="s">
        <v>24</v>
      </c>
      <c r="E6" s="5" t="s">
        <v>124</v>
      </c>
      <c r="F6" s="5" t="s">
        <v>124</v>
      </c>
      <c r="H6" s="2"/>
      <c r="I6" s="2"/>
      <c r="J6" s="2"/>
    </row>
    <row r="7" spans="1:10" x14ac:dyDescent="0.25">
      <c r="A7" s="1" t="s">
        <v>12</v>
      </c>
      <c r="B7" s="10">
        <v>41851</v>
      </c>
      <c r="C7" s="1">
        <v>41856</v>
      </c>
      <c r="D7" s="10">
        <v>41851</v>
      </c>
      <c r="E7" s="1">
        <v>41760</v>
      </c>
      <c r="F7" s="10">
        <v>41851</v>
      </c>
      <c r="G7" s="1"/>
      <c r="H7" s="1"/>
      <c r="I7" s="1"/>
      <c r="J7" s="1"/>
    </row>
    <row r="8" spans="1:10" x14ac:dyDescent="0.25">
      <c r="A8" s="1" t="s">
        <v>13</v>
      </c>
      <c r="B8" s="10">
        <v>41920</v>
      </c>
      <c r="C8" s="1">
        <v>41921</v>
      </c>
      <c r="D8" s="1">
        <v>41921</v>
      </c>
      <c r="E8" s="1">
        <v>41932</v>
      </c>
      <c r="F8" s="1">
        <v>41932</v>
      </c>
      <c r="G8" s="1"/>
      <c r="H8" s="1"/>
      <c r="I8" s="1"/>
      <c r="J8" s="1"/>
    </row>
    <row r="9" spans="1:10" x14ac:dyDescent="0.25">
      <c r="A9" s="1" t="s">
        <v>125</v>
      </c>
      <c r="B9" s="7">
        <f t="shared" ref="B9:F11" si="0">B13*9/5+32</f>
        <v>55.47009706249986</v>
      </c>
      <c r="C9" s="7">
        <f t="shared" si="0"/>
        <v>56.120000000000005</v>
      </c>
      <c r="D9" s="7">
        <f t="shared" si="0"/>
        <v>55.463443451384038</v>
      </c>
      <c r="E9" s="7">
        <f t="shared" si="0"/>
        <v>55.150430867123035</v>
      </c>
      <c r="F9" s="7">
        <f t="shared" si="0"/>
        <v>55.058387121698459</v>
      </c>
      <c r="G9" s="2"/>
    </row>
    <row r="10" spans="1:10" x14ac:dyDescent="0.25">
      <c r="A10" s="1" t="s">
        <v>126</v>
      </c>
      <c r="B10" s="7">
        <f t="shared" si="0"/>
        <v>58.497799999999998</v>
      </c>
      <c r="C10" s="7">
        <f t="shared" si="0"/>
        <v>56.48</v>
      </c>
      <c r="D10" s="7">
        <f t="shared" si="0"/>
        <v>55.558399999999999</v>
      </c>
      <c r="E10" s="7">
        <f t="shared" si="0"/>
        <v>55.428800000000003</v>
      </c>
      <c r="F10" s="7">
        <f t="shared" si="0"/>
        <v>55.992200000000004</v>
      </c>
      <c r="G10" s="2"/>
    </row>
    <row r="11" spans="1:10" x14ac:dyDescent="0.25">
      <c r="A11" s="1" t="s">
        <v>127</v>
      </c>
      <c r="B11" s="7">
        <f t="shared" si="0"/>
        <v>54.604399999999998</v>
      </c>
      <c r="C11" s="7">
        <f t="shared" si="0"/>
        <v>56.120000000000005</v>
      </c>
      <c r="D11" s="7">
        <f t="shared" si="0"/>
        <v>55.385600000000004</v>
      </c>
      <c r="E11" s="7">
        <f t="shared" si="0"/>
        <v>55.038200000000003</v>
      </c>
      <c r="F11" s="7">
        <f t="shared" si="0"/>
        <v>54.995000000000005</v>
      </c>
      <c r="G11" s="7"/>
    </row>
    <row r="12" spans="1:10" x14ac:dyDescent="0.25">
      <c r="A12" s="1" t="s">
        <v>135</v>
      </c>
      <c r="B12" s="7">
        <f>B16*9/5</f>
        <v>1.2370153846153848</v>
      </c>
      <c r="C12" s="7">
        <f>C16*9/5</f>
        <v>7.5009375000000544E-2</v>
      </c>
      <c r="D12" s="7">
        <f>D16*9/5</f>
        <v>6.9659999999998917E-2</v>
      </c>
      <c r="E12" s="7">
        <f>E16*9/5</f>
        <v>7.1968604651163393E-2</v>
      </c>
      <c r="F12" s="7">
        <f>F16*9/5</f>
        <v>0.32127750000000072</v>
      </c>
      <c r="G12" s="7"/>
    </row>
    <row r="13" spans="1:10" x14ac:dyDescent="0.25">
      <c r="A13" s="1" t="s">
        <v>120</v>
      </c>
      <c r="B13" s="7">
        <v>13.038942812499924</v>
      </c>
      <c r="C13" s="2">
        <v>13.4</v>
      </c>
      <c r="D13" s="7">
        <v>13.03524636188002</v>
      </c>
      <c r="E13" s="7">
        <v>12.86135048173502</v>
      </c>
      <c r="F13" s="7">
        <v>12.810215067610256</v>
      </c>
      <c r="G13" s="7"/>
      <c r="H13" s="7"/>
      <c r="I13" s="7"/>
      <c r="J13" s="7"/>
    </row>
    <row r="14" spans="1:10" x14ac:dyDescent="0.25">
      <c r="A14" s="1" t="s">
        <v>121</v>
      </c>
      <c r="B14" s="7">
        <v>14.721</v>
      </c>
      <c r="C14" s="2">
        <v>13.6</v>
      </c>
      <c r="D14" s="7">
        <v>13.087999999999999</v>
      </c>
      <c r="E14" s="7">
        <v>13.016</v>
      </c>
      <c r="F14" s="7">
        <v>13.329000000000001</v>
      </c>
      <c r="G14" s="7"/>
      <c r="H14" s="7"/>
      <c r="I14" s="7"/>
      <c r="J14" s="7"/>
    </row>
    <row r="15" spans="1:10" x14ac:dyDescent="0.25">
      <c r="A15" s="1" t="s">
        <v>122</v>
      </c>
      <c r="B15" s="7">
        <v>12.558</v>
      </c>
      <c r="C15" s="7">
        <v>13.4</v>
      </c>
      <c r="D15" s="7">
        <v>12.992000000000001</v>
      </c>
      <c r="E15" s="7">
        <v>12.798999999999999</v>
      </c>
      <c r="F15" s="7">
        <v>12.775</v>
      </c>
      <c r="G15" s="7"/>
      <c r="H15" s="7"/>
      <c r="I15" s="7"/>
      <c r="J15" s="7"/>
    </row>
    <row r="16" spans="1:10" x14ac:dyDescent="0.25">
      <c r="A16" s="1" t="s">
        <v>134</v>
      </c>
      <c r="B16" s="7">
        <v>0.68723076923076942</v>
      </c>
      <c r="C16" s="3">
        <v>4.1671875000000302E-2</v>
      </c>
      <c r="D16" s="3">
        <v>3.8699999999999402E-2</v>
      </c>
      <c r="E16" s="3">
        <v>3.9982558139535218E-2</v>
      </c>
      <c r="F16" s="7">
        <v>0.17848750000000041</v>
      </c>
      <c r="G16" s="7"/>
      <c r="H16" s="7"/>
      <c r="I16" s="7"/>
      <c r="J16" s="7"/>
    </row>
    <row r="17" spans="1:10" x14ac:dyDescent="0.25">
      <c r="A17" s="1"/>
      <c r="B17" s="2"/>
      <c r="C17" s="5"/>
      <c r="D17" s="2"/>
      <c r="E17" s="2"/>
      <c r="F17" s="2"/>
      <c r="G17" s="2"/>
      <c r="H17" s="2"/>
      <c r="I17" s="2"/>
      <c r="J17" s="2"/>
    </row>
    <row r="18" spans="1:10" x14ac:dyDescent="0.25">
      <c r="A18" s="1"/>
      <c r="B18" s="8" t="s">
        <v>18</v>
      </c>
      <c r="C18" s="4"/>
      <c r="D18" s="2"/>
      <c r="E18" s="28"/>
      <c r="F18" s="2"/>
      <c r="G18" s="2"/>
      <c r="H18" s="2"/>
      <c r="I18" s="2"/>
      <c r="J18" s="2"/>
    </row>
    <row r="19" spans="1:10" x14ac:dyDescent="0.25">
      <c r="A19" s="2" t="s">
        <v>0</v>
      </c>
      <c r="B19" s="2" t="s">
        <v>15</v>
      </c>
      <c r="C19" s="2" t="s">
        <v>15</v>
      </c>
      <c r="D19" s="2" t="s">
        <v>15</v>
      </c>
      <c r="E19" s="5" t="s">
        <v>15</v>
      </c>
      <c r="F19" s="2" t="s">
        <v>16</v>
      </c>
      <c r="G19" s="2" t="s">
        <v>17</v>
      </c>
      <c r="H19" s="2"/>
      <c r="I19" s="2"/>
      <c r="J19" s="2"/>
    </row>
    <row r="20" spans="1:10" x14ac:dyDescent="0.25">
      <c r="A20" s="2" t="s">
        <v>118</v>
      </c>
      <c r="B20" s="5">
        <v>1.6</v>
      </c>
      <c r="C20" s="2">
        <v>3</v>
      </c>
      <c r="D20" s="5">
        <v>3.9</v>
      </c>
      <c r="E20" s="5">
        <v>6.6</v>
      </c>
      <c r="F20" s="2">
        <v>0.4</v>
      </c>
      <c r="G20" s="2">
        <v>0.3</v>
      </c>
      <c r="H20" s="2"/>
      <c r="I20" s="2"/>
      <c r="J20" s="2"/>
    </row>
    <row r="21" spans="1:10" x14ac:dyDescent="0.25">
      <c r="A21" s="1" t="s">
        <v>12</v>
      </c>
      <c r="B21" s="9">
        <v>41841</v>
      </c>
      <c r="C21" s="9">
        <v>41841</v>
      </c>
      <c r="D21" s="9">
        <v>41841</v>
      </c>
      <c r="E21" s="9">
        <v>41841</v>
      </c>
      <c r="F21" s="9">
        <v>41841</v>
      </c>
      <c r="G21" s="9">
        <v>41841</v>
      </c>
      <c r="H21" s="1"/>
      <c r="I21" s="1"/>
      <c r="J21" s="1"/>
    </row>
    <row r="22" spans="1:10" x14ac:dyDescent="0.25">
      <c r="A22" s="1" t="s">
        <v>13</v>
      </c>
      <c r="B22" s="1">
        <v>41921</v>
      </c>
      <c r="C22" s="1">
        <v>41921</v>
      </c>
      <c r="D22" s="1">
        <v>41851</v>
      </c>
      <c r="E22" s="9">
        <v>41850</v>
      </c>
      <c r="F22" s="1">
        <v>41871</v>
      </c>
      <c r="G22" s="1">
        <v>41921</v>
      </c>
      <c r="H22" s="1"/>
      <c r="I22" s="1"/>
      <c r="J22" s="1"/>
    </row>
    <row r="23" spans="1:10" x14ac:dyDescent="0.25">
      <c r="A23" s="1" t="s">
        <v>125</v>
      </c>
      <c r="B23" s="7">
        <f t="shared" ref="B23:G25" si="1">B27*9/5+32</f>
        <v>61.79118849732172</v>
      </c>
      <c r="C23" s="7">
        <f t="shared" si="1"/>
        <v>60.200762571577357</v>
      </c>
      <c r="D23" s="7">
        <f t="shared" si="1"/>
        <v>60.267677018633528</v>
      </c>
      <c r="E23" s="7">
        <f t="shared" si="1"/>
        <v>57.936922505800496</v>
      </c>
      <c r="F23" s="7">
        <f t="shared" si="1"/>
        <v>58.143170062370046</v>
      </c>
      <c r="G23" s="7">
        <f t="shared" si="1"/>
        <v>66.338958591916551</v>
      </c>
      <c r="H23" s="2"/>
    </row>
    <row r="24" spans="1:10" x14ac:dyDescent="0.25">
      <c r="A24" s="1" t="s">
        <v>126</v>
      </c>
      <c r="B24" s="7">
        <f t="shared" si="1"/>
        <v>72.869</v>
      </c>
      <c r="C24" s="7">
        <f t="shared" si="1"/>
        <v>69.646999999999991</v>
      </c>
      <c r="D24" s="7">
        <f t="shared" si="1"/>
        <v>63.561199999999999</v>
      </c>
      <c r="E24" s="7">
        <f t="shared" si="1"/>
        <v>59.401400000000002</v>
      </c>
      <c r="F24" s="7">
        <f t="shared" si="1"/>
        <v>65.8292</v>
      </c>
      <c r="G24" s="7">
        <f t="shared" si="1"/>
        <v>83.868799999999993</v>
      </c>
      <c r="H24" s="2"/>
    </row>
    <row r="25" spans="1:10" x14ac:dyDescent="0.25">
      <c r="A25" s="1" t="s">
        <v>127</v>
      </c>
      <c r="B25" s="7">
        <f t="shared" si="1"/>
        <v>56.035399999999996</v>
      </c>
      <c r="C25" s="7">
        <f t="shared" si="1"/>
        <v>55.619599999999998</v>
      </c>
      <c r="D25" s="7">
        <f t="shared" si="1"/>
        <v>57.721999999999994</v>
      </c>
      <c r="E25" s="7">
        <f t="shared" si="1"/>
        <v>56.164999999999999</v>
      </c>
      <c r="F25" s="7">
        <f t="shared" si="1"/>
        <v>54.168800000000005</v>
      </c>
      <c r="G25" s="7">
        <f t="shared" si="1"/>
        <v>52.5092</v>
      </c>
      <c r="H25" s="7"/>
    </row>
    <row r="26" spans="1:10" x14ac:dyDescent="0.25">
      <c r="A26" s="1" t="s">
        <v>135</v>
      </c>
      <c r="B26" s="7">
        <f t="shared" ref="B26:G26" si="2">B30*9/5</f>
        <v>4.7298328767123277</v>
      </c>
      <c r="C26" s="7">
        <f t="shared" si="2"/>
        <v>3.6568253164556972</v>
      </c>
      <c r="D26" s="7">
        <f t="shared" si="2"/>
        <v>3.2683999999999997</v>
      </c>
      <c r="E26" s="7">
        <f t="shared" si="2"/>
        <v>1.196325000000001</v>
      </c>
      <c r="F26" s="7">
        <f t="shared" si="2"/>
        <v>8.7528000000000024</v>
      </c>
      <c r="G26" s="7">
        <f t="shared" si="2"/>
        <v>13.902530769230768</v>
      </c>
      <c r="H26" s="7"/>
    </row>
    <row r="27" spans="1:10" x14ac:dyDescent="0.25">
      <c r="A27" s="1" t="s">
        <v>120</v>
      </c>
      <c r="B27" s="7">
        <v>16.550660276289843</v>
      </c>
      <c r="C27" s="7">
        <v>15.667090317542973</v>
      </c>
      <c r="D27" s="7">
        <v>15.704265010351961</v>
      </c>
      <c r="E27" s="6">
        <v>14.409401392111388</v>
      </c>
      <c r="F27" s="7">
        <v>14.523983367983361</v>
      </c>
      <c r="G27" s="7">
        <v>19.077199217731415</v>
      </c>
      <c r="H27" s="7"/>
      <c r="I27" s="7"/>
      <c r="J27" s="7"/>
    </row>
    <row r="28" spans="1:10" x14ac:dyDescent="0.25">
      <c r="A28" s="1" t="s">
        <v>121</v>
      </c>
      <c r="B28" s="7">
        <v>22.704999999999998</v>
      </c>
      <c r="C28" s="7">
        <v>20.914999999999999</v>
      </c>
      <c r="D28" s="7">
        <v>17.533999999999999</v>
      </c>
      <c r="E28" s="6">
        <v>15.223000000000001</v>
      </c>
      <c r="F28" s="7">
        <v>18.794</v>
      </c>
      <c r="G28" s="7">
        <v>28.815999999999999</v>
      </c>
      <c r="H28" s="7"/>
      <c r="I28" s="7"/>
      <c r="J28" s="7"/>
    </row>
    <row r="29" spans="1:10" x14ac:dyDescent="0.25">
      <c r="A29" s="1" t="s">
        <v>122</v>
      </c>
      <c r="B29" s="7">
        <v>13.353</v>
      </c>
      <c r="C29" s="7">
        <v>13.122</v>
      </c>
      <c r="D29" s="7">
        <v>14.29</v>
      </c>
      <c r="E29" s="6">
        <v>13.425000000000001</v>
      </c>
      <c r="F29" s="7">
        <v>12.316000000000001</v>
      </c>
      <c r="G29" s="7">
        <v>11.394</v>
      </c>
      <c r="H29" s="7"/>
      <c r="I29" s="7"/>
      <c r="J29" s="7"/>
    </row>
    <row r="30" spans="1:10" x14ac:dyDescent="0.25">
      <c r="A30" s="1" t="s">
        <v>134</v>
      </c>
      <c r="B30" s="7">
        <v>2.6276849315068489</v>
      </c>
      <c r="C30" s="7">
        <v>2.031569620253165</v>
      </c>
      <c r="D30" s="7">
        <v>1.8157777777777777</v>
      </c>
      <c r="E30" s="6">
        <v>0.66462500000000047</v>
      </c>
      <c r="F30" s="7">
        <v>4.8626666666666676</v>
      </c>
      <c r="G30" s="7">
        <v>7.7236282051282048</v>
      </c>
      <c r="H30" s="7"/>
      <c r="I30" s="7"/>
      <c r="J30" s="7"/>
    </row>
    <row r="31" spans="1:10" x14ac:dyDescent="0.25">
      <c r="A31" s="1"/>
      <c r="B31" s="2"/>
      <c r="C31" s="5"/>
      <c r="D31" s="2"/>
      <c r="E31" s="3"/>
      <c r="F31" s="2"/>
      <c r="G31" s="2"/>
      <c r="H31" s="2"/>
      <c r="I31" s="2"/>
      <c r="J31" s="2"/>
    </row>
    <row r="32" spans="1:10" x14ac:dyDescent="0.25">
      <c r="A32" s="1"/>
      <c r="B32" s="8" t="s">
        <v>19</v>
      </c>
      <c r="C32" s="5"/>
      <c r="D32" s="2"/>
      <c r="E32" s="2"/>
      <c r="F32" s="2"/>
      <c r="G32" s="2"/>
      <c r="H32" s="2"/>
      <c r="I32" s="2"/>
      <c r="J32" s="2"/>
    </row>
    <row r="33" spans="1:10" x14ac:dyDescent="0.25">
      <c r="A33" s="2" t="s">
        <v>0</v>
      </c>
      <c r="B33" s="2" t="s">
        <v>2</v>
      </c>
      <c r="C33" s="2" t="s">
        <v>36</v>
      </c>
      <c r="D33" s="2" t="s">
        <v>37</v>
      </c>
      <c r="E33" s="2"/>
      <c r="F33" s="2"/>
      <c r="G33" s="2"/>
      <c r="H33" s="2"/>
      <c r="I33" s="2"/>
      <c r="J33" s="2"/>
    </row>
    <row r="34" spans="1:10" x14ac:dyDescent="0.25">
      <c r="A34" s="2" t="s">
        <v>118</v>
      </c>
      <c r="B34" s="5" t="s">
        <v>124</v>
      </c>
      <c r="C34" s="5" t="s">
        <v>124</v>
      </c>
      <c r="D34" s="5" t="s">
        <v>124</v>
      </c>
      <c r="E34" s="5"/>
      <c r="F34" s="2"/>
      <c r="G34" s="2"/>
      <c r="H34" s="3"/>
      <c r="I34" s="3"/>
      <c r="J34" s="3"/>
    </row>
    <row r="35" spans="1:10" x14ac:dyDescent="0.25">
      <c r="A35" s="1" t="s">
        <v>12</v>
      </c>
      <c r="B35" s="1">
        <v>41760</v>
      </c>
      <c r="C35" s="1">
        <v>41760</v>
      </c>
      <c r="D35" s="1">
        <v>41760</v>
      </c>
      <c r="E35" s="9"/>
      <c r="F35" s="9"/>
      <c r="G35" s="9"/>
      <c r="H35" s="2"/>
      <c r="I35" s="2"/>
      <c r="J35" s="2"/>
    </row>
    <row r="36" spans="1:10" x14ac:dyDescent="0.25">
      <c r="A36" s="1" t="s">
        <v>13</v>
      </c>
      <c r="B36" s="1">
        <v>41932</v>
      </c>
      <c r="C36" s="1">
        <v>41932</v>
      </c>
      <c r="D36" s="1">
        <v>41911</v>
      </c>
      <c r="E36" s="1"/>
      <c r="F36" s="1"/>
      <c r="G36" s="1"/>
      <c r="H36" s="2"/>
      <c r="I36" s="2"/>
      <c r="J36" s="2"/>
    </row>
    <row r="37" spans="1:10" x14ac:dyDescent="0.25">
      <c r="A37" s="1" t="s">
        <v>125</v>
      </c>
      <c r="B37" s="7">
        <f t="shared" ref="B37:D39" si="3">B41*9/5+32</f>
        <v>61.986566260679545</v>
      </c>
      <c r="C37" s="7">
        <f t="shared" si="3"/>
        <v>62.055576404289909</v>
      </c>
      <c r="D37" s="7">
        <f t="shared" si="3"/>
        <v>62.986696303434698</v>
      </c>
      <c r="E37" s="7"/>
      <c r="J37" s="2"/>
    </row>
    <row r="38" spans="1:10" x14ac:dyDescent="0.25">
      <c r="A38" s="1" t="s">
        <v>126</v>
      </c>
      <c r="B38" s="7">
        <f t="shared" si="3"/>
        <v>71.661199999999994</v>
      </c>
      <c r="C38" s="7">
        <f t="shared" si="3"/>
        <v>74.553799999999995</v>
      </c>
      <c r="D38" s="7">
        <f t="shared" si="3"/>
        <v>73.126400000000004</v>
      </c>
      <c r="E38" s="7"/>
      <c r="J38" s="2"/>
    </row>
    <row r="39" spans="1:10" x14ac:dyDescent="0.25">
      <c r="A39" s="1" t="s">
        <v>127</v>
      </c>
      <c r="B39" s="7">
        <f t="shared" si="3"/>
        <v>55.081400000000002</v>
      </c>
      <c r="C39" s="7">
        <f t="shared" si="3"/>
        <v>55.299199999999999</v>
      </c>
      <c r="D39" s="7">
        <f t="shared" si="3"/>
        <v>55.5152</v>
      </c>
      <c r="E39" s="7"/>
      <c r="J39" s="2"/>
    </row>
    <row r="40" spans="1:10" x14ac:dyDescent="0.25">
      <c r="A40" s="1" t="s">
        <v>135</v>
      </c>
      <c r="B40" s="7">
        <f>B44*9/5</f>
        <v>4.0566558139534887</v>
      </c>
      <c r="C40" s="7">
        <f>C44*9/5</f>
        <v>5.0417267441860467</v>
      </c>
      <c r="D40" s="7">
        <f>D44*9/5</f>
        <v>5.420631578947364</v>
      </c>
      <c r="E40" s="7"/>
      <c r="J40" s="2"/>
    </row>
    <row r="41" spans="1:10" x14ac:dyDescent="0.25">
      <c r="A41" s="1" t="s">
        <v>120</v>
      </c>
      <c r="B41" s="7">
        <v>16.659203478155305</v>
      </c>
      <c r="C41" s="7">
        <v>16.697542446827729</v>
      </c>
      <c r="D41" s="6">
        <v>17.214831279685946</v>
      </c>
      <c r="E41" s="7"/>
      <c r="F41" s="7"/>
      <c r="G41" s="7"/>
      <c r="H41" s="2"/>
      <c r="I41" s="2"/>
      <c r="J41" s="2"/>
    </row>
    <row r="42" spans="1:10" x14ac:dyDescent="0.25">
      <c r="A42" s="1" t="s">
        <v>121</v>
      </c>
      <c r="B42" s="7">
        <v>22.033999999999999</v>
      </c>
      <c r="C42" s="7">
        <v>23.640999999999998</v>
      </c>
      <c r="D42" s="6">
        <v>22.847999999999999</v>
      </c>
      <c r="E42" s="7"/>
      <c r="F42" s="7"/>
      <c r="G42" s="7"/>
      <c r="H42" s="2"/>
      <c r="I42" s="2"/>
      <c r="J42" s="2"/>
    </row>
    <row r="43" spans="1:10" x14ac:dyDescent="0.25">
      <c r="A43" s="1" t="s">
        <v>122</v>
      </c>
      <c r="B43" s="7">
        <v>12.823</v>
      </c>
      <c r="C43" s="7">
        <v>12.944000000000001</v>
      </c>
      <c r="D43" s="6">
        <v>13.064</v>
      </c>
      <c r="E43" s="7"/>
      <c r="F43" s="7"/>
      <c r="G43" s="7"/>
      <c r="H43" s="2"/>
      <c r="I43" s="2"/>
      <c r="J43" s="2"/>
    </row>
    <row r="44" spans="1:10" x14ac:dyDescent="0.25">
      <c r="A44" s="1" t="s">
        <v>134</v>
      </c>
      <c r="B44" s="7">
        <v>2.2536976744186048</v>
      </c>
      <c r="C44" s="7">
        <v>2.8009593023255817</v>
      </c>
      <c r="D44" s="6">
        <v>3.0114619883040912</v>
      </c>
      <c r="E44" s="7"/>
      <c r="F44" s="7"/>
      <c r="G44" s="7"/>
      <c r="H44" s="2"/>
      <c r="I44" s="2"/>
      <c r="J44" s="2"/>
    </row>
    <row r="45" spans="1:10" x14ac:dyDescent="0.25"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1"/>
      <c r="B46" s="8" t="s">
        <v>20</v>
      </c>
      <c r="C46" s="5"/>
      <c r="D46" s="2"/>
      <c r="E46" s="2"/>
      <c r="F46" s="2"/>
      <c r="G46" s="2"/>
      <c r="H46" s="2"/>
      <c r="I46" s="2"/>
      <c r="J46" s="2"/>
    </row>
    <row r="47" spans="1:10" x14ac:dyDescent="0.25">
      <c r="A47" s="2" t="s">
        <v>0</v>
      </c>
      <c r="B47" s="2" t="s">
        <v>22</v>
      </c>
      <c r="C47" s="2" t="s">
        <v>23</v>
      </c>
      <c r="D47" s="2" t="s">
        <v>23</v>
      </c>
      <c r="E47" s="2"/>
      <c r="F47" s="2"/>
      <c r="G47" s="2"/>
      <c r="H47" s="2"/>
      <c r="I47" s="2"/>
      <c r="J47" s="2"/>
    </row>
    <row r="48" spans="1:10" x14ac:dyDescent="0.25">
      <c r="A48" s="2" t="s">
        <v>118</v>
      </c>
      <c r="B48" s="5">
        <v>0.3</v>
      </c>
      <c r="C48" s="2">
        <v>0.4</v>
      </c>
      <c r="D48" s="5">
        <v>1.7</v>
      </c>
      <c r="E48" s="5"/>
      <c r="F48" s="2"/>
      <c r="G48" s="2"/>
      <c r="H48" s="2"/>
      <c r="I48" s="2"/>
      <c r="J48" s="2"/>
    </row>
    <row r="49" spans="1:10" x14ac:dyDescent="0.25">
      <c r="A49" s="1" t="s">
        <v>12</v>
      </c>
      <c r="B49" s="9">
        <v>41856</v>
      </c>
      <c r="C49" s="9">
        <v>41856</v>
      </c>
      <c r="D49" s="9">
        <v>41841</v>
      </c>
      <c r="E49" s="9"/>
      <c r="F49" s="9"/>
      <c r="G49" s="9"/>
      <c r="H49" s="2"/>
      <c r="I49" s="2"/>
      <c r="J49" s="2"/>
    </row>
    <row r="50" spans="1:10" x14ac:dyDescent="0.25">
      <c r="A50" s="1" t="s">
        <v>13</v>
      </c>
      <c r="B50" s="1">
        <v>41921</v>
      </c>
      <c r="C50" s="1">
        <v>41921</v>
      </c>
      <c r="D50" s="1">
        <v>41921</v>
      </c>
      <c r="E50" s="1"/>
      <c r="F50" s="1"/>
      <c r="G50" s="1"/>
    </row>
    <row r="51" spans="1:10" x14ac:dyDescent="0.25">
      <c r="A51" s="1" t="s">
        <v>125</v>
      </c>
      <c r="B51" s="7">
        <f t="shared" ref="B51:D53" si="4">B55*9/5+32</f>
        <v>61.421968522072916</v>
      </c>
      <c r="C51" s="7">
        <f t="shared" si="4"/>
        <v>63.291408445297591</v>
      </c>
      <c r="D51" s="7">
        <f t="shared" si="4"/>
        <v>63.326632542373105</v>
      </c>
      <c r="E51" s="7"/>
    </row>
    <row r="52" spans="1:10" x14ac:dyDescent="0.25">
      <c r="A52" s="1" t="s">
        <v>126</v>
      </c>
      <c r="B52" s="7">
        <f t="shared" si="4"/>
        <v>70.327399999999997</v>
      </c>
      <c r="C52" s="7">
        <f t="shared" si="4"/>
        <v>72.512600000000006</v>
      </c>
      <c r="D52" s="7">
        <f t="shared" si="4"/>
        <v>72.996800000000007</v>
      </c>
      <c r="E52" s="7"/>
    </row>
    <row r="53" spans="1:10" x14ac:dyDescent="0.25">
      <c r="A53" s="1" t="s">
        <v>127</v>
      </c>
      <c r="B53" s="7">
        <f t="shared" si="4"/>
        <v>55.369399999999999</v>
      </c>
      <c r="C53" s="7">
        <f t="shared" si="4"/>
        <v>55.696999999999996</v>
      </c>
      <c r="D53" s="7">
        <f t="shared" si="4"/>
        <v>54.343400000000003</v>
      </c>
      <c r="E53" s="7"/>
    </row>
    <row r="54" spans="1:10" x14ac:dyDescent="0.25">
      <c r="A54" s="1" t="s">
        <v>135</v>
      </c>
      <c r="B54" s="7">
        <f>B58*9/5</f>
        <v>4.2673500000000013</v>
      </c>
      <c r="C54" s="7">
        <f>C58*9/5</f>
        <v>5.4625218750000002</v>
      </c>
      <c r="D54" s="7">
        <f>D58*9/5</f>
        <v>6.5834658227848077</v>
      </c>
      <c r="E54" s="7"/>
    </row>
    <row r="55" spans="1:10" x14ac:dyDescent="0.25">
      <c r="A55" s="1" t="s">
        <v>120</v>
      </c>
      <c r="B55" s="7">
        <v>16.345538067818286</v>
      </c>
      <c r="C55" s="7">
        <v>17.384115802943104</v>
      </c>
      <c r="D55" s="7">
        <v>17.403684745762835</v>
      </c>
      <c r="E55" s="7"/>
      <c r="F55" s="7"/>
      <c r="G55" s="7"/>
    </row>
    <row r="56" spans="1:10" x14ac:dyDescent="0.25">
      <c r="A56" s="1" t="s">
        <v>121</v>
      </c>
      <c r="B56" s="7">
        <v>21.292999999999999</v>
      </c>
      <c r="C56" s="7">
        <v>22.507000000000001</v>
      </c>
      <c r="D56" s="7">
        <v>22.776</v>
      </c>
      <c r="E56" s="7"/>
      <c r="F56" s="7"/>
      <c r="G56" s="7"/>
    </row>
    <row r="57" spans="1:10" x14ac:dyDescent="0.25">
      <c r="A57" s="1" t="s">
        <v>122</v>
      </c>
      <c r="B57" s="7">
        <v>12.983000000000001</v>
      </c>
      <c r="C57" s="7">
        <v>13.164999999999999</v>
      </c>
      <c r="D57" s="7">
        <v>12.413</v>
      </c>
      <c r="E57" s="7"/>
      <c r="F57" s="7"/>
      <c r="G57" s="7"/>
    </row>
    <row r="58" spans="1:10" x14ac:dyDescent="0.25">
      <c r="A58" s="1" t="s">
        <v>134</v>
      </c>
      <c r="B58" s="7">
        <v>2.3707500000000006</v>
      </c>
      <c r="C58" s="7">
        <v>3.0347343750000002</v>
      </c>
      <c r="D58" s="7">
        <v>3.6574810126582267</v>
      </c>
      <c r="E58" s="7"/>
      <c r="F58" s="7"/>
      <c r="G58" s="7"/>
    </row>
    <row r="60" spans="1:10" x14ac:dyDescent="0.25">
      <c r="B60" t="s">
        <v>21</v>
      </c>
    </row>
    <row r="61" spans="1:10" x14ac:dyDescent="0.25">
      <c r="A61" s="2" t="s">
        <v>0</v>
      </c>
      <c r="B61" s="24" t="s">
        <v>50</v>
      </c>
      <c r="C61" s="16"/>
    </row>
    <row r="62" spans="1:10" x14ac:dyDescent="0.25">
      <c r="A62" s="2" t="s">
        <v>118</v>
      </c>
      <c r="B62" s="5" t="s">
        <v>124</v>
      </c>
    </row>
    <row r="63" spans="1:10" x14ac:dyDescent="0.25">
      <c r="A63" s="1" t="s">
        <v>12</v>
      </c>
      <c r="B63" s="10">
        <v>41851</v>
      </c>
    </row>
    <row r="64" spans="1:10" x14ac:dyDescent="0.25">
      <c r="A64" s="1" t="s">
        <v>13</v>
      </c>
      <c r="B64" s="1">
        <v>41932</v>
      </c>
    </row>
    <row r="65" spans="1:7" x14ac:dyDescent="0.25">
      <c r="A65" s="1" t="s">
        <v>125</v>
      </c>
      <c r="B65" s="7">
        <f>B69*9/5+32</f>
        <v>61.923469362524052</v>
      </c>
    </row>
    <row r="66" spans="1:7" x14ac:dyDescent="0.25">
      <c r="A66" s="1" t="s">
        <v>126</v>
      </c>
      <c r="B66" s="7">
        <f>B70*9/5+32</f>
        <v>69.470600000000005</v>
      </c>
    </row>
    <row r="67" spans="1:7" x14ac:dyDescent="0.25">
      <c r="A67" s="1" t="s">
        <v>127</v>
      </c>
      <c r="B67" s="7">
        <f>B71*9/5+32</f>
        <v>55.471999999999994</v>
      </c>
    </row>
    <row r="68" spans="1:7" x14ac:dyDescent="0.25">
      <c r="A68" s="1" t="s">
        <v>135</v>
      </c>
      <c r="B68" s="7">
        <f>B72*9/5</f>
        <v>3.7703474999999984</v>
      </c>
    </row>
    <row r="69" spans="1:7" x14ac:dyDescent="0.25">
      <c r="A69" s="1" t="s">
        <v>120</v>
      </c>
      <c r="B69" s="7">
        <v>16.624149645846696</v>
      </c>
    </row>
    <row r="70" spans="1:7" x14ac:dyDescent="0.25">
      <c r="A70" s="1" t="s">
        <v>121</v>
      </c>
      <c r="B70" s="7">
        <v>20.817</v>
      </c>
    </row>
    <row r="71" spans="1:7" x14ac:dyDescent="0.25">
      <c r="A71" s="1" t="s">
        <v>122</v>
      </c>
      <c r="B71" s="7">
        <v>13.04</v>
      </c>
    </row>
    <row r="72" spans="1:7" x14ac:dyDescent="0.25">
      <c r="A72" s="43" t="s">
        <v>134</v>
      </c>
      <c r="B72" s="37">
        <v>2.0946374999999993</v>
      </c>
      <c r="C72" s="14"/>
      <c r="D72" s="14"/>
      <c r="E72" s="14"/>
      <c r="F72" s="14"/>
      <c r="G72" s="14"/>
    </row>
    <row r="75" spans="1:7" x14ac:dyDescent="0.25">
      <c r="A75"/>
    </row>
  </sheetData>
  <mergeCells count="2">
    <mergeCell ref="A2:G2"/>
    <mergeCell ref="A1:G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23" sqref="B23"/>
    </sheetView>
  </sheetViews>
  <sheetFormatPr defaultRowHeight="15" x14ac:dyDescent="0.25"/>
  <cols>
    <col min="2" max="2" width="22.140625" bestFit="1" customWidth="1"/>
    <col min="3" max="3" width="22.140625" customWidth="1"/>
    <col min="4" max="5" width="5" style="2" bestFit="1" customWidth="1"/>
    <col min="6" max="7" width="14.140625" style="2" customWidth="1"/>
    <col min="8" max="9" width="15.28515625" style="2" customWidth="1"/>
    <col min="10" max="10" width="5" style="2" bestFit="1" customWidth="1"/>
  </cols>
  <sheetData>
    <row r="1" spans="1:10" ht="19.5" customHeight="1" x14ac:dyDescent="0.25">
      <c r="A1" s="57" t="s">
        <v>182</v>
      </c>
      <c r="B1" s="57"/>
      <c r="C1" s="57"/>
      <c r="D1" s="58"/>
      <c r="E1" s="58"/>
      <c r="F1" s="58"/>
      <c r="G1" s="58"/>
    </row>
    <row r="2" spans="1:10" x14ac:dyDescent="0.25">
      <c r="A2" t="s">
        <v>149</v>
      </c>
    </row>
    <row r="3" spans="1:10" x14ac:dyDescent="0.25">
      <c r="C3" s="16"/>
    </row>
    <row r="4" spans="1:10" x14ac:dyDescent="0.25">
      <c r="A4" s="14"/>
      <c r="B4" s="14" t="s">
        <v>62</v>
      </c>
      <c r="C4" s="17" t="s">
        <v>157</v>
      </c>
    </row>
    <row r="5" spans="1:10" x14ac:dyDescent="0.25">
      <c r="A5" s="18" t="s">
        <v>150</v>
      </c>
      <c r="B5" s="18"/>
      <c r="C5" s="18"/>
      <c r="D5" s="21" t="s">
        <v>53</v>
      </c>
      <c r="E5" s="21" t="s">
        <v>52</v>
      </c>
      <c r="F5" s="21" t="s">
        <v>128</v>
      </c>
      <c r="G5" s="21" t="s">
        <v>98</v>
      </c>
      <c r="H5" s="21" t="s">
        <v>129</v>
      </c>
      <c r="I5" s="21" t="s">
        <v>99</v>
      </c>
      <c r="J5" s="21" t="s">
        <v>51</v>
      </c>
    </row>
    <row r="6" spans="1:10" x14ac:dyDescent="0.25">
      <c r="A6" t="s">
        <v>41</v>
      </c>
      <c r="B6" s="17" t="s">
        <v>15</v>
      </c>
      <c r="C6" s="20" t="s">
        <v>89</v>
      </c>
      <c r="D6" s="2">
        <v>69</v>
      </c>
      <c r="E6" s="2">
        <v>0.89</v>
      </c>
      <c r="F6" s="3">
        <f>G6/0.3048</f>
        <v>0</v>
      </c>
      <c r="G6" s="3">
        <v>0</v>
      </c>
      <c r="H6" s="3">
        <f>I6/0.3048</f>
        <v>3.2808398950131233E-2</v>
      </c>
      <c r="I6" s="2">
        <v>0.01</v>
      </c>
      <c r="J6" s="2">
        <v>0.96</v>
      </c>
    </row>
    <row r="7" spans="1:10" x14ac:dyDescent="0.25">
      <c r="A7" t="s">
        <v>42</v>
      </c>
      <c r="B7" s="19" t="s">
        <v>23</v>
      </c>
      <c r="C7" s="17" t="s">
        <v>90</v>
      </c>
      <c r="D7" s="2">
        <v>60</v>
      </c>
      <c r="E7" s="2">
        <v>0.75</v>
      </c>
      <c r="F7" s="3">
        <f>G7/0.3048</f>
        <v>-6.5616797900262466E-2</v>
      </c>
      <c r="G7" s="3">
        <v>-0.02</v>
      </c>
      <c r="H7" s="3">
        <f>I7/0.3048</f>
        <v>6.5616797900262466E-2</v>
      </c>
      <c r="I7" s="2">
        <v>0.02</v>
      </c>
      <c r="J7" s="2">
        <v>0.97</v>
      </c>
    </row>
    <row r="8" spans="1:10" x14ac:dyDescent="0.25">
      <c r="A8" s="18" t="s">
        <v>151</v>
      </c>
      <c r="B8" s="18"/>
      <c r="C8" s="18"/>
      <c r="D8" s="21" t="s">
        <v>53</v>
      </c>
      <c r="E8" s="21" t="s">
        <v>52</v>
      </c>
      <c r="F8" s="21" t="s">
        <v>130</v>
      </c>
      <c r="G8" s="21" t="s">
        <v>100</v>
      </c>
      <c r="H8" s="21" t="s">
        <v>130</v>
      </c>
      <c r="I8" s="21" t="s">
        <v>101</v>
      </c>
      <c r="J8" s="21" t="s">
        <v>51</v>
      </c>
    </row>
    <row r="9" spans="1:10" x14ac:dyDescent="0.25">
      <c r="A9" t="s">
        <v>41</v>
      </c>
      <c r="B9" t="s">
        <v>16</v>
      </c>
      <c r="C9" t="s">
        <v>58</v>
      </c>
      <c r="D9" s="2">
        <v>1181</v>
      </c>
      <c r="E9" s="2">
        <v>0.74</v>
      </c>
      <c r="F9" s="3">
        <f t="shared" ref="F9:F17" si="0">G9*9/5</f>
        <v>-0.21600000000000003</v>
      </c>
      <c r="G9" s="3">
        <v>-0.12</v>
      </c>
      <c r="H9" s="3">
        <f t="shared" ref="H9:H17" si="1">I9*9/5</f>
        <v>0.93599999999999994</v>
      </c>
      <c r="I9" s="2">
        <v>0.52</v>
      </c>
      <c r="J9" s="2">
        <v>0.95</v>
      </c>
    </row>
    <row r="10" spans="1:10" x14ac:dyDescent="0.25">
      <c r="B10" t="s">
        <v>55</v>
      </c>
      <c r="C10" t="s">
        <v>59</v>
      </c>
      <c r="D10" s="2">
        <v>431</v>
      </c>
      <c r="E10" s="2">
        <v>0.56999999999999995</v>
      </c>
      <c r="F10" s="3">
        <f t="shared" si="0"/>
        <v>0.19800000000000001</v>
      </c>
      <c r="G10" s="3">
        <v>0.11</v>
      </c>
      <c r="H10" s="3">
        <f t="shared" si="1"/>
        <v>1.278</v>
      </c>
      <c r="I10" s="2">
        <v>0.71</v>
      </c>
      <c r="J10" s="2">
        <v>0.78</v>
      </c>
    </row>
    <row r="11" spans="1:10" x14ac:dyDescent="0.25">
      <c r="B11" t="s">
        <v>56</v>
      </c>
      <c r="C11" t="s">
        <v>60</v>
      </c>
      <c r="D11" s="2">
        <v>911</v>
      </c>
      <c r="E11" s="2">
        <v>0.09</v>
      </c>
      <c r="F11" s="3">
        <f t="shared" si="0"/>
        <v>0.39600000000000002</v>
      </c>
      <c r="G11" s="3">
        <v>0.22</v>
      </c>
      <c r="H11" s="3">
        <f t="shared" si="1"/>
        <v>1.6919999999999997</v>
      </c>
      <c r="I11" s="2">
        <v>0.94</v>
      </c>
      <c r="J11" s="2">
        <v>0.56000000000000005</v>
      </c>
    </row>
    <row r="12" spans="1:10" x14ac:dyDescent="0.25">
      <c r="B12" t="s">
        <v>57</v>
      </c>
      <c r="C12" t="s">
        <v>61</v>
      </c>
      <c r="D12" s="2">
        <v>215</v>
      </c>
      <c r="E12" s="2">
        <v>0.08</v>
      </c>
      <c r="F12" s="3">
        <f t="shared" si="0"/>
        <v>0.84599999999999986</v>
      </c>
      <c r="G12" s="3">
        <v>0.47</v>
      </c>
      <c r="H12" s="3">
        <f t="shared" si="1"/>
        <v>1.2419999999999998</v>
      </c>
      <c r="I12" s="2">
        <v>0.69</v>
      </c>
      <c r="J12" s="2">
        <v>0.64</v>
      </c>
    </row>
    <row r="13" spans="1:10" x14ac:dyDescent="0.25">
      <c r="B13" t="s">
        <v>17</v>
      </c>
      <c r="C13" t="s">
        <v>54</v>
      </c>
      <c r="D13" s="2">
        <v>3251</v>
      </c>
      <c r="E13" s="2">
        <v>0.51</v>
      </c>
      <c r="F13" s="3">
        <f t="shared" si="0"/>
        <v>1.278</v>
      </c>
      <c r="G13" s="3">
        <v>0.71</v>
      </c>
      <c r="H13" s="3">
        <f t="shared" si="1"/>
        <v>2.7719999999999998</v>
      </c>
      <c r="I13" s="2">
        <v>1.54</v>
      </c>
      <c r="J13" s="2">
        <v>0.85</v>
      </c>
    </row>
    <row r="14" spans="1:10" x14ac:dyDescent="0.25">
      <c r="B14" t="s">
        <v>37</v>
      </c>
      <c r="C14" t="s">
        <v>54</v>
      </c>
      <c r="D14" s="2">
        <v>6335</v>
      </c>
      <c r="E14" s="2">
        <v>0.77</v>
      </c>
      <c r="F14" s="3">
        <f t="shared" si="0"/>
        <v>0.28799999999999998</v>
      </c>
      <c r="G14" s="3">
        <v>0.16</v>
      </c>
      <c r="H14" s="3">
        <f t="shared" si="1"/>
        <v>1.0799999999999998</v>
      </c>
      <c r="I14" s="3">
        <v>0.6</v>
      </c>
      <c r="J14" s="2">
        <v>0.91</v>
      </c>
    </row>
    <row r="15" spans="1:10" x14ac:dyDescent="0.25">
      <c r="A15" s="14"/>
      <c r="B15" s="14" t="s">
        <v>36</v>
      </c>
      <c r="C15" s="14" t="s">
        <v>54</v>
      </c>
      <c r="D15" s="23">
        <v>6335</v>
      </c>
      <c r="E15" s="23">
        <v>0.77</v>
      </c>
      <c r="F15" s="22">
        <f t="shared" si="0"/>
        <v>-0.26999999999999996</v>
      </c>
      <c r="G15" s="22">
        <v>-0.15</v>
      </c>
      <c r="H15" s="22">
        <f t="shared" si="1"/>
        <v>1.026</v>
      </c>
      <c r="I15" s="23">
        <v>0.56999999999999995</v>
      </c>
      <c r="J15" s="23">
        <v>0.89</v>
      </c>
    </row>
    <row r="16" spans="1:10" x14ac:dyDescent="0.25">
      <c r="A16" t="s">
        <v>42</v>
      </c>
      <c r="B16" t="s">
        <v>23</v>
      </c>
      <c r="C16" t="s">
        <v>54</v>
      </c>
      <c r="D16" s="2">
        <v>2640</v>
      </c>
      <c r="E16" s="2">
        <v>0.86</v>
      </c>
      <c r="F16" s="3">
        <f t="shared" si="0"/>
        <v>-0.72</v>
      </c>
      <c r="G16" s="3">
        <v>-0.4</v>
      </c>
      <c r="H16" s="3">
        <f t="shared" si="1"/>
        <v>0.79200000000000004</v>
      </c>
      <c r="I16" s="2">
        <v>0.44</v>
      </c>
      <c r="J16" s="2">
        <v>0.97</v>
      </c>
    </row>
    <row r="17" spans="1:10" x14ac:dyDescent="0.25">
      <c r="A17" s="14"/>
      <c r="B17" s="14" t="s">
        <v>50</v>
      </c>
      <c r="C17" s="14" t="s">
        <v>54</v>
      </c>
      <c r="D17" s="23">
        <v>5183</v>
      </c>
      <c r="E17" s="23">
        <v>0.94</v>
      </c>
      <c r="F17" s="22">
        <f t="shared" si="0"/>
        <v>5.4000000000000006E-2</v>
      </c>
      <c r="G17" s="23">
        <v>0.03</v>
      </c>
      <c r="H17" s="22">
        <f t="shared" si="1"/>
        <v>0.50400000000000011</v>
      </c>
      <c r="I17" s="23">
        <v>0.28000000000000003</v>
      </c>
      <c r="J17" s="23">
        <v>0.98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21" sqref="A21"/>
    </sheetView>
  </sheetViews>
  <sheetFormatPr defaultRowHeight="15" x14ac:dyDescent="0.25"/>
  <cols>
    <col min="2" max="2" width="22.85546875" customWidth="1"/>
    <col min="3" max="3" width="13.85546875" style="2" bestFit="1" customWidth="1"/>
    <col min="4" max="4" width="13.85546875" style="2" customWidth="1"/>
    <col min="5" max="5" width="12.42578125" style="2" bestFit="1" customWidth="1"/>
  </cols>
  <sheetData>
    <row r="1" spans="1:7" x14ac:dyDescent="0.25">
      <c r="A1" s="57" t="s">
        <v>183</v>
      </c>
      <c r="B1" s="57"/>
      <c r="C1" s="58"/>
      <c r="D1" s="58"/>
      <c r="E1" s="58"/>
      <c r="F1" s="57"/>
    </row>
    <row r="4" spans="1:7" ht="30" customHeight="1" x14ac:dyDescent="0.25">
      <c r="B4" s="36" t="s">
        <v>175</v>
      </c>
      <c r="C4" s="56" t="s">
        <v>173</v>
      </c>
      <c r="D4" s="56" t="s">
        <v>174</v>
      </c>
      <c r="E4" s="56" t="s">
        <v>170</v>
      </c>
      <c r="G4" s="16"/>
    </row>
    <row r="6" spans="1:7" x14ac:dyDescent="0.25">
      <c r="B6" s="8" t="s">
        <v>117</v>
      </c>
      <c r="C6" s="7">
        <f>+D6/0.3048</f>
        <v>59.383202099737531</v>
      </c>
      <c r="D6" s="2">
        <v>18.100000000000001</v>
      </c>
      <c r="E6" s="2" t="s">
        <v>102</v>
      </c>
    </row>
    <row r="7" spans="1:7" x14ac:dyDescent="0.25">
      <c r="B7" s="8">
        <v>17.7</v>
      </c>
      <c r="C7" s="7">
        <f>+D7/0.3048</f>
        <v>58.070866141732282</v>
      </c>
      <c r="D7" s="2">
        <v>17.7</v>
      </c>
      <c r="E7" s="2" t="s">
        <v>102</v>
      </c>
    </row>
    <row r="8" spans="1:7" x14ac:dyDescent="0.25">
      <c r="B8" s="8">
        <v>17.3</v>
      </c>
      <c r="C8" s="7">
        <f>+D8/0.3048</f>
        <v>56.758530183727032</v>
      </c>
      <c r="D8" s="2">
        <v>17.3</v>
      </c>
      <c r="E8" s="2" t="s">
        <v>102</v>
      </c>
    </row>
    <row r="9" spans="1:7" x14ac:dyDescent="0.25">
      <c r="B9" s="27">
        <v>17</v>
      </c>
      <c r="C9" s="7">
        <f>+D9/0.3048</f>
        <v>55.774278215223092</v>
      </c>
      <c r="D9" s="7">
        <v>17</v>
      </c>
      <c r="E9" s="2" t="s">
        <v>102</v>
      </c>
    </row>
    <row r="10" spans="1:7" x14ac:dyDescent="0.25">
      <c r="B10" s="29" t="s">
        <v>108</v>
      </c>
      <c r="C10" s="2" t="s">
        <v>103</v>
      </c>
      <c r="D10" s="2" t="s">
        <v>103</v>
      </c>
      <c r="E10" s="2" t="s">
        <v>102</v>
      </c>
    </row>
    <row r="11" spans="1:7" x14ac:dyDescent="0.25">
      <c r="B11" t="s">
        <v>116</v>
      </c>
      <c r="C11" s="7">
        <f t="shared" ref="C11:C18" si="0">+D11/0.3048</f>
        <v>59.383202099737531</v>
      </c>
      <c r="D11" s="2">
        <v>18.100000000000001</v>
      </c>
      <c r="E11" s="2">
        <v>20</v>
      </c>
      <c r="G11" s="16"/>
    </row>
    <row r="12" spans="1:7" x14ac:dyDescent="0.25">
      <c r="B12" t="s">
        <v>115</v>
      </c>
      <c r="C12" s="7">
        <f t="shared" si="0"/>
        <v>58.070866141732282</v>
      </c>
      <c r="D12" s="2">
        <v>17.7</v>
      </c>
      <c r="E12" s="2">
        <v>20</v>
      </c>
    </row>
    <row r="13" spans="1:7" x14ac:dyDescent="0.25">
      <c r="B13" t="s">
        <v>113</v>
      </c>
      <c r="C13" s="7">
        <f t="shared" si="0"/>
        <v>56.758530183727032</v>
      </c>
      <c r="D13" s="2">
        <v>17.3</v>
      </c>
      <c r="E13" s="2">
        <v>20</v>
      </c>
    </row>
    <row r="14" spans="1:7" x14ac:dyDescent="0.25">
      <c r="B14" t="s">
        <v>111</v>
      </c>
      <c r="C14" s="7">
        <f t="shared" si="0"/>
        <v>55.774278215223092</v>
      </c>
      <c r="D14" s="7">
        <v>17</v>
      </c>
      <c r="E14" s="2">
        <v>20</v>
      </c>
    </row>
    <row r="15" spans="1:7" x14ac:dyDescent="0.25">
      <c r="B15" t="s">
        <v>114</v>
      </c>
      <c r="C15" s="7">
        <f t="shared" si="0"/>
        <v>59.383202099737531</v>
      </c>
      <c r="D15" s="2">
        <v>18.100000000000001</v>
      </c>
      <c r="E15" s="2">
        <v>80</v>
      </c>
    </row>
    <row r="16" spans="1:7" x14ac:dyDescent="0.25">
      <c r="B16" t="s">
        <v>112</v>
      </c>
      <c r="C16" s="7">
        <f t="shared" si="0"/>
        <v>58.070866141732282</v>
      </c>
      <c r="D16" s="2">
        <v>17.7</v>
      </c>
      <c r="E16" s="2">
        <v>80</v>
      </c>
    </row>
    <row r="17" spans="2:5" x14ac:dyDescent="0.25">
      <c r="B17" t="s">
        <v>110</v>
      </c>
      <c r="C17" s="7">
        <f t="shared" si="0"/>
        <v>56.758530183727032</v>
      </c>
      <c r="D17" s="2">
        <v>17.3</v>
      </c>
      <c r="E17" s="2">
        <v>80</v>
      </c>
    </row>
    <row r="18" spans="2:5" x14ac:dyDescent="0.25">
      <c r="B18" t="s">
        <v>109</v>
      </c>
      <c r="C18" s="7">
        <f t="shared" si="0"/>
        <v>55.774278215223092</v>
      </c>
      <c r="D18" s="7">
        <v>17</v>
      </c>
      <c r="E18" s="2">
        <v>80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A18" sqref="A18"/>
    </sheetView>
  </sheetViews>
  <sheetFormatPr defaultRowHeight="15" x14ac:dyDescent="0.25"/>
  <cols>
    <col min="1" max="1" width="10.85546875" customWidth="1"/>
    <col min="2" max="2" width="25" customWidth="1"/>
    <col min="3" max="3" width="23" customWidth="1"/>
    <col min="4" max="4" width="8.85546875" customWidth="1"/>
    <col min="5" max="5" width="9.85546875" customWidth="1"/>
    <col min="6" max="6" width="8.28515625" customWidth="1"/>
    <col min="7" max="7" width="9.7109375" customWidth="1"/>
    <col min="8" max="8" width="12.7109375" style="2" bestFit="1" customWidth="1"/>
    <col min="9" max="9" width="21.140625" bestFit="1" customWidth="1"/>
    <col min="12" max="12" width="9.140625" customWidth="1"/>
  </cols>
  <sheetData>
    <row r="1" spans="1:9" ht="22.5" customHeight="1" x14ac:dyDescent="0.25">
      <c r="A1" s="57" t="s">
        <v>184</v>
      </c>
      <c r="B1" s="57"/>
      <c r="C1" s="57"/>
      <c r="D1" s="57"/>
      <c r="E1" s="57"/>
      <c r="F1" s="57"/>
      <c r="I1" s="16"/>
    </row>
    <row r="2" spans="1:9" ht="35.25" customHeight="1" x14ac:dyDescent="0.25">
      <c r="A2" s="68" t="s">
        <v>172</v>
      </c>
      <c r="B2" s="68"/>
      <c r="C2" s="68"/>
      <c r="D2" s="68"/>
      <c r="E2" s="68"/>
      <c r="F2" s="68"/>
      <c r="G2" s="68"/>
      <c r="H2" s="68"/>
      <c r="I2" s="68"/>
    </row>
    <row r="3" spans="1:9" x14ac:dyDescent="0.25">
      <c r="A3" s="8" t="s">
        <v>138</v>
      </c>
    </row>
    <row r="4" spans="1:9" s="35" customFormat="1" ht="32.25" x14ac:dyDescent="0.25">
      <c r="A4" s="40"/>
      <c r="B4" s="41" t="s">
        <v>143</v>
      </c>
      <c r="C4" s="41" t="s">
        <v>144</v>
      </c>
      <c r="D4" s="41" t="s">
        <v>136</v>
      </c>
      <c r="E4" s="41" t="s">
        <v>137</v>
      </c>
      <c r="F4" s="41" t="s">
        <v>139</v>
      </c>
      <c r="G4" s="41" t="s">
        <v>140</v>
      </c>
      <c r="H4" s="41" t="s">
        <v>141</v>
      </c>
      <c r="I4" s="41" t="s">
        <v>145</v>
      </c>
    </row>
    <row r="5" spans="1:9" x14ac:dyDescent="0.25">
      <c r="B5" s="7">
        <f>C5/0.3048</f>
        <v>59.383202099737531</v>
      </c>
      <c r="C5" s="2">
        <v>18.100000000000001</v>
      </c>
      <c r="D5" s="31">
        <f>+ROUND(E5*35.3147,-3)</f>
        <v>865000</v>
      </c>
      <c r="E5" s="31">
        <v>24500</v>
      </c>
      <c r="F5" s="31">
        <f>ROUNDDOWN(G5*10.7639,-3)</f>
        <v>296000</v>
      </c>
      <c r="G5" s="31">
        <v>27500</v>
      </c>
      <c r="H5" s="2">
        <v>1.1299999999999999</v>
      </c>
      <c r="I5" s="7">
        <v>1.1000000000000001</v>
      </c>
    </row>
    <row r="6" spans="1:9" x14ac:dyDescent="0.25">
      <c r="B6" s="7">
        <f>C6/0.3048</f>
        <v>58.070866141732282</v>
      </c>
      <c r="C6" s="2">
        <v>17.7</v>
      </c>
      <c r="D6" s="31">
        <f t="shared" ref="D6:D8" si="0">+ROUND(E6*35.3147,-3)</f>
        <v>512000</v>
      </c>
      <c r="E6" s="31">
        <v>14500</v>
      </c>
      <c r="F6" s="31">
        <f t="shared" ref="F6:F8" si="1">ROUNDDOWN(G6*10.7639,-3)</f>
        <v>212000</v>
      </c>
      <c r="G6" s="31">
        <v>19700</v>
      </c>
      <c r="H6" s="2">
        <v>1.36</v>
      </c>
      <c r="I6" s="7">
        <v>0.5</v>
      </c>
    </row>
    <row r="7" spans="1:9" x14ac:dyDescent="0.25">
      <c r="B7" s="7">
        <f>C7/0.3048</f>
        <v>56.758530183727032</v>
      </c>
      <c r="C7" s="2">
        <v>17.3</v>
      </c>
      <c r="D7" s="31">
        <f t="shared" si="0"/>
        <v>254000</v>
      </c>
      <c r="E7" s="31">
        <v>7200</v>
      </c>
      <c r="F7" s="31">
        <f t="shared" si="1"/>
        <v>152000</v>
      </c>
      <c r="G7" s="31">
        <v>14200</v>
      </c>
      <c r="H7" s="2">
        <v>1.97</v>
      </c>
      <c r="I7" s="7">
        <v>0.3</v>
      </c>
    </row>
    <row r="8" spans="1:9" x14ac:dyDescent="0.25">
      <c r="B8" s="7">
        <f>C8/0.3048</f>
        <v>55.774278215223092</v>
      </c>
      <c r="C8" s="7">
        <v>17</v>
      </c>
      <c r="D8" s="31">
        <f t="shared" si="0"/>
        <v>115000</v>
      </c>
      <c r="E8" s="31">
        <v>3270</v>
      </c>
      <c r="F8" s="31">
        <f t="shared" si="1"/>
        <v>104000</v>
      </c>
      <c r="G8" s="31">
        <v>9670</v>
      </c>
      <c r="H8" s="2">
        <v>2.95</v>
      </c>
      <c r="I8" s="7">
        <v>0.1</v>
      </c>
    </row>
    <row r="9" spans="1:9" x14ac:dyDescent="0.25">
      <c r="B9" s="7"/>
      <c r="C9" s="7"/>
      <c r="D9" s="7"/>
      <c r="E9" s="31"/>
      <c r="F9" s="31"/>
      <c r="G9" s="31"/>
      <c r="I9" s="7"/>
    </row>
    <row r="10" spans="1:9" x14ac:dyDescent="0.25">
      <c r="A10" t="s">
        <v>20</v>
      </c>
      <c r="E10" s="2"/>
      <c r="F10" s="2"/>
      <c r="G10" s="2"/>
    </row>
    <row r="11" spans="1:9" s="35" customFormat="1" ht="32.25" x14ac:dyDescent="0.25">
      <c r="A11" s="40"/>
      <c r="B11" s="41" t="s">
        <v>146</v>
      </c>
      <c r="C11" s="41" t="s">
        <v>144</v>
      </c>
      <c r="D11" s="41" t="s">
        <v>136</v>
      </c>
      <c r="E11" s="41" t="s">
        <v>137</v>
      </c>
      <c r="F11" s="41" t="s">
        <v>139</v>
      </c>
      <c r="G11" s="41" t="s">
        <v>140</v>
      </c>
      <c r="H11" s="41" t="s">
        <v>142</v>
      </c>
      <c r="I11" s="41" t="s">
        <v>145</v>
      </c>
    </row>
    <row r="12" spans="1:9" x14ac:dyDescent="0.25">
      <c r="A12" s="14"/>
      <c r="B12" s="37">
        <f>C12/0.3048</f>
        <v>51.181102362204719</v>
      </c>
      <c r="C12" s="23">
        <v>15.6</v>
      </c>
      <c r="D12" s="38">
        <f>+ROUND(E12*35.3147,-2)</f>
        <v>16800</v>
      </c>
      <c r="E12" s="39">
        <v>476</v>
      </c>
      <c r="F12" s="38">
        <f>ROUNDDOWN(G12*10.7639,-2)</f>
        <v>31200</v>
      </c>
      <c r="G12" s="39">
        <v>2900</v>
      </c>
      <c r="H12" s="23">
        <v>6.09</v>
      </c>
      <c r="I12" s="22">
        <v>0.04</v>
      </c>
    </row>
  </sheetData>
  <mergeCells count="1">
    <mergeCell ref="A2:I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A37" sqref="A37"/>
    </sheetView>
  </sheetViews>
  <sheetFormatPr defaultRowHeight="15" x14ac:dyDescent="0.25"/>
  <cols>
    <col min="1" max="1" width="15.5703125" customWidth="1"/>
    <col min="13" max="13" width="17.42578125" bestFit="1" customWidth="1"/>
  </cols>
  <sheetData>
    <row r="1" spans="1:15" ht="34.5" customHeight="1" x14ac:dyDescent="0.25">
      <c r="A1" s="67" t="s">
        <v>185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39" customHeight="1" x14ac:dyDescent="0.25">
      <c r="A2" s="69" t="s">
        <v>147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4" spans="1:15" x14ac:dyDescent="0.25">
      <c r="A4" s="70" t="s">
        <v>156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5" x14ac:dyDescent="0.25">
      <c r="A5" t="s">
        <v>104</v>
      </c>
      <c r="B5" s="26">
        <v>42209</v>
      </c>
      <c r="C5" s="26">
        <v>42216</v>
      </c>
      <c r="D5" s="26">
        <v>42223</v>
      </c>
      <c r="E5" s="26">
        <v>42230</v>
      </c>
      <c r="F5" s="26">
        <v>42237</v>
      </c>
      <c r="G5" s="26">
        <v>42244</v>
      </c>
      <c r="H5" s="26">
        <v>42251</v>
      </c>
      <c r="I5" s="26">
        <v>42258</v>
      </c>
      <c r="J5" s="26">
        <v>42265</v>
      </c>
      <c r="K5" s="26">
        <v>42272</v>
      </c>
      <c r="L5" t="s">
        <v>105</v>
      </c>
      <c r="M5" t="s">
        <v>106</v>
      </c>
      <c r="N5" t="s">
        <v>132</v>
      </c>
    </row>
    <row r="6" spans="1:15" x14ac:dyDescent="0.25">
      <c r="A6">
        <v>2014</v>
      </c>
      <c r="B6" s="25">
        <f t="shared" ref="B6:L6" si="0">B23*9/5+32</f>
        <v>66.92</v>
      </c>
      <c r="C6" s="25">
        <f t="shared" si="0"/>
        <v>68.540000000000006</v>
      </c>
      <c r="D6" s="25">
        <f t="shared" si="0"/>
        <v>67.28</v>
      </c>
      <c r="E6" s="25">
        <f t="shared" si="0"/>
        <v>67.459999999999994</v>
      </c>
      <c r="F6" s="25">
        <f t="shared" si="0"/>
        <v>67.099999999999994</v>
      </c>
      <c r="G6" s="25">
        <f t="shared" si="0"/>
        <v>65.12</v>
      </c>
      <c r="H6" s="25">
        <f t="shared" si="0"/>
        <v>64.22</v>
      </c>
      <c r="I6" s="25">
        <f t="shared" si="0"/>
        <v>62.959999999999994</v>
      </c>
      <c r="J6" s="25">
        <f t="shared" si="0"/>
        <v>62.6</v>
      </c>
      <c r="K6" s="25">
        <f t="shared" si="0"/>
        <v>60.8</v>
      </c>
      <c r="L6" s="25">
        <f t="shared" si="0"/>
        <v>65.3</v>
      </c>
      <c r="M6" s="25">
        <f t="shared" ref="M6:M18" si="1">M23*9/5</f>
        <v>0</v>
      </c>
      <c r="N6">
        <v>43</v>
      </c>
    </row>
    <row r="7" spans="1:15" x14ac:dyDescent="0.25">
      <c r="A7">
        <v>17.7</v>
      </c>
      <c r="B7" s="25">
        <f t="shared" ref="B7:L7" si="2">B24*9/5+32</f>
        <v>65.12</v>
      </c>
      <c r="C7" s="25">
        <f t="shared" si="2"/>
        <v>65.3</v>
      </c>
      <c r="D7" s="25">
        <f t="shared" si="2"/>
        <v>64.58</v>
      </c>
      <c r="E7" s="25">
        <f t="shared" si="2"/>
        <v>64.58</v>
      </c>
      <c r="F7" s="25">
        <f t="shared" si="2"/>
        <v>64.759999999999991</v>
      </c>
      <c r="G7" s="25">
        <f t="shared" si="2"/>
        <v>63.14</v>
      </c>
      <c r="H7" s="25">
        <f t="shared" si="2"/>
        <v>62.78</v>
      </c>
      <c r="I7" s="25">
        <f t="shared" si="2"/>
        <v>61.519999999999996</v>
      </c>
      <c r="J7" s="25">
        <f t="shared" si="2"/>
        <v>61.34</v>
      </c>
      <c r="K7" s="25">
        <f t="shared" si="2"/>
        <v>59.9</v>
      </c>
      <c r="L7" s="25">
        <f t="shared" si="2"/>
        <v>63.32</v>
      </c>
      <c r="M7" s="25">
        <f t="shared" si="1"/>
        <v>-1.98</v>
      </c>
      <c r="N7">
        <v>29</v>
      </c>
    </row>
    <row r="8" spans="1:15" x14ac:dyDescent="0.25">
      <c r="A8">
        <v>17.3</v>
      </c>
      <c r="B8" s="25">
        <f t="shared" ref="B8:L8" si="3">B25*9/5+32</f>
        <v>64.58</v>
      </c>
      <c r="C8" s="25">
        <f t="shared" si="3"/>
        <v>64.759999999999991</v>
      </c>
      <c r="D8" s="25">
        <f t="shared" si="3"/>
        <v>64.040000000000006</v>
      </c>
      <c r="E8" s="25">
        <f t="shared" si="3"/>
        <v>64.22</v>
      </c>
      <c r="F8" s="25">
        <f t="shared" si="3"/>
        <v>64.040000000000006</v>
      </c>
      <c r="G8" s="25">
        <f t="shared" si="3"/>
        <v>62.959999999999994</v>
      </c>
      <c r="H8" s="25">
        <f t="shared" si="3"/>
        <v>62.78</v>
      </c>
      <c r="I8" s="25">
        <f t="shared" si="3"/>
        <v>61.519999999999996</v>
      </c>
      <c r="J8" s="25">
        <f t="shared" si="3"/>
        <v>60.980000000000004</v>
      </c>
      <c r="K8" s="25">
        <f t="shared" si="3"/>
        <v>59.72</v>
      </c>
      <c r="L8" s="25">
        <f t="shared" si="3"/>
        <v>62.959999999999994</v>
      </c>
      <c r="M8" s="25">
        <f t="shared" si="1"/>
        <v>-2.3400000000000003</v>
      </c>
      <c r="N8">
        <v>19</v>
      </c>
    </row>
    <row r="9" spans="1:15" x14ac:dyDescent="0.25">
      <c r="A9" s="25">
        <v>17</v>
      </c>
      <c r="B9" s="25">
        <f t="shared" ref="B9:L9" si="4">B26*9/5+32</f>
        <v>62.959999999999994</v>
      </c>
      <c r="C9" s="25">
        <f t="shared" si="4"/>
        <v>62.959999999999994</v>
      </c>
      <c r="D9" s="25">
        <f t="shared" si="4"/>
        <v>62.78</v>
      </c>
      <c r="E9" s="25">
        <f t="shared" si="4"/>
        <v>62.959999999999994</v>
      </c>
      <c r="F9" s="25">
        <f t="shared" si="4"/>
        <v>62.959999999999994</v>
      </c>
      <c r="G9" s="25">
        <f t="shared" si="4"/>
        <v>61.88</v>
      </c>
      <c r="H9" s="25">
        <f t="shared" si="4"/>
        <v>61.88</v>
      </c>
      <c r="I9" s="25">
        <f t="shared" si="4"/>
        <v>61.16</v>
      </c>
      <c r="J9" s="25">
        <f t="shared" si="4"/>
        <v>60.62</v>
      </c>
      <c r="K9" s="25">
        <f t="shared" si="4"/>
        <v>59.36</v>
      </c>
      <c r="L9" s="25">
        <f t="shared" si="4"/>
        <v>61.88</v>
      </c>
      <c r="M9" s="25">
        <f t="shared" si="1"/>
        <v>-3.4199999999999995</v>
      </c>
      <c r="N9">
        <v>0</v>
      </c>
    </row>
    <row r="10" spans="1:15" x14ac:dyDescent="0.25">
      <c r="A10" t="s">
        <v>108</v>
      </c>
      <c r="B10" s="25">
        <f t="shared" ref="B10:L10" si="5">B27*9/5+32</f>
        <v>55.76</v>
      </c>
      <c r="C10" s="25">
        <f t="shared" si="5"/>
        <v>55.76</v>
      </c>
      <c r="D10" s="25">
        <f t="shared" si="5"/>
        <v>55.76</v>
      </c>
      <c r="E10" s="25">
        <f t="shared" si="5"/>
        <v>55.76</v>
      </c>
      <c r="F10" s="25">
        <f t="shared" si="5"/>
        <v>55.76</v>
      </c>
      <c r="G10" s="25">
        <f t="shared" si="5"/>
        <v>55.76</v>
      </c>
      <c r="H10" s="25">
        <f t="shared" si="5"/>
        <v>55.76</v>
      </c>
      <c r="I10" s="25">
        <f t="shared" si="5"/>
        <v>55.76</v>
      </c>
      <c r="J10" s="25">
        <f t="shared" si="5"/>
        <v>55.76</v>
      </c>
      <c r="K10" s="25">
        <f t="shared" si="5"/>
        <v>55.76</v>
      </c>
      <c r="L10" s="25">
        <f t="shared" si="5"/>
        <v>55.76</v>
      </c>
      <c r="M10" s="25">
        <f t="shared" si="1"/>
        <v>-9.5399999999999991</v>
      </c>
      <c r="N10">
        <v>0</v>
      </c>
    </row>
    <row r="11" spans="1:15" x14ac:dyDescent="0.25">
      <c r="A11" t="s">
        <v>116</v>
      </c>
      <c r="B11" s="25">
        <f t="shared" ref="B11:L11" si="6">B28*9/5+32</f>
        <v>64.22</v>
      </c>
      <c r="C11" s="25">
        <f t="shared" si="6"/>
        <v>65.48</v>
      </c>
      <c r="D11" s="25">
        <f t="shared" si="6"/>
        <v>65.84</v>
      </c>
      <c r="E11" s="25">
        <f t="shared" si="6"/>
        <v>66.38</v>
      </c>
      <c r="F11" s="25">
        <f t="shared" si="6"/>
        <v>66.56</v>
      </c>
      <c r="G11" s="25">
        <f t="shared" si="6"/>
        <v>64.759999999999991</v>
      </c>
      <c r="H11" s="25">
        <f t="shared" si="6"/>
        <v>63.86</v>
      </c>
      <c r="I11" s="25">
        <f t="shared" si="6"/>
        <v>62.059999999999995</v>
      </c>
      <c r="J11" s="25">
        <f t="shared" si="6"/>
        <v>62.059999999999995</v>
      </c>
      <c r="K11" s="25">
        <f t="shared" si="6"/>
        <v>60.08</v>
      </c>
      <c r="L11" s="25">
        <f t="shared" si="6"/>
        <v>64.22</v>
      </c>
      <c r="M11" s="25">
        <f t="shared" si="1"/>
        <v>-1.0799999999999998</v>
      </c>
      <c r="N11">
        <v>38</v>
      </c>
    </row>
    <row r="12" spans="1:15" x14ac:dyDescent="0.25">
      <c r="A12" t="s">
        <v>115</v>
      </c>
      <c r="B12" s="25">
        <f t="shared" ref="B12:L12" si="7">B29*9/5+32</f>
        <v>64.58</v>
      </c>
      <c r="C12" s="25">
        <f t="shared" si="7"/>
        <v>64.58</v>
      </c>
      <c r="D12" s="25">
        <f t="shared" si="7"/>
        <v>64.040000000000006</v>
      </c>
      <c r="E12" s="25">
        <f t="shared" si="7"/>
        <v>64.040000000000006</v>
      </c>
      <c r="F12" s="25">
        <f t="shared" si="7"/>
        <v>64.040000000000006</v>
      </c>
      <c r="G12" s="25">
        <f t="shared" si="7"/>
        <v>62.6</v>
      </c>
      <c r="H12" s="25">
        <f t="shared" si="7"/>
        <v>62.059999999999995</v>
      </c>
      <c r="I12" s="25">
        <f t="shared" si="7"/>
        <v>60.980000000000004</v>
      </c>
      <c r="J12" s="25">
        <f t="shared" si="7"/>
        <v>60.8</v>
      </c>
      <c r="K12" s="25">
        <f t="shared" si="7"/>
        <v>59.36</v>
      </c>
      <c r="L12" s="25">
        <f t="shared" si="7"/>
        <v>62.78</v>
      </c>
      <c r="M12" s="25">
        <f t="shared" si="1"/>
        <v>-2.52</v>
      </c>
      <c r="N12">
        <v>15</v>
      </c>
    </row>
    <row r="13" spans="1:15" x14ac:dyDescent="0.25">
      <c r="A13" t="s">
        <v>113</v>
      </c>
      <c r="B13" s="25">
        <f t="shared" ref="B13:L13" si="8">B30*9/5+32</f>
        <v>64.22</v>
      </c>
      <c r="C13" s="25">
        <f t="shared" si="8"/>
        <v>64.22</v>
      </c>
      <c r="D13" s="25">
        <f t="shared" si="8"/>
        <v>63.5</v>
      </c>
      <c r="E13" s="25">
        <f t="shared" si="8"/>
        <v>63.68</v>
      </c>
      <c r="F13" s="25">
        <f t="shared" si="8"/>
        <v>63.5</v>
      </c>
      <c r="G13" s="25">
        <f t="shared" si="8"/>
        <v>62.24</v>
      </c>
      <c r="H13" s="25">
        <f t="shared" si="8"/>
        <v>62.059999999999995</v>
      </c>
      <c r="I13" s="25">
        <f t="shared" si="8"/>
        <v>60.980000000000004</v>
      </c>
      <c r="J13" s="25">
        <f t="shared" si="8"/>
        <v>60.62</v>
      </c>
      <c r="K13" s="25">
        <f t="shared" si="8"/>
        <v>59.18</v>
      </c>
      <c r="L13" s="25">
        <f t="shared" si="8"/>
        <v>62.42</v>
      </c>
      <c r="M13" s="25">
        <f t="shared" si="1"/>
        <v>-2.88</v>
      </c>
      <c r="N13">
        <v>5</v>
      </c>
    </row>
    <row r="14" spans="1:15" x14ac:dyDescent="0.25">
      <c r="A14" t="s">
        <v>111</v>
      </c>
      <c r="B14" s="25">
        <f t="shared" ref="B14:L14" si="9">B31*9/5+32</f>
        <v>62.42</v>
      </c>
      <c r="C14" s="25">
        <f t="shared" si="9"/>
        <v>62.6</v>
      </c>
      <c r="D14" s="25">
        <f t="shared" si="9"/>
        <v>62.42</v>
      </c>
      <c r="E14" s="25">
        <f t="shared" si="9"/>
        <v>62.42</v>
      </c>
      <c r="F14" s="25">
        <f t="shared" si="9"/>
        <v>62.42</v>
      </c>
      <c r="G14" s="25">
        <f t="shared" si="9"/>
        <v>61.34</v>
      </c>
      <c r="H14" s="25">
        <f t="shared" si="9"/>
        <v>61.34</v>
      </c>
      <c r="I14" s="25">
        <f t="shared" si="9"/>
        <v>60.62</v>
      </c>
      <c r="J14" s="25">
        <f t="shared" si="9"/>
        <v>60.08</v>
      </c>
      <c r="K14" s="25">
        <f t="shared" si="9"/>
        <v>59</v>
      </c>
      <c r="L14" s="25">
        <f t="shared" si="9"/>
        <v>61.519999999999996</v>
      </c>
      <c r="M14" s="25">
        <f t="shared" si="1"/>
        <v>-3.7800000000000002</v>
      </c>
      <c r="N14">
        <v>0</v>
      </c>
    </row>
    <row r="15" spans="1:15" x14ac:dyDescent="0.25">
      <c r="A15" t="s">
        <v>114</v>
      </c>
      <c r="B15" s="25">
        <f t="shared" ref="B15:L15" si="10">B32*9/5+32</f>
        <v>62.78</v>
      </c>
      <c r="C15" s="25">
        <f t="shared" si="10"/>
        <v>63.86</v>
      </c>
      <c r="D15" s="25">
        <f t="shared" si="10"/>
        <v>64.400000000000006</v>
      </c>
      <c r="E15" s="25">
        <f t="shared" si="10"/>
        <v>64.400000000000006</v>
      </c>
      <c r="F15" s="25">
        <f t="shared" si="10"/>
        <v>64.22</v>
      </c>
      <c r="G15" s="25">
        <f t="shared" si="10"/>
        <v>62.78</v>
      </c>
      <c r="H15" s="25">
        <f t="shared" si="10"/>
        <v>61.88</v>
      </c>
      <c r="I15" s="25">
        <f t="shared" si="10"/>
        <v>60.26</v>
      </c>
      <c r="J15" s="25">
        <f t="shared" si="10"/>
        <v>60.440000000000005</v>
      </c>
      <c r="K15" s="25">
        <f t="shared" si="10"/>
        <v>58.64</v>
      </c>
      <c r="L15" s="25">
        <f t="shared" si="10"/>
        <v>62.42</v>
      </c>
      <c r="M15" s="25">
        <f t="shared" si="1"/>
        <v>-2.88</v>
      </c>
      <c r="N15">
        <v>11</v>
      </c>
    </row>
    <row r="16" spans="1:15" x14ac:dyDescent="0.25">
      <c r="A16" t="s">
        <v>112</v>
      </c>
      <c r="B16" s="25">
        <f t="shared" ref="B16:L16" si="11">B33*9/5+32</f>
        <v>63.14</v>
      </c>
      <c r="C16" s="25">
        <f t="shared" si="11"/>
        <v>63.32</v>
      </c>
      <c r="D16" s="25">
        <f t="shared" si="11"/>
        <v>62.959999999999994</v>
      </c>
      <c r="E16" s="25">
        <f t="shared" si="11"/>
        <v>62.78</v>
      </c>
      <c r="F16" s="25">
        <f t="shared" si="11"/>
        <v>62.78</v>
      </c>
      <c r="G16" s="25">
        <f t="shared" si="11"/>
        <v>61.16</v>
      </c>
      <c r="H16" s="25">
        <f t="shared" si="11"/>
        <v>60.8</v>
      </c>
      <c r="I16" s="25">
        <f t="shared" si="11"/>
        <v>59.540000000000006</v>
      </c>
      <c r="J16" s="25">
        <f t="shared" si="11"/>
        <v>59.540000000000006</v>
      </c>
      <c r="K16" s="25">
        <f t="shared" si="11"/>
        <v>58.28</v>
      </c>
      <c r="L16" s="25">
        <f t="shared" si="11"/>
        <v>61.519999999999996</v>
      </c>
      <c r="M16" s="25">
        <f t="shared" si="1"/>
        <v>-3.7800000000000002</v>
      </c>
      <c r="N16">
        <v>0</v>
      </c>
    </row>
    <row r="17" spans="1:14" x14ac:dyDescent="0.25">
      <c r="A17" t="s">
        <v>110</v>
      </c>
      <c r="B17" s="25">
        <f t="shared" ref="B17:L17" si="12">B34*9/5+32</f>
        <v>62.78</v>
      </c>
      <c r="C17" s="25">
        <f t="shared" si="12"/>
        <v>62.959999999999994</v>
      </c>
      <c r="D17" s="25">
        <f t="shared" si="12"/>
        <v>62.42</v>
      </c>
      <c r="E17" s="25">
        <f t="shared" si="12"/>
        <v>62.24</v>
      </c>
      <c r="F17" s="25">
        <f t="shared" si="12"/>
        <v>62.059999999999995</v>
      </c>
      <c r="G17" s="25">
        <f t="shared" si="12"/>
        <v>60.980000000000004</v>
      </c>
      <c r="H17" s="25">
        <f t="shared" si="12"/>
        <v>60.62</v>
      </c>
      <c r="I17" s="25">
        <f t="shared" si="12"/>
        <v>59.72</v>
      </c>
      <c r="J17" s="25">
        <f t="shared" si="12"/>
        <v>59.18</v>
      </c>
      <c r="K17" s="25">
        <f t="shared" si="12"/>
        <v>58.1</v>
      </c>
      <c r="L17" s="25">
        <f t="shared" si="12"/>
        <v>61.16</v>
      </c>
      <c r="M17" s="25">
        <f t="shared" si="1"/>
        <v>-4.1399999999999997</v>
      </c>
      <c r="N17">
        <v>0</v>
      </c>
    </row>
    <row r="18" spans="1:14" x14ac:dyDescent="0.25">
      <c r="A18" t="s">
        <v>109</v>
      </c>
      <c r="B18" s="25">
        <f t="shared" ref="B18:L18" si="13">B35*9/5+32</f>
        <v>61.7</v>
      </c>
      <c r="C18" s="25">
        <f t="shared" si="13"/>
        <v>61.7</v>
      </c>
      <c r="D18" s="25">
        <f t="shared" si="13"/>
        <v>61.519999999999996</v>
      </c>
      <c r="E18" s="25">
        <f t="shared" si="13"/>
        <v>61.519999999999996</v>
      </c>
      <c r="F18" s="25">
        <f t="shared" si="13"/>
        <v>61.519999999999996</v>
      </c>
      <c r="G18" s="25">
        <f t="shared" si="13"/>
        <v>60.62</v>
      </c>
      <c r="H18" s="25">
        <f t="shared" si="13"/>
        <v>60.440000000000005</v>
      </c>
      <c r="I18" s="25">
        <f t="shared" si="13"/>
        <v>59.9</v>
      </c>
      <c r="J18" s="25">
        <f t="shared" si="13"/>
        <v>59.36</v>
      </c>
      <c r="K18" s="25">
        <f t="shared" si="13"/>
        <v>58.28</v>
      </c>
      <c r="L18" s="25">
        <f t="shared" si="13"/>
        <v>60.62</v>
      </c>
      <c r="M18" s="25">
        <f t="shared" si="1"/>
        <v>-4.6800000000000006</v>
      </c>
      <c r="N18">
        <v>0</v>
      </c>
    </row>
    <row r="21" spans="1:14" x14ac:dyDescent="0.25">
      <c r="A21" t="s">
        <v>133</v>
      </c>
    </row>
    <row r="22" spans="1:14" x14ac:dyDescent="0.25">
      <c r="A22" t="s">
        <v>104</v>
      </c>
      <c r="B22" s="26">
        <v>42209</v>
      </c>
      <c r="C22" s="26">
        <v>42216</v>
      </c>
      <c r="D22" s="26">
        <v>42223</v>
      </c>
      <c r="E22" s="26">
        <v>42230</v>
      </c>
      <c r="F22" s="26">
        <v>42237</v>
      </c>
      <c r="G22" s="26">
        <v>42244</v>
      </c>
      <c r="H22" s="26">
        <v>42251</v>
      </c>
      <c r="I22" s="26">
        <v>42258</v>
      </c>
      <c r="J22" s="26">
        <v>42265</v>
      </c>
      <c r="K22" s="26">
        <v>42272</v>
      </c>
      <c r="L22" t="s">
        <v>105</v>
      </c>
      <c r="M22" t="s">
        <v>106</v>
      </c>
      <c r="N22" t="s">
        <v>107</v>
      </c>
    </row>
    <row r="23" spans="1:14" x14ac:dyDescent="0.25">
      <c r="A23">
        <v>2014</v>
      </c>
      <c r="B23" s="25">
        <v>19.399999999999999</v>
      </c>
      <c r="C23" s="25">
        <v>20.3</v>
      </c>
      <c r="D23" s="25">
        <v>19.600000000000001</v>
      </c>
      <c r="E23" s="25">
        <v>19.7</v>
      </c>
      <c r="F23" s="25">
        <v>19.5</v>
      </c>
      <c r="G23" s="25">
        <v>18.399999999999999</v>
      </c>
      <c r="H23" s="25">
        <v>17.899999999999999</v>
      </c>
      <c r="I23" s="25">
        <v>17.2</v>
      </c>
      <c r="J23" s="25">
        <v>17</v>
      </c>
      <c r="K23" s="25">
        <v>16</v>
      </c>
      <c r="L23" s="25">
        <v>18.5</v>
      </c>
      <c r="M23" s="25">
        <v>0</v>
      </c>
      <c r="N23">
        <v>43</v>
      </c>
    </row>
    <row r="24" spans="1:14" x14ac:dyDescent="0.25">
      <c r="A24">
        <v>17.7</v>
      </c>
      <c r="B24" s="25">
        <v>18.399999999999999</v>
      </c>
      <c r="C24" s="25">
        <v>18.5</v>
      </c>
      <c r="D24" s="25">
        <v>18.100000000000001</v>
      </c>
      <c r="E24" s="25">
        <v>18.100000000000001</v>
      </c>
      <c r="F24" s="25">
        <v>18.2</v>
      </c>
      <c r="G24" s="25">
        <v>17.3</v>
      </c>
      <c r="H24" s="25">
        <v>17.100000000000001</v>
      </c>
      <c r="I24" s="25">
        <v>16.399999999999999</v>
      </c>
      <c r="J24" s="25">
        <v>16.3</v>
      </c>
      <c r="K24" s="25">
        <v>15.5</v>
      </c>
      <c r="L24" s="25">
        <v>17.399999999999999</v>
      </c>
      <c r="M24" s="25">
        <v>-1.1000000000000001</v>
      </c>
      <c r="N24">
        <v>29</v>
      </c>
    </row>
    <row r="25" spans="1:14" x14ac:dyDescent="0.25">
      <c r="A25">
        <v>17.3</v>
      </c>
      <c r="B25" s="25">
        <v>18.100000000000001</v>
      </c>
      <c r="C25" s="25">
        <v>18.2</v>
      </c>
      <c r="D25" s="25">
        <v>17.8</v>
      </c>
      <c r="E25" s="25">
        <v>17.899999999999999</v>
      </c>
      <c r="F25" s="25">
        <v>17.8</v>
      </c>
      <c r="G25" s="25">
        <v>17.2</v>
      </c>
      <c r="H25" s="25">
        <v>17.100000000000001</v>
      </c>
      <c r="I25" s="25">
        <v>16.399999999999999</v>
      </c>
      <c r="J25" s="25">
        <v>16.100000000000001</v>
      </c>
      <c r="K25" s="25">
        <v>15.4</v>
      </c>
      <c r="L25" s="25">
        <v>17.2</v>
      </c>
      <c r="M25" s="25">
        <v>-1.3</v>
      </c>
      <c r="N25">
        <v>19</v>
      </c>
    </row>
    <row r="26" spans="1:14" x14ac:dyDescent="0.25">
      <c r="A26" s="25">
        <v>17</v>
      </c>
      <c r="B26" s="25">
        <v>17.2</v>
      </c>
      <c r="C26" s="25">
        <v>17.2</v>
      </c>
      <c r="D26" s="25">
        <v>17.100000000000001</v>
      </c>
      <c r="E26" s="25">
        <v>17.2</v>
      </c>
      <c r="F26" s="25">
        <v>17.2</v>
      </c>
      <c r="G26" s="25">
        <v>16.600000000000001</v>
      </c>
      <c r="H26" s="25">
        <v>16.600000000000001</v>
      </c>
      <c r="I26" s="25">
        <v>16.2</v>
      </c>
      <c r="J26" s="25">
        <v>15.9</v>
      </c>
      <c r="K26" s="25">
        <v>15.2</v>
      </c>
      <c r="L26" s="25">
        <v>16.600000000000001</v>
      </c>
      <c r="M26" s="25">
        <v>-1.9</v>
      </c>
      <c r="N26">
        <v>0</v>
      </c>
    </row>
    <row r="27" spans="1:14" x14ac:dyDescent="0.25">
      <c r="A27" t="s">
        <v>108</v>
      </c>
      <c r="B27" s="25">
        <v>13.2</v>
      </c>
      <c r="C27" s="25">
        <v>13.2</v>
      </c>
      <c r="D27" s="25">
        <v>13.2</v>
      </c>
      <c r="E27" s="25">
        <v>13.2</v>
      </c>
      <c r="F27" s="25">
        <v>13.2</v>
      </c>
      <c r="G27" s="25">
        <v>13.2</v>
      </c>
      <c r="H27" s="25">
        <v>13.2</v>
      </c>
      <c r="I27" s="25">
        <v>13.2</v>
      </c>
      <c r="J27" s="25">
        <v>13.2</v>
      </c>
      <c r="K27" s="25">
        <v>13.2</v>
      </c>
      <c r="L27" s="25">
        <v>13.2</v>
      </c>
      <c r="M27" s="25">
        <v>-5.3</v>
      </c>
      <c r="N27">
        <v>0</v>
      </c>
    </row>
    <row r="28" spans="1:14" x14ac:dyDescent="0.25">
      <c r="A28" t="s">
        <v>116</v>
      </c>
      <c r="B28" s="25">
        <v>17.899999999999999</v>
      </c>
      <c r="C28" s="25">
        <v>18.600000000000001</v>
      </c>
      <c r="D28" s="25">
        <v>18.8</v>
      </c>
      <c r="E28" s="25">
        <v>19.100000000000001</v>
      </c>
      <c r="F28" s="25">
        <v>19.2</v>
      </c>
      <c r="G28" s="25">
        <v>18.2</v>
      </c>
      <c r="H28" s="25">
        <v>17.7</v>
      </c>
      <c r="I28" s="25">
        <v>16.7</v>
      </c>
      <c r="J28" s="25">
        <v>16.7</v>
      </c>
      <c r="K28" s="25">
        <v>15.6</v>
      </c>
      <c r="L28" s="25">
        <v>17.899999999999999</v>
      </c>
      <c r="M28" s="25">
        <v>-0.6</v>
      </c>
      <c r="N28">
        <v>38</v>
      </c>
    </row>
    <row r="29" spans="1:14" x14ac:dyDescent="0.25">
      <c r="A29" t="s">
        <v>115</v>
      </c>
      <c r="B29" s="25">
        <v>18.100000000000001</v>
      </c>
      <c r="C29" s="25">
        <v>18.100000000000001</v>
      </c>
      <c r="D29" s="25">
        <v>17.8</v>
      </c>
      <c r="E29" s="25">
        <v>17.8</v>
      </c>
      <c r="F29" s="25">
        <v>17.8</v>
      </c>
      <c r="G29" s="25">
        <v>17</v>
      </c>
      <c r="H29" s="25">
        <v>16.7</v>
      </c>
      <c r="I29" s="25">
        <v>16.100000000000001</v>
      </c>
      <c r="J29" s="25">
        <v>16</v>
      </c>
      <c r="K29" s="25">
        <v>15.2</v>
      </c>
      <c r="L29" s="25">
        <v>17.100000000000001</v>
      </c>
      <c r="M29" s="25">
        <v>-1.4</v>
      </c>
      <c r="N29">
        <v>15</v>
      </c>
    </row>
    <row r="30" spans="1:14" x14ac:dyDescent="0.25">
      <c r="A30" t="s">
        <v>113</v>
      </c>
      <c r="B30" s="25">
        <v>17.899999999999999</v>
      </c>
      <c r="C30" s="25">
        <v>17.899999999999999</v>
      </c>
      <c r="D30" s="25">
        <v>17.5</v>
      </c>
      <c r="E30" s="25">
        <v>17.600000000000001</v>
      </c>
      <c r="F30" s="25">
        <v>17.5</v>
      </c>
      <c r="G30" s="25">
        <v>16.8</v>
      </c>
      <c r="H30" s="25">
        <v>16.7</v>
      </c>
      <c r="I30" s="25">
        <v>16.100000000000001</v>
      </c>
      <c r="J30" s="25">
        <v>15.9</v>
      </c>
      <c r="K30" s="25">
        <v>15.1</v>
      </c>
      <c r="L30" s="25">
        <v>16.899999999999999</v>
      </c>
      <c r="M30" s="25">
        <v>-1.6</v>
      </c>
      <c r="N30">
        <v>5</v>
      </c>
    </row>
    <row r="31" spans="1:14" x14ac:dyDescent="0.25">
      <c r="A31" t="s">
        <v>111</v>
      </c>
      <c r="B31" s="25">
        <v>16.899999999999999</v>
      </c>
      <c r="C31" s="25">
        <v>17</v>
      </c>
      <c r="D31" s="25">
        <v>16.899999999999999</v>
      </c>
      <c r="E31" s="25">
        <v>16.899999999999999</v>
      </c>
      <c r="F31" s="25">
        <v>16.899999999999999</v>
      </c>
      <c r="G31" s="25">
        <v>16.3</v>
      </c>
      <c r="H31" s="25">
        <v>16.3</v>
      </c>
      <c r="I31" s="25">
        <v>15.9</v>
      </c>
      <c r="J31" s="25">
        <v>15.6</v>
      </c>
      <c r="K31" s="25">
        <v>15</v>
      </c>
      <c r="L31" s="25">
        <v>16.399999999999999</v>
      </c>
      <c r="M31" s="25">
        <v>-2.1</v>
      </c>
      <c r="N31">
        <v>0</v>
      </c>
    </row>
    <row r="32" spans="1:14" x14ac:dyDescent="0.25">
      <c r="A32" t="s">
        <v>114</v>
      </c>
      <c r="B32" s="25">
        <v>17.100000000000001</v>
      </c>
      <c r="C32" s="25">
        <v>17.7</v>
      </c>
      <c r="D32" s="25">
        <v>18</v>
      </c>
      <c r="E32" s="25">
        <v>18</v>
      </c>
      <c r="F32" s="25">
        <v>17.899999999999999</v>
      </c>
      <c r="G32" s="25">
        <v>17.100000000000001</v>
      </c>
      <c r="H32" s="25">
        <v>16.600000000000001</v>
      </c>
      <c r="I32" s="25">
        <v>15.7</v>
      </c>
      <c r="J32" s="25">
        <v>15.8</v>
      </c>
      <c r="K32" s="25">
        <v>14.8</v>
      </c>
      <c r="L32" s="25">
        <v>16.899999999999999</v>
      </c>
      <c r="M32" s="25">
        <v>-1.6</v>
      </c>
      <c r="N32">
        <v>11</v>
      </c>
    </row>
    <row r="33" spans="1:15" x14ac:dyDescent="0.25">
      <c r="A33" t="s">
        <v>112</v>
      </c>
      <c r="B33" s="25">
        <v>17.3</v>
      </c>
      <c r="C33" s="25">
        <v>17.399999999999999</v>
      </c>
      <c r="D33" s="25">
        <v>17.2</v>
      </c>
      <c r="E33" s="25">
        <v>17.100000000000001</v>
      </c>
      <c r="F33" s="25">
        <v>17.100000000000001</v>
      </c>
      <c r="G33" s="25">
        <v>16.2</v>
      </c>
      <c r="H33" s="25">
        <v>16</v>
      </c>
      <c r="I33" s="25">
        <v>15.3</v>
      </c>
      <c r="J33" s="25">
        <v>15.3</v>
      </c>
      <c r="K33" s="25">
        <v>14.6</v>
      </c>
      <c r="L33" s="25">
        <v>16.399999999999999</v>
      </c>
      <c r="M33" s="25">
        <v>-2.1</v>
      </c>
      <c r="N33">
        <v>0</v>
      </c>
    </row>
    <row r="34" spans="1:15" x14ac:dyDescent="0.25">
      <c r="A34" t="s">
        <v>110</v>
      </c>
      <c r="B34" s="25">
        <v>17.100000000000001</v>
      </c>
      <c r="C34" s="25">
        <v>17.2</v>
      </c>
      <c r="D34" s="25">
        <v>16.899999999999999</v>
      </c>
      <c r="E34" s="25">
        <v>16.8</v>
      </c>
      <c r="F34" s="25">
        <v>16.7</v>
      </c>
      <c r="G34" s="25">
        <v>16.100000000000001</v>
      </c>
      <c r="H34" s="25">
        <v>15.9</v>
      </c>
      <c r="I34" s="25">
        <v>15.4</v>
      </c>
      <c r="J34" s="25">
        <v>15.1</v>
      </c>
      <c r="K34" s="25">
        <v>14.5</v>
      </c>
      <c r="L34" s="25">
        <v>16.2</v>
      </c>
      <c r="M34" s="25">
        <v>-2.2999999999999998</v>
      </c>
      <c r="N34">
        <v>0</v>
      </c>
    </row>
    <row r="35" spans="1:15" x14ac:dyDescent="0.25">
      <c r="A35" s="14" t="s">
        <v>109</v>
      </c>
      <c r="B35" s="42">
        <v>16.5</v>
      </c>
      <c r="C35" s="42">
        <v>16.5</v>
      </c>
      <c r="D35" s="42">
        <v>16.399999999999999</v>
      </c>
      <c r="E35" s="42">
        <v>16.399999999999999</v>
      </c>
      <c r="F35" s="42">
        <v>16.399999999999999</v>
      </c>
      <c r="G35" s="42">
        <v>15.9</v>
      </c>
      <c r="H35" s="42">
        <v>15.8</v>
      </c>
      <c r="I35" s="42">
        <v>15.5</v>
      </c>
      <c r="J35" s="42">
        <v>15.2</v>
      </c>
      <c r="K35" s="42">
        <v>14.6</v>
      </c>
      <c r="L35" s="42">
        <v>15.9</v>
      </c>
      <c r="M35" s="42">
        <v>-2.6</v>
      </c>
      <c r="N35" s="14">
        <v>0</v>
      </c>
      <c r="O35" s="14"/>
    </row>
  </sheetData>
  <mergeCells count="3">
    <mergeCell ref="A2:O2"/>
    <mergeCell ref="A4:M4"/>
    <mergeCell ref="A1:O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A37" sqref="A37"/>
    </sheetView>
  </sheetViews>
  <sheetFormatPr defaultRowHeight="15" x14ac:dyDescent="0.25"/>
  <cols>
    <col min="1" max="1" width="15.140625" customWidth="1"/>
    <col min="13" max="13" width="17.42578125" bestFit="1" customWidth="1"/>
  </cols>
  <sheetData>
    <row r="1" spans="1:15" ht="39" customHeight="1" x14ac:dyDescent="0.25">
      <c r="A1" s="67" t="s">
        <v>186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36.75" customHeight="1" x14ac:dyDescent="0.25">
      <c r="A2" s="69" t="s">
        <v>148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x14ac:dyDescent="0.25">
      <c r="A3" s="8"/>
    </row>
    <row r="4" spans="1:15" x14ac:dyDescent="0.25">
      <c r="A4" t="s">
        <v>104</v>
      </c>
      <c r="B4" s="26">
        <v>42209</v>
      </c>
      <c r="C4" s="26">
        <v>42216</v>
      </c>
      <c r="D4" s="26">
        <v>42223</v>
      </c>
      <c r="E4" s="26">
        <v>42230</v>
      </c>
      <c r="F4" s="26">
        <v>42237</v>
      </c>
      <c r="G4" s="26">
        <v>42244</v>
      </c>
      <c r="H4" s="26">
        <v>42251</v>
      </c>
      <c r="I4" s="26">
        <v>42258</v>
      </c>
      <c r="J4" s="26">
        <v>42265</v>
      </c>
      <c r="K4" s="26">
        <v>42272</v>
      </c>
      <c r="L4" t="s">
        <v>105</v>
      </c>
      <c r="M4" t="s">
        <v>106</v>
      </c>
      <c r="N4" t="s">
        <v>132</v>
      </c>
    </row>
    <row r="5" spans="1:15" x14ac:dyDescent="0.25">
      <c r="A5">
        <v>2014</v>
      </c>
      <c r="B5" s="25">
        <f t="shared" ref="B5:L5" si="0">B23*9/5+32</f>
        <v>66.56</v>
      </c>
      <c r="C5" s="25">
        <f t="shared" si="0"/>
        <v>68.36</v>
      </c>
      <c r="D5" s="25">
        <f t="shared" si="0"/>
        <v>67.64</v>
      </c>
      <c r="E5" s="25">
        <f t="shared" si="0"/>
        <v>67.459999999999994</v>
      </c>
      <c r="F5" s="25">
        <f t="shared" si="0"/>
        <v>66.92</v>
      </c>
      <c r="G5" s="25">
        <f t="shared" si="0"/>
        <v>64.94</v>
      </c>
      <c r="H5" s="25">
        <f t="shared" si="0"/>
        <v>63.86</v>
      </c>
      <c r="I5" s="25">
        <f t="shared" si="0"/>
        <v>62.42</v>
      </c>
      <c r="J5" s="25">
        <f t="shared" si="0"/>
        <v>62.42</v>
      </c>
      <c r="K5" s="25">
        <f t="shared" si="0"/>
        <v>60.62</v>
      </c>
      <c r="L5" s="25">
        <f t="shared" si="0"/>
        <v>65.12</v>
      </c>
      <c r="M5" s="25">
        <f t="shared" ref="M5:M17" si="1">M23*9/5</f>
        <v>0</v>
      </c>
      <c r="N5">
        <v>43</v>
      </c>
    </row>
    <row r="6" spans="1:15" x14ac:dyDescent="0.25">
      <c r="A6">
        <v>17.7</v>
      </c>
      <c r="B6" s="25">
        <f t="shared" ref="B6:L6" si="2">B24*9/5+32</f>
        <v>65.66</v>
      </c>
      <c r="C6" s="25">
        <f t="shared" si="2"/>
        <v>66.2</v>
      </c>
      <c r="D6" s="25">
        <f t="shared" si="2"/>
        <v>65.66</v>
      </c>
      <c r="E6" s="25">
        <f t="shared" si="2"/>
        <v>65.84</v>
      </c>
      <c r="F6" s="25">
        <f t="shared" si="2"/>
        <v>65.66</v>
      </c>
      <c r="G6" s="25">
        <f t="shared" si="2"/>
        <v>63.86</v>
      </c>
      <c r="H6" s="25">
        <f t="shared" si="2"/>
        <v>62.959999999999994</v>
      </c>
      <c r="I6" s="25">
        <f t="shared" si="2"/>
        <v>61.7</v>
      </c>
      <c r="J6" s="25">
        <f t="shared" si="2"/>
        <v>61.519999999999996</v>
      </c>
      <c r="K6" s="25">
        <f t="shared" si="2"/>
        <v>59.9</v>
      </c>
      <c r="L6" s="25">
        <f t="shared" si="2"/>
        <v>63.86</v>
      </c>
      <c r="M6" s="25">
        <f t="shared" si="1"/>
        <v>-1.26</v>
      </c>
      <c r="N6">
        <v>35</v>
      </c>
    </row>
    <row r="7" spans="1:15" x14ac:dyDescent="0.25">
      <c r="A7">
        <v>17.3</v>
      </c>
      <c r="B7" s="25">
        <f t="shared" ref="B7:L7" si="3">B25*9/5+32</f>
        <v>65.48</v>
      </c>
      <c r="C7" s="25">
        <f t="shared" si="3"/>
        <v>66.02</v>
      </c>
      <c r="D7" s="25">
        <f t="shared" si="3"/>
        <v>65.66</v>
      </c>
      <c r="E7" s="25">
        <f t="shared" si="3"/>
        <v>65.66</v>
      </c>
      <c r="F7" s="25">
        <f t="shared" si="3"/>
        <v>65.48</v>
      </c>
      <c r="G7" s="25">
        <f t="shared" si="3"/>
        <v>63.68</v>
      </c>
      <c r="H7" s="25">
        <f t="shared" si="3"/>
        <v>62.959999999999994</v>
      </c>
      <c r="I7" s="25">
        <f t="shared" si="3"/>
        <v>61.7</v>
      </c>
      <c r="J7" s="25">
        <f t="shared" si="3"/>
        <v>61.34</v>
      </c>
      <c r="K7" s="25">
        <f t="shared" si="3"/>
        <v>59.9</v>
      </c>
      <c r="L7" s="25">
        <f t="shared" si="3"/>
        <v>63.86</v>
      </c>
      <c r="M7" s="25">
        <f t="shared" si="1"/>
        <v>-1.26</v>
      </c>
      <c r="N7">
        <v>35</v>
      </c>
    </row>
    <row r="8" spans="1:15" x14ac:dyDescent="0.25">
      <c r="A8" s="25">
        <v>17</v>
      </c>
      <c r="B8" s="25">
        <f t="shared" ref="B8:L8" si="4">B26*9/5+32</f>
        <v>64.400000000000006</v>
      </c>
      <c r="C8" s="25">
        <f t="shared" si="4"/>
        <v>64.94</v>
      </c>
      <c r="D8" s="25">
        <f t="shared" si="4"/>
        <v>64.759999999999991</v>
      </c>
      <c r="E8" s="25">
        <f t="shared" si="4"/>
        <v>65.12</v>
      </c>
      <c r="F8" s="25">
        <f t="shared" si="4"/>
        <v>64.94</v>
      </c>
      <c r="G8" s="25">
        <f t="shared" si="4"/>
        <v>63.32</v>
      </c>
      <c r="H8" s="25">
        <f t="shared" si="4"/>
        <v>62.959999999999994</v>
      </c>
      <c r="I8" s="25">
        <f t="shared" si="4"/>
        <v>61.519999999999996</v>
      </c>
      <c r="J8" s="25">
        <f t="shared" si="4"/>
        <v>60.980000000000004</v>
      </c>
      <c r="K8" s="25">
        <f t="shared" si="4"/>
        <v>59.72</v>
      </c>
      <c r="L8" s="25">
        <f t="shared" si="4"/>
        <v>63.32</v>
      </c>
      <c r="M8" s="25">
        <f t="shared" si="1"/>
        <v>-1.8</v>
      </c>
      <c r="N8">
        <v>29</v>
      </c>
    </row>
    <row r="9" spans="1:15" x14ac:dyDescent="0.25">
      <c r="A9" t="s">
        <v>108</v>
      </c>
      <c r="B9" s="25">
        <f t="shared" ref="B9:L9" si="5">B27*9/5+32</f>
        <v>58.64</v>
      </c>
      <c r="C9" s="25">
        <f t="shared" si="5"/>
        <v>59.72</v>
      </c>
      <c r="D9" s="25">
        <f t="shared" si="5"/>
        <v>60.440000000000005</v>
      </c>
      <c r="E9" s="25">
        <f t="shared" si="5"/>
        <v>60.8</v>
      </c>
      <c r="F9" s="25">
        <f t="shared" si="5"/>
        <v>60.980000000000004</v>
      </c>
      <c r="G9" s="25">
        <f t="shared" si="5"/>
        <v>60.08</v>
      </c>
      <c r="H9" s="25">
        <f t="shared" si="5"/>
        <v>59.540000000000006</v>
      </c>
      <c r="I9" s="25">
        <f t="shared" si="5"/>
        <v>58.64</v>
      </c>
      <c r="J9" s="25">
        <f t="shared" si="5"/>
        <v>58.64</v>
      </c>
      <c r="K9" s="25">
        <f t="shared" si="5"/>
        <v>58.28</v>
      </c>
      <c r="L9" s="25">
        <f t="shared" si="5"/>
        <v>59.540000000000006</v>
      </c>
      <c r="M9" s="25">
        <f t="shared" si="1"/>
        <v>-5.58</v>
      </c>
      <c r="N9">
        <v>0</v>
      </c>
    </row>
    <row r="10" spans="1:15" x14ac:dyDescent="0.25">
      <c r="A10" t="s">
        <v>116</v>
      </c>
      <c r="B10" s="25">
        <f t="shared" ref="B10:L10" si="6">B28*9/5+32</f>
        <v>65.12</v>
      </c>
      <c r="C10" s="25">
        <f t="shared" si="6"/>
        <v>66.56</v>
      </c>
      <c r="D10" s="25">
        <f t="shared" si="6"/>
        <v>66.740000000000009</v>
      </c>
      <c r="E10" s="25">
        <f t="shared" si="6"/>
        <v>66.740000000000009</v>
      </c>
      <c r="F10" s="25">
        <f t="shared" si="6"/>
        <v>66.92</v>
      </c>
      <c r="G10" s="25">
        <f t="shared" si="6"/>
        <v>64.94</v>
      </c>
      <c r="H10" s="25">
        <f t="shared" si="6"/>
        <v>63.86</v>
      </c>
      <c r="I10" s="25">
        <f t="shared" si="6"/>
        <v>62.059999999999995</v>
      </c>
      <c r="J10" s="25">
        <f t="shared" si="6"/>
        <v>62.059999999999995</v>
      </c>
      <c r="K10" s="25">
        <f t="shared" si="6"/>
        <v>60.26</v>
      </c>
      <c r="L10" s="25">
        <f t="shared" si="6"/>
        <v>64.58</v>
      </c>
      <c r="M10" s="25">
        <f t="shared" si="1"/>
        <v>-0.53999999999999992</v>
      </c>
      <c r="N10">
        <v>42</v>
      </c>
    </row>
    <row r="11" spans="1:15" x14ac:dyDescent="0.25">
      <c r="A11" t="s">
        <v>115</v>
      </c>
      <c r="B11" s="25">
        <f t="shared" ref="B11:L11" si="7">B29*9/5+32</f>
        <v>65.3</v>
      </c>
      <c r="C11" s="25">
        <f t="shared" si="7"/>
        <v>65.84</v>
      </c>
      <c r="D11" s="25">
        <f t="shared" si="7"/>
        <v>65.48</v>
      </c>
      <c r="E11" s="25">
        <f t="shared" si="7"/>
        <v>65.48</v>
      </c>
      <c r="F11" s="25">
        <f t="shared" si="7"/>
        <v>65.3</v>
      </c>
      <c r="G11" s="25">
        <f t="shared" si="7"/>
        <v>63.5</v>
      </c>
      <c r="H11" s="25">
        <f t="shared" si="7"/>
        <v>62.78</v>
      </c>
      <c r="I11" s="25">
        <f t="shared" si="7"/>
        <v>61.34</v>
      </c>
      <c r="J11" s="25">
        <f t="shared" si="7"/>
        <v>61.34</v>
      </c>
      <c r="K11" s="25">
        <f t="shared" si="7"/>
        <v>59.72</v>
      </c>
      <c r="L11" s="25">
        <f t="shared" si="7"/>
        <v>63.68</v>
      </c>
      <c r="M11" s="25">
        <f t="shared" si="1"/>
        <v>-1.44</v>
      </c>
      <c r="N11">
        <v>35</v>
      </c>
    </row>
    <row r="12" spans="1:15" x14ac:dyDescent="0.25">
      <c r="A12" t="s">
        <v>113</v>
      </c>
      <c r="B12" s="25">
        <f t="shared" ref="B12:L12" si="8">B30*9/5+32</f>
        <v>65.12</v>
      </c>
      <c r="C12" s="25">
        <f t="shared" si="8"/>
        <v>65.66</v>
      </c>
      <c r="D12" s="25">
        <f t="shared" si="8"/>
        <v>65.12</v>
      </c>
      <c r="E12" s="25">
        <f t="shared" si="8"/>
        <v>65.12</v>
      </c>
      <c r="F12" s="25">
        <f t="shared" si="8"/>
        <v>64.94</v>
      </c>
      <c r="G12" s="25">
        <f t="shared" si="8"/>
        <v>63.32</v>
      </c>
      <c r="H12" s="25">
        <f t="shared" si="8"/>
        <v>62.6</v>
      </c>
      <c r="I12" s="25">
        <f t="shared" si="8"/>
        <v>61.34</v>
      </c>
      <c r="J12" s="25">
        <f t="shared" si="8"/>
        <v>61.16</v>
      </c>
      <c r="K12" s="25">
        <f t="shared" si="8"/>
        <v>59.72</v>
      </c>
      <c r="L12" s="25">
        <f t="shared" si="8"/>
        <v>63.32</v>
      </c>
      <c r="M12" s="25">
        <f t="shared" si="1"/>
        <v>-1.6199999999999999</v>
      </c>
      <c r="N12">
        <v>34</v>
      </c>
    </row>
    <row r="13" spans="1:15" x14ac:dyDescent="0.25">
      <c r="A13" t="s">
        <v>111</v>
      </c>
      <c r="B13" s="25">
        <f t="shared" ref="B13:L13" si="9">B31*9/5+32</f>
        <v>64.22</v>
      </c>
      <c r="C13" s="25">
        <f t="shared" si="9"/>
        <v>64.94</v>
      </c>
      <c r="D13" s="25">
        <f t="shared" si="9"/>
        <v>64.759999999999991</v>
      </c>
      <c r="E13" s="25">
        <f t="shared" si="9"/>
        <v>64.94</v>
      </c>
      <c r="F13" s="25">
        <f t="shared" si="9"/>
        <v>64.759999999999991</v>
      </c>
      <c r="G13" s="25">
        <f t="shared" si="9"/>
        <v>63.32</v>
      </c>
      <c r="H13" s="25">
        <f t="shared" si="9"/>
        <v>62.78</v>
      </c>
      <c r="I13" s="25">
        <f t="shared" si="9"/>
        <v>61.34</v>
      </c>
      <c r="J13" s="25">
        <f t="shared" si="9"/>
        <v>60.8</v>
      </c>
      <c r="K13" s="25">
        <f t="shared" si="9"/>
        <v>59.540000000000006</v>
      </c>
      <c r="L13" s="25">
        <f t="shared" si="9"/>
        <v>63.14</v>
      </c>
      <c r="M13" s="25">
        <f t="shared" si="1"/>
        <v>-1.98</v>
      </c>
      <c r="N13">
        <v>28</v>
      </c>
    </row>
    <row r="14" spans="1:15" x14ac:dyDescent="0.25">
      <c r="A14" t="s">
        <v>114</v>
      </c>
      <c r="B14" s="25">
        <f t="shared" ref="B14:L14" si="10">B32*9/5+32</f>
        <v>64.040000000000006</v>
      </c>
      <c r="C14" s="25">
        <f t="shared" si="10"/>
        <v>65.48</v>
      </c>
      <c r="D14" s="25">
        <f t="shared" si="10"/>
        <v>65.84</v>
      </c>
      <c r="E14" s="25">
        <f t="shared" si="10"/>
        <v>66.02</v>
      </c>
      <c r="F14" s="25">
        <f t="shared" si="10"/>
        <v>65.66</v>
      </c>
      <c r="G14" s="25">
        <f t="shared" si="10"/>
        <v>64.040000000000006</v>
      </c>
      <c r="H14" s="25">
        <f t="shared" si="10"/>
        <v>62.78</v>
      </c>
      <c r="I14" s="25">
        <f t="shared" si="10"/>
        <v>61.16</v>
      </c>
      <c r="J14" s="25">
        <f t="shared" si="10"/>
        <v>61.16</v>
      </c>
      <c r="K14" s="25">
        <f t="shared" si="10"/>
        <v>59.72</v>
      </c>
      <c r="L14" s="25">
        <f t="shared" si="10"/>
        <v>63.68</v>
      </c>
      <c r="M14" s="25">
        <f t="shared" si="1"/>
        <v>-1.44</v>
      </c>
      <c r="N14">
        <v>32</v>
      </c>
    </row>
    <row r="15" spans="1:15" x14ac:dyDescent="0.25">
      <c r="A15" t="s">
        <v>112</v>
      </c>
      <c r="B15" s="25">
        <f t="shared" ref="B15:L15" si="11">B33*9/5+32</f>
        <v>64.040000000000006</v>
      </c>
      <c r="C15" s="25">
        <f t="shared" si="11"/>
        <v>64.94</v>
      </c>
      <c r="D15" s="25">
        <f t="shared" si="11"/>
        <v>64.759999999999991</v>
      </c>
      <c r="E15" s="25">
        <f t="shared" si="11"/>
        <v>64.94</v>
      </c>
      <c r="F15" s="25">
        <f t="shared" si="11"/>
        <v>64.58</v>
      </c>
      <c r="G15" s="25">
        <f t="shared" si="11"/>
        <v>62.959999999999994</v>
      </c>
      <c r="H15" s="25">
        <f t="shared" si="11"/>
        <v>62.059999999999995</v>
      </c>
      <c r="I15" s="25">
        <f t="shared" si="11"/>
        <v>60.62</v>
      </c>
      <c r="J15" s="25">
        <f t="shared" si="11"/>
        <v>60.62</v>
      </c>
      <c r="K15" s="25">
        <f t="shared" si="11"/>
        <v>59.36</v>
      </c>
      <c r="L15" s="25">
        <f t="shared" si="11"/>
        <v>62.959999999999994</v>
      </c>
      <c r="M15" s="25">
        <f t="shared" si="1"/>
        <v>-2.1599999999999997</v>
      </c>
      <c r="N15">
        <v>29</v>
      </c>
    </row>
    <row r="16" spans="1:15" x14ac:dyDescent="0.25">
      <c r="A16" t="s">
        <v>110</v>
      </c>
      <c r="B16" s="25">
        <f t="shared" ref="B16:L16" si="12">B34*9/5+32</f>
        <v>64.040000000000006</v>
      </c>
      <c r="C16" s="25">
        <f t="shared" si="12"/>
        <v>64.58</v>
      </c>
      <c r="D16" s="25">
        <f t="shared" si="12"/>
        <v>64.400000000000006</v>
      </c>
      <c r="E16" s="25">
        <f t="shared" si="12"/>
        <v>64.400000000000006</v>
      </c>
      <c r="F16" s="25">
        <f t="shared" si="12"/>
        <v>64.22</v>
      </c>
      <c r="G16" s="25">
        <f t="shared" si="12"/>
        <v>62.78</v>
      </c>
      <c r="H16" s="25">
        <f t="shared" si="12"/>
        <v>62.059999999999995</v>
      </c>
      <c r="I16" s="25">
        <f t="shared" si="12"/>
        <v>60.62</v>
      </c>
      <c r="J16" s="25">
        <f t="shared" si="12"/>
        <v>60.440000000000005</v>
      </c>
      <c r="K16" s="25">
        <f t="shared" si="12"/>
        <v>59.18</v>
      </c>
      <c r="L16" s="25">
        <f t="shared" si="12"/>
        <v>62.6</v>
      </c>
      <c r="M16" s="25">
        <f t="shared" si="1"/>
        <v>-2.52</v>
      </c>
      <c r="N16">
        <v>21</v>
      </c>
    </row>
    <row r="17" spans="1:14" x14ac:dyDescent="0.25">
      <c r="A17" t="s">
        <v>109</v>
      </c>
      <c r="B17" s="25">
        <f t="shared" ref="B17:L17" si="13">B35*9/5+32</f>
        <v>63.32</v>
      </c>
      <c r="C17" s="25">
        <f t="shared" si="13"/>
        <v>64.040000000000006</v>
      </c>
      <c r="D17" s="25">
        <f t="shared" si="13"/>
        <v>64.040000000000006</v>
      </c>
      <c r="E17" s="25">
        <f t="shared" si="13"/>
        <v>64.22</v>
      </c>
      <c r="F17" s="25">
        <f t="shared" si="13"/>
        <v>64.040000000000006</v>
      </c>
      <c r="G17" s="25">
        <f t="shared" si="13"/>
        <v>62.6</v>
      </c>
      <c r="H17" s="25">
        <f t="shared" si="13"/>
        <v>61.88</v>
      </c>
      <c r="I17" s="25">
        <f t="shared" si="13"/>
        <v>60.62</v>
      </c>
      <c r="J17" s="25">
        <f t="shared" si="13"/>
        <v>60.26</v>
      </c>
      <c r="K17" s="25">
        <f t="shared" si="13"/>
        <v>59.18</v>
      </c>
      <c r="L17" s="25">
        <f t="shared" si="13"/>
        <v>62.42</v>
      </c>
      <c r="M17" s="25">
        <f t="shared" si="1"/>
        <v>-2.7</v>
      </c>
      <c r="N17">
        <v>7</v>
      </c>
    </row>
    <row r="20" spans="1:14" x14ac:dyDescent="0.25">
      <c r="A20" t="s">
        <v>131</v>
      </c>
    </row>
    <row r="22" spans="1:14" x14ac:dyDescent="0.25">
      <c r="A22" t="s">
        <v>104</v>
      </c>
      <c r="B22" s="26">
        <v>42209</v>
      </c>
      <c r="C22" s="26">
        <v>42216</v>
      </c>
      <c r="D22" s="26">
        <v>42223</v>
      </c>
      <c r="E22" s="26">
        <v>42230</v>
      </c>
      <c r="F22" s="26">
        <v>42237</v>
      </c>
      <c r="G22" s="26">
        <v>42244</v>
      </c>
      <c r="H22" s="26">
        <v>42251</v>
      </c>
      <c r="I22" s="26">
        <v>42258</v>
      </c>
      <c r="J22" s="26">
        <v>42265</v>
      </c>
      <c r="K22" s="26">
        <v>42272</v>
      </c>
      <c r="L22" t="s">
        <v>105</v>
      </c>
      <c r="M22" t="s">
        <v>106</v>
      </c>
      <c r="N22" t="s">
        <v>107</v>
      </c>
    </row>
    <row r="23" spans="1:14" x14ac:dyDescent="0.25">
      <c r="A23">
        <v>2014</v>
      </c>
      <c r="B23">
        <v>19.2</v>
      </c>
      <c r="C23">
        <v>20.2</v>
      </c>
      <c r="D23">
        <v>19.8</v>
      </c>
      <c r="E23">
        <v>19.7</v>
      </c>
      <c r="F23">
        <v>19.399999999999999</v>
      </c>
      <c r="G23">
        <v>18.3</v>
      </c>
      <c r="H23">
        <v>17.7</v>
      </c>
      <c r="I23">
        <v>16.899999999999999</v>
      </c>
      <c r="J23">
        <v>16.899999999999999</v>
      </c>
      <c r="K23">
        <v>15.9</v>
      </c>
      <c r="L23">
        <v>18.399999999999999</v>
      </c>
      <c r="M23">
        <v>0</v>
      </c>
      <c r="N23">
        <v>43</v>
      </c>
    </row>
    <row r="24" spans="1:14" x14ac:dyDescent="0.25">
      <c r="A24">
        <v>17.7</v>
      </c>
      <c r="B24">
        <v>18.7</v>
      </c>
      <c r="C24">
        <v>19</v>
      </c>
      <c r="D24">
        <v>18.7</v>
      </c>
      <c r="E24">
        <v>18.8</v>
      </c>
      <c r="F24">
        <v>18.7</v>
      </c>
      <c r="G24">
        <v>17.7</v>
      </c>
      <c r="H24">
        <v>17.2</v>
      </c>
      <c r="I24">
        <v>16.5</v>
      </c>
      <c r="J24">
        <v>16.399999999999999</v>
      </c>
      <c r="K24">
        <v>15.5</v>
      </c>
      <c r="L24">
        <v>17.7</v>
      </c>
      <c r="M24">
        <v>-0.7</v>
      </c>
      <c r="N24">
        <v>35</v>
      </c>
    </row>
    <row r="25" spans="1:14" x14ac:dyDescent="0.25">
      <c r="A25">
        <v>17.3</v>
      </c>
      <c r="B25">
        <v>18.600000000000001</v>
      </c>
      <c r="C25">
        <v>18.899999999999999</v>
      </c>
      <c r="D25">
        <v>18.7</v>
      </c>
      <c r="E25">
        <v>18.7</v>
      </c>
      <c r="F25">
        <v>18.600000000000001</v>
      </c>
      <c r="G25">
        <v>17.600000000000001</v>
      </c>
      <c r="H25">
        <v>17.2</v>
      </c>
      <c r="I25">
        <v>16.5</v>
      </c>
      <c r="J25">
        <v>16.3</v>
      </c>
      <c r="K25">
        <v>15.5</v>
      </c>
      <c r="L25">
        <v>17.7</v>
      </c>
      <c r="M25">
        <v>-0.7</v>
      </c>
      <c r="N25">
        <v>35</v>
      </c>
    </row>
    <row r="26" spans="1:14" x14ac:dyDescent="0.25">
      <c r="A26" s="25">
        <v>17</v>
      </c>
      <c r="B26">
        <v>18</v>
      </c>
      <c r="C26">
        <v>18.3</v>
      </c>
      <c r="D26">
        <v>18.2</v>
      </c>
      <c r="E26">
        <v>18.399999999999999</v>
      </c>
      <c r="F26">
        <v>18.3</v>
      </c>
      <c r="G26">
        <v>17.399999999999999</v>
      </c>
      <c r="H26">
        <v>17.2</v>
      </c>
      <c r="I26">
        <v>16.399999999999999</v>
      </c>
      <c r="J26">
        <v>16.100000000000001</v>
      </c>
      <c r="K26">
        <v>15.4</v>
      </c>
      <c r="L26">
        <v>17.399999999999999</v>
      </c>
      <c r="M26">
        <v>-1</v>
      </c>
      <c r="N26">
        <v>29</v>
      </c>
    </row>
    <row r="27" spans="1:14" x14ac:dyDescent="0.25">
      <c r="A27" t="s">
        <v>108</v>
      </c>
      <c r="B27">
        <v>14.8</v>
      </c>
      <c r="C27">
        <v>15.4</v>
      </c>
      <c r="D27">
        <v>15.8</v>
      </c>
      <c r="E27">
        <v>16</v>
      </c>
      <c r="F27">
        <v>16.100000000000001</v>
      </c>
      <c r="G27">
        <v>15.6</v>
      </c>
      <c r="H27">
        <v>15.3</v>
      </c>
      <c r="I27">
        <v>14.8</v>
      </c>
      <c r="J27">
        <v>14.8</v>
      </c>
      <c r="K27">
        <v>14.6</v>
      </c>
      <c r="L27">
        <v>15.3</v>
      </c>
      <c r="M27">
        <v>-3.1</v>
      </c>
      <c r="N27">
        <v>0</v>
      </c>
    </row>
    <row r="28" spans="1:14" x14ac:dyDescent="0.25">
      <c r="A28" t="s">
        <v>116</v>
      </c>
      <c r="B28">
        <v>18.399999999999999</v>
      </c>
      <c r="C28">
        <v>19.2</v>
      </c>
      <c r="D28">
        <v>19.3</v>
      </c>
      <c r="E28">
        <v>19.3</v>
      </c>
      <c r="F28">
        <v>19.399999999999999</v>
      </c>
      <c r="G28">
        <v>18.3</v>
      </c>
      <c r="H28">
        <v>17.7</v>
      </c>
      <c r="I28">
        <v>16.7</v>
      </c>
      <c r="J28">
        <v>16.7</v>
      </c>
      <c r="K28">
        <v>15.7</v>
      </c>
      <c r="L28">
        <v>18.100000000000001</v>
      </c>
      <c r="M28">
        <v>-0.3</v>
      </c>
      <c r="N28">
        <v>42</v>
      </c>
    </row>
    <row r="29" spans="1:14" x14ac:dyDescent="0.25">
      <c r="A29" t="s">
        <v>115</v>
      </c>
      <c r="B29">
        <v>18.5</v>
      </c>
      <c r="C29">
        <v>18.8</v>
      </c>
      <c r="D29">
        <v>18.600000000000001</v>
      </c>
      <c r="E29">
        <v>18.600000000000001</v>
      </c>
      <c r="F29">
        <v>18.5</v>
      </c>
      <c r="G29">
        <v>17.5</v>
      </c>
      <c r="H29">
        <v>17.100000000000001</v>
      </c>
      <c r="I29">
        <v>16.3</v>
      </c>
      <c r="J29">
        <v>16.3</v>
      </c>
      <c r="K29">
        <v>15.4</v>
      </c>
      <c r="L29">
        <v>17.600000000000001</v>
      </c>
      <c r="M29">
        <v>-0.8</v>
      </c>
      <c r="N29">
        <v>35</v>
      </c>
    </row>
    <row r="30" spans="1:14" x14ac:dyDescent="0.25">
      <c r="A30" t="s">
        <v>113</v>
      </c>
      <c r="B30">
        <v>18.399999999999999</v>
      </c>
      <c r="C30">
        <v>18.7</v>
      </c>
      <c r="D30">
        <v>18.399999999999999</v>
      </c>
      <c r="E30">
        <v>18.399999999999999</v>
      </c>
      <c r="F30">
        <v>18.3</v>
      </c>
      <c r="G30">
        <v>17.399999999999999</v>
      </c>
      <c r="H30">
        <v>17</v>
      </c>
      <c r="I30">
        <v>16.3</v>
      </c>
      <c r="J30">
        <v>16.2</v>
      </c>
      <c r="K30">
        <v>15.4</v>
      </c>
      <c r="L30">
        <v>17.399999999999999</v>
      </c>
      <c r="M30">
        <v>-0.9</v>
      </c>
      <c r="N30">
        <v>34</v>
      </c>
    </row>
    <row r="31" spans="1:14" x14ac:dyDescent="0.25">
      <c r="A31" t="s">
        <v>111</v>
      </c>
      <c r="B31">
        <v>17.899999999999999</v>
      </c>
      <c r="C31">
        <v>18.3</v>
      </c>
      <c r="D31">
        <v>18.2</v>
      </c>
      <c r="E31">
        <v>18.3</v>
      </c>
      <c r="F31">
        <v>18.2</v>
      </c>
      <c r="G31">
        <v>17.399999999999999</v>
      </c>
      <c r="H31">
        <v>17.100000000000001</v>
      </c>
      <c r="I31">
        <v>16.3</v>
      </c>
      <c r="J31">
        <v>16</v>
      </c>
      <c r="K31">
        <v>15.3</v>
      </c>
      <c r="L31">
        <v>17.3</v>
      </c>
      <c r="M31">
        <v>-1.1000000000000001</v>
      </c>
      <c r="N31">
        <v>28</v>
      </c>
    </row>
    <row r="32" spans="1:14" x14ac:dyDescent="0.25">
      <c r="A32" t="s">
        <v>114</v>
      </c>
      <c r="B32">
        <v>17.8</v>
      </c>
      <c r="C32">
        <v>18.600000000000001</v>
      </c>
      <c r="D32">
        <v>18.8</v>
      </c>
      <c r="E32">
        <v>18.899999999999999</v>
      </c>
      <c r="F32">
        <v>18.7</v>
      </c>
      <c r="G32">
        <v>17.8</v>
      </c>
      <c r="H32">
        <v>17.100000000000001</v>
      </c>
      <c r="I32">
        <v>16.2</v>
      </c>
      <c r="J32">
        <v>16.2</v>
      </c>
      <c r="K32">
        <v>15.4</v>
      </c>
      <c r="L32">
        <v>17.600000000000001</v>
      </c>
      <c r="M32">
        <v>-0.8</v>
      </c>
      <c r="N32">
        <v>32</v>
      </c>
    </row>
    <row r="33" spans="1:15" x14ac:dyDescent="0.25">
      <c r="A33" t="s">
        <v>112</v>
      </c>
      <c r="B33">
        <v>17.8</v>
      </c>
      <c r="C33">
        <v>18.3</v>
      </c>
      <c r="D33">
        <v>18.2</v>
      </c>
      <c r="E33">
        <v>18.3</v>
      </c>
      <c r="F33">
        <v>18.100000000000001</v>
      </c>
      <c r="G33">
        <v>17.2</v>
      </c>
      <c r="H33">
        <v>16.7</v>
      </c>
      <c r="I33">
        <v>15.9</v>
      </c>
      <c r="J33">
        <v>15.9</v>
      </c>
      <c r="K33">
        <v>15.2</v>
      </c>
      <c r="L33">
        <v>17.2</v>
      </c>
      <c r="M33">
        <v>-1.2</v>
      </c>
      <c r="N33">
        <v>29</v>
      </c>
    </row>
    <row r="34" spans="1:15" x14ac:dyDescent="0.25">
      <c r="A34" t="s">
        <v>110</v>
      </c>
      <c r="B34">
        <v>17.8</v>
      </c>
      <c r="C34">
        <v>18.100000000000001</v>
      </c>
      <c r="D34">
        <v>18</v>
      </c>
      <c r="E34">
        <v>18</v>
      </c>
      <c r="F34">
        <v>17.899999999999999</v>
      </c>
      <c r="G34">
        <v>17.100000000000001</v>
      </c>
      <c r="H34">
        <v>16.7</v>
      </c>
      <c r="I34">
        <v>15.9</v>
      </c>
      <c r="J34">
        <v>15.8</v>
      </c>
      <c r="K34">
        <v>15.1</v>
      </c>
      <c r="L34">
        <v>17</v>
      </c>
      <c r="M34">
        <v>-1.4</v>
      </c>
      <c r="N34">
        <v>21</v>
      </c>
    </row>
    <row r="35" spans="1:15" x14ac:dyDescent="0.25">
      <c r="A35" s="14" t="s">
        <v>109</v>
      </c>
      <c r="B35" s="14">
        <v>17.399999999999999</v>
      </c>
      <c r="C35" s="14">
        <v>17.8</v>
      </c>
      <c r="D35" s="14">
        <v>17.8</v>
      </c>
      <c r="E35" s="14">
        <v>17.899999999999999</v>
      </c>
      <c r="F35" s="14">
        <v>17.8</v>
      </c>
      <c r="G35" s="14">
        <v>17</v>
      </c>
      <c r="H35" s="14">
        <v>16.600000000000001</v>
      </c>
      <c r="I35" s="14">
        <v>15.9</v>
      </c>
      <c r="J35" s="14">
        <v>15.7</v>
      </c>
      <c r="K35" s="14">
        <v>15.1</v>
      </c>
      <c r="L35" s="14">
        <v>16.899999999999999</v>
      </c>
      <c r="M35" s="14">
        <v>-1.5</v>
      </c>
      <c r="N35" s="14">
        <v>7</v>
      </c>
      <c r="O35" s="14"/>
    </row>
  </sheetData>
  <mergeCells count="2">
    <mergeCell ref="A2:O2"/>
    <mergeCell ref="A1:O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575C2E16DD4180F647D41F93EB12" ma:contentTypeVersion="50" ma:contentTypeDescription="Create a new document." ma:contentTypeScope="" ma:versionID="0b2c01cec21c44c30711af6870b2086c">
  <xsd:schema xmlns:xsd="http://www.w3.org/2001/XMLSchema" xmlns:xs="http://www.w3.org/2001/XMLSchema" xmlns:p="http://schemas.microsoft.com/office/2006/metadata/properties" xmlns:ns1="http://schemas.microsoft.com/sharepoint/v3" xmlns:ns2="1720e262-164b-42d9-b8f5-1c971da2b9e2" targetNamespace="http://schemas.microsoft.com/office/2006/metadata/properties" ma:root="true" ma:fieldsID="ef36e399ae9477f09b5c43b6885dc76d" ns1:_="" ns2:_="">
    <xsd:import namespace="http://schemas.microsoft.com/sharepoint/v3"/>
    <xsd:import namespace="1720e262-164b-42d9-b8f5-1c971da2b9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l_Flag" minOccurs="0"/>
                <xsd:element ref="ns2:IP_x0020_Number" minOccurs="0"/>
                <xsd:element ref="ns2:Document_x0020_Type"/>
                <xsd:element ref="ns1:RoutingRuleDescription" minOccurs="0"/>
                <xsd:element ref="ns2:Disemin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4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0e262-164b-42d9-b8f5-1c971da2b9e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l_Flag" ma:index="11" nillable="true" ma:displayName="Del_Flag" ma:default="0" ma:description="When set indicates list item can be deleted" ma:internalName="Del_Flag">
      <xsd:simpleType>
        <xsd:restriction base="dms:Boolean"/>
      </xsd:simpleType>
    </xsd:element>
    <xsd:element name="IP_x0020_Number" ma:index="12" nillable="true" ma:displayName="IP Number" ma:indexed="true" ma:internalName="IP_x0020_Number">
      <xsd:simpleType>
        <xsd:restriction base="dms:Text"/>
      </xsd:simpleType>
    </xsd:element>
    <xsd:element name="Document_x0020_Type" ma:index="13" ma:displayName="Document Type" ma:default="Author's original manuscript" ma:description="" ma:format="Dropdown" ma:internalName="Document_x0020_Type">
      <xsd:simpleType>
        <xsd:restriction base="dms:Choice"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Other"/>
        </xsd:restriction>
      </xsd:simpleType>
    </xsd:element>
    <xsd:element name="Disemination_x0020_Date" ma:index="16" nillable="true" ma:displayName="Disemination Date" ma:internalName="Disemin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Working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emination_x0020_Date xmlns="1720e262-164b-42d9-b8f5-1c971da2b9e2" xsi:nil="true"/>
    <RoutingRuleDescription xmlns="http://schemas.microsoft.com/sharepoint/v3">Clean version approved by SPN</RoutingRuleDescription>
    <IP_x0020_Number xmlns="1720e262-164b-42d9-b8f5-1c971da2b9e2">IP-060388</IP_x0020_Number>
    <Document_x0020_Type xmlns="1720e262-164b-42d9-b8f5-1c971da2b9e2">Final manuscript for Bureau approval</Document_x0020_Type>
    <Del_Flag xmlns="1720e262-164b-42d9-b8f5-1c971da2b9e2">false</Del_Flag>
    <_dlc_DocId xmlns="1720e262-164b-42d9-b8f5-1c971da2b9e2">IP000000-33-335044</_dlc_DocId>
    <_dlc_DocIdUrl xmlns="1720e262-164b-42d9-b8f5-1c971da2b9e2">
      <Url>https://ipds.usgs.gov/_layouts/DocIdRedir.aspx?ID=IP000000-33-335044</Url>
      <Description>IP000000-33-335044</Description>
    </_dlc_DocIdUrl>
  </documentManagement>
</p:properties>
</file>

<file path=customXml/itemProps1.xml><?xml version="1.0" encoding="utf-8"?>
<ds:datastoreItem xmlns:ds="http://schemas.openxmlformats.org/officeDocument/2006/customXml" ds:itemID="{58A05D32-1E3D-4528-91D5-8157926481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CF065B-0751-4C99-8F2B-0FDF8529917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A54D369-B9CB-4372-9FB3-DD808494C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20e262-164b-42d9-b8f5-1c971da2b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3AECB6F-8658-4A6B-8CAB-7B5E1D177BB3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1720e262-164b-42d9-b8f5-1c971da2b9e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Table8</vt:lpstr>
      <vt:lpstr>Table9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Stonewall</dc:creator>
  <cp:lastModifiedBy>Grillo, Debra</cp:lastModifiedBy>
  <dcterms:created xsi:type="dcterms:W3CDTF">2015-05-22T20:37:23Z</dcterms:created>
  <dcterms:modified xsi:type="dcterms:W3CDTF">2016-05-17T18:57:43Z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0x010100C535575C2E16DD4180F647D41F93EB12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0258b63d-eb28-4e78-b02e-9306d9104042</vt:lpwstr>
  </property>
</Properties>
</file>