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60" yWindow="280" windowWidth="40720" windowHeight="25980" tabRatio="322"/>
  </bookViews>
  <sheets>
    <sheet name="Table 5" sheetId="63052" r:id="rId1"/>
  </sheets>
  <definedNames>
    <definedName name="_xlnm.Print_Area" localSheetId="0">'Table 5'!$A$1:$BR$487</definedName>
    <definedName name="_xlnm.Print_Titles" localSheetId="0">'Table 5'!$A:$A,'Table 5'!$5:$6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455" i="63052"/>
  <c r="V454"/>
  <c r="V445"/>
  <c r="V444"/>
  <c r="V443"/>
  <c r="V451"/>
  <c r="V442"/>
  <c r="V432"/>
  <c r="V441"/>
  <c r="V440"/>
  <c r="V431"/>
  <c r="V439"/>
  <c r="V438"/>
  <c r="V447"/>
  <c r="V436"/>
  <c r="V435"/>
  <c r="V434"/>
  <c r="V320"/>
  <c r="V446"/>
  <c r="V318"/>
  <c r="V317"/>
  <c r="V316"/>
  <c r="V315"/>
  <c r="V314"/>
  <c r="V433"/>
  <c r="V430"/>
  <c r="V429"/>
  <c r="V412"/>
  <c r="V407"/>
  <c r="V406"/>
  <c r="V403"/>
  <c r="V302"/>
  <c r="V301"/>
  <c r="V300"/>
  <c r="V299"/>
  <c r="V296"/>
  <c r="V295"/>
  <c r="V251"/>
  <c r="V240"/>
  <c r="V239"/>
  <c r="V238"/>
  <c r="V237"/>
  <c r="V236"/>
  <c r="V211"/>
  <c r="V210"/>
  <c r="V193"/>
  <c r="V192"/>
  <c r="V191"/>
  <c r="V190"/>
  <c r="V189"/>
  <c r="V188"/>
  <c r="V187"/>
  <c r="V160"/>
  <c r="V159"/>
  <c r="V158"/>
  <c r="V126"/>
  <c r="V125"/>
  <c r="V124"/>
  <c r="V123"/>
  <c r="V120"/>
  <c r="V147"/>
  <c r="V146"/>
  <c r="V145"/>
  <c r="V144"/>
  <c r="V113"/>
  <c r="V106"/>
  <c r="V105"/>
  <c r="V104"/>
  <c r="V103"/>
  <c r="V101"/>
  <c r="V100"/>
  <c r="V99"/>
  <c r="V98"/>
  <c r="V78"/>
  <c r="V77"/>
  <c r="V85"/>
  <c r="V84"/>
  <c r="V83"/>
  <c r="V82"/>
  <c r="V68"/>
  <c r="V66"/>
  <c r="V65"/>
  <c r="V64"/>
  <c r="V55"/>
  <c r="V31"/>
  <c r="V34"/>
  <c r="V27"/>
  <c r="V26"/>
  <c r="V23"/>
  <c r="V24"/>
  <c r="V22"/>
  <c r="V420"/>
  <c r="V348"/>
  <c r="V371"/>
  <c r="V370"/>
  <c r="V369"/>
  <c r="V368"/>
  <c r="V367"/>
  <c r="V117"/>
  <c r="V116"/>
  <c r="V115"/>
  <c r="V114"/>
  <c r="BR21"/>
  <c r="BP21"/>
  <c r="BO21"/>
  <c r="BN21"/>
  <c r="BM21"/>
  <c r="BL21"/>
  <c r="BK21"/>
  <c r="BJ21"/>
  <c r="BI21"/>
  <c r="BH21"/>
  <c r="BG21"/>
  <c r="BF21"/>
  <c r="BD21"/>
  <c r="BB21"/>
  <c r="BA21"/>
  <c r="AZ21"/>
  <c r="AY21"/>
  <c r="AX21"/>
  <c r="AW21"/>
  <c r="AV21"/>
  <c r="AU21"/>
  <c r="AR21"/>
</calcChain>
</file>

<file path=xl/sharedStrings.xml><?xml version="1.0" encoding="utf-8"?>
<sst xmlns="http://schemas.openxmlformats.org/spreadsheetml/2006/main" count="1461" uniqueCount="837">
  <si>
    <r>
      <t>Abbreviations:</t>
    </r>
    <r>
      <rPr>
        <sz val="9"/>
        <rFont val="Geneva"/>
      </rPr>
      <t xml:space="preserve">  bio, biotite; C.D. Continental Divide; CG, campground; col, collected; cr, creek; devit, devitrified; dw, densely welded; fk, fork; hbl, hornblende; hwy, highway; Mt, Mount; mtn, mountain; pk, peak; plag, plagioclase; pt, point; rd, road; san, sanidine; Tfc, Fish Canyon Tuff; vitro, vitrophyre</t>
    </r>
    <phoneticPr fontId="15"/>
  </si>
  <si>
    <t>Dw tuff (silicified), clast in conglomerate, Los Creek</t>
    <phoneticPr fontId="15"/>
  </si>
  <si>
    <t>Dw tuff, clast in conglomerate, Los Creek</t>
    <phoneticPr fontId="15"/>
  </si>
  <si>
    <t>Fine-grain crystal-rich dacite, Left Hand Needle Cr</t>
  </si>
  <si>
    <t>Upper welded crystal-rich dacite, base of upper cliff</t>
  </si>
  <si>
    <t>Upper pw crystal-rich dacite, in saddle along jeep road</t>
  </si>
  <si>
    <t>Upper welded crystal-rich dacite</t>
  </si>
  <si>
    <t>Densely welded crystal-poor rhyolite,  Saguache Park</t>
  </si>
  <si>
    <t>Densely welded crystal rhyolite tuff, Soldier Park road</t>
  </si>
  <si>
    <t>Nw san-quartz tuff, E of Slane Cr (2nd sample)</t>
    <phoneticPr fontId="15"/>
  </si>
  <si>
    <t>Crystal-rich dw "dacitic" upper tuff, Mexican Joe Gulch</t>
  </si>
  <si>
    <t>Crystal-poor dw rhyolite lower tuff, Mexican Joe Gulch</t>
  </si>
  <si>
    <t>Dacite rim, E of Spring Creek (DS87-058)</t>
    <phoneticPr fontId="15"/>
  </si>
  <si>
    <t>Transitional rhyolite, above Mineral Mtn Rhyolite</t>
    <phoneticPr fontId="15"/>
  </si>
  <si>
    <t>McDonough Reservoir (silicified?, correlation uncertain)</t>
    <phoneticPr fontId="15"/>
  </si>
  <si>
    <t>Basal vitro, ridge between forks Spring Cr</t>
    <phoneticPr fontId="15"/>
  </si>
  <si>
    <t>Partly welded tuff, between flows, Min Creek trail</t>
    <phoneticPr fontId="15"/>
  </si>
  <si>
    <t>Stewart Cr, S tributary, pumice (alkali exhange), 10,670'</t>
    <phoneticPr fontId="15"/>
  </si>
  <si>
    <t>Hbl-plag andesite flow, Caps S side Spruce Mtn</t>
    <phoneticPr fontId="15"/>
  </si>
  <si>
    <t>Hbl-bio-pagl dike, Barret Creek</t>
    <phoneticPr fontId="15"/>
  </si>
  <si>
    <t>Flow-laminated hbl-bio dacite lava,  Nutras Cr</t>
    <phoneticPr fontId="15"/>
  </si>
  <si>
    <r>
      <t>1. Quadrangles names</t>
    </r>
    <r>
      <rPr>
        <sz val="9"/>
        <rFont val="Geneva"/>
      </rPr>
      <t>:  CP, Cochetopa Park; CS, Cold Spring Park; DN, Del Norte; DP, Del Norte Peak; DV, Dolyseville; GC, Grouse Creek; LM, Lake Mountain; LG, Laughlin Gulch;  LO, Lookout Mountain; NP, North Pass; PC, Pole Creek; RD, Razor Creek Dome; RC, Rock Creek; SS, Sargents; SM, Sargents Mesa; ST, Sawtooth Mountain; TM, Trickle Mountain; WB, West Baldy</t>
    </r>
    <phoneticPr fontId="15"/>
  </si>
  <si>
    <r>
      <t>2. Sample source</t>
    </r>
    <r>
      <rPr>
        <sz val="9"/>
        <rFont val="Geneva"/>
      </rPr>
      <t xml:space="preserve"> (other than those collected by Lipman):  DS, David Sawyer;  DM, David Matty;  KH, Ken Hon;  LR, Lee Riciputi; MD, Michael Dungan;  OB, Olivier Bachmann; OR, Olivier Roch; PC, Pierre Christe; TS, Thomas Steven; </t>
    </r>
    <phoneticPr fontId="15"/>
  </si>
  <si>
    <t>Instrumental Neutron Activation (INAA) and a few Induction-Coupled Plasma (ICP) Mass Spectrometry; ppm (except where noted)</t>
    <phoneticPr fontId="15"/>
  </si>
  <si>
    <t>Lava, Powderhorn trail</t>
    <phoneticPr fontId="15"/>
  </si>
  <si>
    <t xml:space="preserve">For the new analyses, major oxides were deterimined by WDXRF (Taggart and others, 1987); minor elements were mostly by EDXRF and INAA methods (Siems, 2000, Budahn, 1987),   For a few analyses published by others, precise sample locations are unavailable.] </t>
    <phoneticPr fontId="15"/>
  </si>
  <si>
    <r>
      <t>[</t>
    </r>
    <r>
      <rPr>
        <b/>
        <sz val="10"/>
        <rFont val="Helvetica"/>
      </rPr>
      <t>Compilation note:</t>
    </r>
    <r>
      <rPr>
        <sz val="10"/>
        <rFont val="Helvetica"/>
      </rPr>
      <t xml:space="preserve">  The table contains all available recent USGS analyses (1986-2005) of nonmineralized volcanic units exposed in northeastern San Juan region, supplemented by selected published  analyses (1965-present).  A few analyses of key units, from areas adjacent to the area of  this report, are also included, especially data for central San Juan calderas from Lipman (2004).   </t>
    </r>
    <phoneticPr fontId="15"/>
  </si>
  <si>
    <t>Quad-</t>
    <phoneticPr fontId="15"/>
  </si>
  <si>
    <r>
      <t>Sample type, location, data source</t>
    </r>
    <r>
      <rPr>
        <b/>
        <vertAlign val="superscript"/>
        <sz val="9"/>
        <rFont val="Geneva"/>
      </rPr>
      <t>2</t>
    </r>
    <phoneticPr fontId="15"/>
  </si>
  <si>
    <r>
      <t>rangle</t>
    </r>
    <r>
      <rPr>
        <b/>
        <vertAlign val="superscript"/>
        <sz val="9"/>
        <rFont val="Geneva"/>
      </rPr>
      <t>1</t>
    </r>
    <phoneticPr fontId="15"/>
  </si>
  <si>
    <t>Los Pinos Creek road, distal, partly welded</t>
  </si>
  <si>
    <t>Dacite intrusion, upper Long Branch</t>
  </si>
  <si>
    <t>06L-3</t>
  </si>
  <si>
    <t>06L-23</t>
  </si>
  <si>
    <t>S</t>
  </si>
  <si>
    <t>Crystal-rich dacite flow, Marshall Creek</t>
  </si>
  <si>
    <t>Crystal-rich dacite flow, Long Branch</t>
  </si>
  <si>
    <t>East Los Pinos Creek (lat, long:  unreliable)</t>
  </si>
  <si>
    <t>Dacite lava flow</t>
  </si>
  <si>
    <t>Flow-laminated dacite lava,  Los Pinos Pass</t>
  </si>
  <si>
    <t>HINSDALE FORMATION</t>
  </si>
  <si>
    <t>Luders Creek Tuff</t>
  </si>
  <si>
    <t>CONEJOS FORMATION, UPPER UNITS</t>
  </si>
  <si>
    <t>High-silicia rhyolite intrusions</t>
  </si>
  <si>
    <t xml:space="preserve"> Baldy Cinco Dacite</t>
  </si>
  <si>
    <t>Stewart Peak Volcanics</t>
  </si>
  <si>
    <t>Rhyolite of Barret Creek</t>
  </si>
  <si>
    <t xml:space="preserve"> Basalt, dike, Point Benny</t>
  </si>
  <si>
    <t>Basalt of Point Benny</t>
  </si>
  <si>
    <t>Table 5 (CD-ROM).  Compilation of chemical analyses for Tertiary volcanic rocks, northeastern San Juan region</t>
    <phoneticPr fontId="15"/>
  </si>
  <si>
    <t>Taggart, Joseph E., Jr., Lindsey, J.R., Scott, B.A., Vivit, D.V., Bartel, A.J., and Stewart, K.C., 1987, Analysis of geologic materials by wavelength-dispersive X-ray fluorescence spectrometry, in Baedecker, P.A., Methods for geochemical analyses: U.S. Geological Survey Professional Paper 1770, P. E1-E19.</t>
  </si>
  <si>
    <t>Webber, K.L., 1988, The Mammoth Mountain and Wason Park Tuffs: magmatic evolution in the central San Juan volcanic field, southwestern Colorado:  PhD. thesis, Rice University, Houston, Texas, 244 p.</t>
  </si>
  <si>
    <t>Mineral Mountain area</t>
  </si>
  <si>
    <t>Cochetopa Dome Rhyolite</t>
  </si>
  <si>
    <t xml:space="preserve">Welded-tuff clasts, below rhyolite flows on Cochetopa Dome </t>
  </si>
  <si>
    <t>LA GARITA CALDERA CYCLE</t>
  </si>
  <si>
    <t>Mix-lava, N of Nelson Mtn (Riciputi, 1991)</t>
  </si>
  <si>
    <t>Mix-lava dome, N of Nelson Mtn (Riciputi, 1991)</t>
  </si>
  <si>
    <t>Baldy Alto, summit  (Riciputi, 1991)</t>
  </si>
  <si>
    <t>Mineral Mountain  (Riciputi, 1991)</t>
  </si>
  <si>
    <t>Pumice, crystal rich (Riciputi, 1991)</t>
  </si>
  <si>
    <t>03L-42</t>
  </si>
  <si>
    <t>Xenocrystic mafic lava, W Park Creek</t>
  </si>
  <si>
    <t>Mafic lava, Round Park</t>
  </si>
  <si>
    <t>WESTERN SAN JUAN IGNIMBRITES</t>
  </si>
  <si>
    <t xml:space="preserve"> Saguache Creek Tuff</t>
  </si>
  <si>
    <t>Precursor(?) tuff of Spanish Creek</t>
  </si>
  <si>
    <t>OLDER NORTHEASTERN TUFFS &amp; RELATED LAVAS</t>
  </si>
  <si>
    <t>Welded dacite, Houghland Hill</t>
  </si>
  <si>
    <t>Bio-hbl intrusion, Left Hand Needle Creek</t>
  </si>
  <si>
    <t>Intermediate-composition intrrusions</t>
  </si>
  <si>
    <t>06L-39</t>
  </si>
  <si>
    <t>&lt;0.6</t>
  </si>
  <si>
    <t>04L-7</t>
  </si>
  <si>
    <t>Partly welded distal tuff, Houselog Creek</t>
  </si>
  <si>
    <t>Middle welded ledge</t>
  </si>
  <si>
    <t>Lava flows, north of Mineral Mountain</t>
  </si>
  <si>
    <t>DS88-010</t>
  </si>
  <si>
    <t>LR88-565</t>
  </si>
  <si>
    <t>CaO</t>
  </si>
  <si>
    <r>
      <t>Na</t>
    </r>
    <r>
      <rPr>
        <b/>
        <vertAlign val="subscript"/>
        <sz val="10"/>
        <rFont val="Helvetica"/>
      </rPr>
      <t>2</t>
    </r>
    <r>
      <rPr>
        <b/>
        <sz val="10"/>
        <rFont val="Helvetica"/>
      </rPr>
      <t>O</t>
    </r>
  </si>
  <si>
    <t>Crystal-rich rhyolite flow, Barret Creek</t>
  </si>
  <si>
    <t>04L-1</t>
  </si>
  <si>
    <t>Dacite flow, Bowers Peak</t>
  </si>
  <si>
    <t>Whitney, J.A., and Stormer, J.C. Jr., 1985, Mineralogy, petrology, and magmatic conditions from the Fish Canyon Tuff, central San Juan volcanic field, Colorado: Journal of Petrology, v. 26, p. 726-762.</t>
  </si>
  <si>
    <t>00L-21A</t>
  </si>
  <si>
    <t>00L-21B</t>
  </si>
  <si>
    <t xml:space="preserve">Stewart Pk, SW ridge </t>
  </si>
  <si>
    <t>Los Pinos Pass, pumice lens (Riciputi, 1991)</t>
  </si>
  <si>
    <t>Los Pinos Cr road, distal, most dense welded</t>
  </si>
  <si>
    <t>Crystal-rich sanidine tuff,  E of Slane Cr</t>
  </si>
  <si>
    <t>Data-source and analytical-methods references:</t>
  </si>
  <si>
    <t>85L-18E</t>
  </si>
  <si>
    <t>85L-18G</t>
  </si>
  <si>
    <t>85L-18I</t>
  </si>
  <si>
    <t>LR89-013</t>
  </si>
  <si>
    <t>Fine grained intrusion, Rough Creek</t>
  </si>
  <si>
    <t>East Willow Creek flow</t>
  </si>
  <si>
    <t>Cebolla Creek Tuff</t>
  </si>
  <si>
    <t>85L-33E</t>
  </si>
  <si>
    <t>Cebolla Creek,  nonwelded</t>
  </si>
  <si>
    <t>Eu</t>
  </si>
  <si>
    <t>Gd</t>
  </si>
  <si>
    <t>Yb</t>
  </si>
  <si>
    <t>01L-18</t>
  </si>
  <si>
    <t>01L-19</t>
  </si>
  <si>
    <t>01L-20</t>
  </si>
  <si>
    <t>DS87-067</t>
  </si>
  <si>
    <t>Cobble in Creede Fm (K-metasomatic), Bulldog drillhole</t>
  </si>
  <si>
    <t>Lava flows, east (Clockwise from type area)</t>
  </si>
  <si>
    <t>LR88-505</t>
  </si>
  <si>
    <t>LR89-016pum</t>
  </si>
  <si>
    <t>LR89-016</t>
  </si>
  <si>
    <t>DS87-043</t>
  </si>
  <si>
    <t>DS87-061A</t>
  </si>
  <si>
    <t>DS87-070</t>
  </si>
  <si>
    <t>Fish Canyon Tuff</t>
  </si>
  <si>
    <t>00L-30-A</t>
  </si>
  <si>
    <t>95L-4</t>
  </si>
  <si>
    <t>Apache tears, base, upper flow (PC)</t>
  </si>
  <si>
    <t>DS88-005</t>
  </si>
  <si>
    <t>Dacite lava flow, confluence with Spring Creek</t>
  </si>
  <si>
    <t>LR88-566</t>
  </si>
  <si>
    <t>LR88-567</t>
  </si>
  <si>
    <t>LR88-568</t>
  </si>
  <si>
    <t>LR88-502</t>
  </si>
  <si>
    <t>LR88-501</t>
  </si>
  <si>
    <t>&lt;5</t>
  </si>
  <si>
    <t>&lt;3</t>
  </si>
  <si>
    <t>&lt;2</t>
  </si>
  <si>
    <t>C-375A</t>
  </si>
  <si>
    <t>S269</t>
  </si>
  <si>
    <t>East lava dome, glassy breccia fragment</t>
  </si>
  <si>
    <t>85L-33C</t>
  </si>
  <si>
    <t>85L-33A</t>
  </si>
  <si>
    <t>02L-10-2</t>
  </si>
  <si>
    <t>Andesite flow, lower, E Mt Lion</t>
  </si>
  <si>
    <t>Cathedral Ranch, middle pink pumice-rich</t>
  </si>
  <si>
    <t>Cathedral Ranch, lower haloween rhyolite</t>
  </si>
  <si>
    <t>Cathedral Ranch, uppermost nw pumiceous rhy</t>
  </si>
  <si>
    <t>Crystal-poor rhyolite, Benny Creek</t>
  </si>
  <si>
    <t>04L-12</t>
  </si>
  <si>
    <t>Aplitic rhyolite, Tomichi Dome</t>
  </si>
  <si>
    <t>04L-4</t>
  </si>
  <si>
    <t>04L-5</t>
  </si>
  <si>
    <t>04L-6</t>
  </si>
  <si>
    <t xml:space="preserve">   X-Ray Fluorescence (WDXRF); weight % (calc. to reported total w/o LOI)</t>
  </si>
  <si>
    <t>04L-2</t>
  </si>
  <si>
    <t>04L-3</t>
  </si>
  <si>
    <t>04L-9</t>
  </si>
  <si>
    <t>Lipman, P.W., Dungan, M.A., Brown, L.D., and Deino, A., 1996, Recurrent eruption and subsidence at the Platoro caldera complex, southeastern San Juan volcanic field, Colorado:  New tales from old tuffs:  Geological Society of America Bulletin, v. 108, p. 1039-1055.</t>
  </si>
  <si>
    <t>Vitrophyre, Pool Table Mtn</t>
  </si>
  <si>
    <t>Devitrified interior, upper flow (silicified)</t>
  </si>
  <si>
    <t>67L-13</t>
  </si>
  <si>
    <t>Deg</t>
  </si>
  <si>
    <t>Min</t>
  </si>
  <si>
    <t>06L-32-A</t>
  </si>
  <si>
    <t>06L-19-A</t>
  </si>
  <si>
    <t>Andesite, Storm King Mtn</t>
  </si>
  <si>
    <t>06L-19-B</t>
  </si>
  <si>
    <t>BP</t>
  </si>
  <si>
    <t>06L-9</t>
  </si>
  <si>
    <t>Cathedral Ranch section, upper welded dacite</t>
  </si>
  <si>
    <t>Huerto Andesite</t>
  </si>
  <si>
    <t>BACHELOR CALDERA CYCLE</t>
  </si>
  <si>
    <t>BM-36C-85</t>
  </si>
  <si>
    <t>Cathedral Ranch section, upper densely welded</t>
  </si>
  <si>
    <t>ST</t>
  </si>
  <si>
    <t>Vitrophyric crystal-rich dacite flow,  Elk Creek</t>
  </si>
  <si>
    <t>Fine-grain crystal-rich flow (PC)</t>
  </si>
  <si>
    <t>Los Pinos Pass, densely welded basal</t>
  </si>
  <si>
    <t>99L-7</t>
  </si>
  <si>
    <t>01L-13</t>
  </si>
  <si>
    <t>DS88-009</t>
  </si>
  <si>
    <t>DS88-038</t>
  </si>
  <si>
    <t>DS87-062</t>
  </si>
  <si>
    <t>Spring Creek</t>
  </si>
  <si>
    <t>Lower nonwelded crystal poor</t>
  </si>
  <si>
    <t>Saguache Park, densely welded</t>
  </si>
  <si>
    <t>W of Baldy Alto, basal flow-below LR88-505, 12,680'</t>
  </si>
  <si>
    <t>02L-13</t>
  </si>
  <si>
    <t>02L-23</t>
  </si>
  <si>
    <t>DS87-095</t>
  </si>
  <si>
    <t>Budahn, J. R., and Wandless, G. A., 2002, Instrumental neutron activation by long count:  U. S. Geological Survey Open-File Report 2002-0223, pp.X1-X13.</t>
  </si>
  <si>
    <t>90L-21</t>
  </si>
  <si>
    <t>SL</t>
  </si>
  <si>
    <t>DS87-103</t>
  </si>
  <si>
    <t>DS87-081</t>
  </si>
  <si>
    <t>Dacite flow, W of North Pass</t>
  </si>
  <si>
    <t>03L-41</t>
  </si>
  <si>
    <t>Pumice, crystal poor (Riciputi, 1991)</t>
  </si>
  <si>
    <t>Sapinero Mesa Tuff</t>
  </si>
  <si>
    <t>Dacite of East Pass Creek</t>
  </si>
  <si>
    <t>03L-26</t>
  </si>
  <si>
    <t>Dacite flow, North Pass</t>
  </si>
  <si>
    <t>03L-39</t>
  </si>
  <si>
    <t>DS87-063</t>
  </si>
  <si>
    <t>DS88-036</t>
  </si>
  <si>
    <t>00L-20</t>
  </si>
  <si>
    <t>Cebolla Creek, lower devit densely welded</t>
  </si>
  <si>
    <t>inf</t>
  </si>
  <si>
    <t>&lt;1.1</t>
  </si>
  <si>
    <t>Cathedral Ranch, lowermost nw pum-rich rhyolite</t>
  </si>
  <si>
    <t>Tuff of Big Dry Guch</t>
  </si>
  <si>
    <t>Partly welded tuff, Alkali Gulch</t>
  </si>
  <si>
    <t>85L-10S</t>
  </si>
  <si>
    <t>Andesite flow, cirque west of Baldy Cinco</t>
  </si>
  <si>
    <t>Lowermost tuff,  quary  W side dome</t>
  </si>
  <si>
    <t>Lipman, P.W., 1975, Evolution of the Platoro caldera complex and related volcanic rocks, southeastern San Juan Mountains, Colorado:  U.S. Geological Survey Professional Paper 852, 128 p.</t>
  </si>
  <si>
    <t>COCHETOPA PARK AREA, Postcaldera rocks</t>
  </si>
  <si>
    <t>00L-32-A</t>
  </si>
  <si>
    <t>Mix-lava  (andesite), N of Nelson Mtn</t>
  </si>
  <si>
    <t>Sr</t>
  </si>
  <si>
    <t>Pb</t>
  </si>
  <si>
    <t>89L-161B</t>
  </si>
  <si>
    <t>85L-33D</t>
  </si>
  <si>
    <t>Los Pinos Pass, densely welded basal,  10,260'</t>
  </si>
  <si>
    <t>LR88-507</t>
  </si>
  <si>
    <t>85L-25D</t>
  </si>
  <si>
    <t>85L-25E</t>
  </si>
  <si>
    <t>Dike, Needle Rock</t>
  </si>
  <si>
    <t>03L-20B</t>
  </si>
  <si>
    <t>03L-21</t>
  </si>
  <si>
    <t>03L-23</t>
  </si>
  <si>
    <t>Conejos Formation (and related early  rocks)</t>
  </si>
  <si>
    <t>Flows</t>
  </si>
  <si>
    <t>03L-31</t>
  </si>
  <si>
    <t>00L-24</t>
  </si>
  <si>
    <t>02L-24</t>
  </si>
  <si>
    <t>SM</t>
  </si>
  <si>
    <t>Large lava dome, Razor Cr</t>
  </si>
  <si>
    <t>Sm</t>
  </si>
  <si>
    <t>Middle flow, lower part</t>
  </si>
  <si>
    <t>LG</t>
  </si>
  <si>
    <t>89L-162</t>
  </si>
  <si>
    <t>RAT CREEK CALDERA CYCLE</t>
  </si>
  <si>
    <t>89L-170</t>
  </si>
  <si>
    <t>LR89-014p</t>
  </si>
  <si>
    <t>LR89-014</t>
  </si>
  <si>
    <t>SA</t>
  </si>
  <si>
    <t>PT</t>
  </si>
  <si>
    <t>85L-29I</t>
  </si>
  <si>
    <t>Y</t>
  </si>
  <si>
    <t>Zr</t>
  </si>
  <si>
    <t>Nb</t>
  </si>
  <si>
    <t>Th</t>
  </si>
  <si>
    <t>Ba</t>
  </si>
  <si>
    <t>La</t>
  </si>
  <si>
    <t>Ce</t>
  </si>
  <si>
    <t>Nd</t>
  </si>
  <si>
    <t>Cu</t>
  </si>
  <si>
    <t>67L-79A</t>
  </si>
  <si>
    <t>85L-18A</t>
  </si>
  <si>
    <t>85L-18C</t>
  </si>
  <si>
    <t>Cebolla Creek, upper devit densely welded</t>
  </si>
  <si>
    <t>DS87-131B</t>
  </si>
  <si>
    <t>DS87-135C</t>
  </si>
  <si>
    <t>DS87-145</t>
  </si>
  <si>
    <t>NW of Baldy Chato</t>
  </si>
  <si>
    <t>DS87-100A-pum</t>
  </si>
  <si>
    <t>DS87-061A-pum</t>
  </si>
  <si>
    <t>03L-17</t>
  </si>
  <si>
    <t>03L-18</t>
  </si>
  <si>
    <t>03L-20A</t>
  </si>
  <si>
    <t>DS87-072B</t>
  </si>
  <si>
    <t>V</t>
  </si>
  <si>
    <t>LOI</t>
  </si>
  <si>
    <t>02L-26</t>
  </si>
  <si>
    <t>02L-25-B</t>
  </si>
  <si>
    <t>Crystal-rich vitro, Deerhorn Creek drillhole</t>
  </si>
  <si>
    <t>Lower welding zone, Pine Creek</t>
  </si>
  <si>
    <t>Upper welding zone, Pine Creek</t>
  </si>
  <si>
    <t>Clast in  landslide breccia, W of Cochetopa  Cr</t>
  </si>
  <si>
    <t>E of Bondholder Meadow</t>
  </si>
  <si>
    <t>Lower near-vitrophyre crystal-rich</t>
  </si>
  <si>
    <t>Equity block, subsurface mine sample</t>
  </si>
  <si>
    <t xml:space="preserve">Equity block, subsurface mine sample </t>
  </si>
  <si>
    <t>Perlite breccia, upper flow</t>
  </si>
  <si>
    <t>LR89-013pum</t>
  </si>
  <si>
    <t>HM</t>
  </si>
  <si>
    <t>DS88-025</t>
  </si>
  <si>
    <t>DS88-007</t>
  </si>
  <si>
    <t>DS88-008</t>
  </si>
  <si>
    <t>85L-13A</t>
  </si>
  <si>
    <t>DS88-029B-pum</t>
  </si>
  <si>
    <t>00L-3</t>
  </si>
  <si>
    <t>Capping flow, Rough Creek</t>
  </si>
  <si>
    <t>B6-62-39</t>
  </si>
  <si>
    <t>G-2384</t>
  </si>
  <si>
    <t>Andesite lava flow, upper, E Mt Lion</t>
  </si>
  <si>
    <t>Andesite of Mountain Lion Creek</t>
  </si>
  <si>
    <t>SOUTH RIVER CALDERA CYCLE</t>
  </si>
  <si>
    <t>Basaltic lava flow,  Houghland Hill</t>
  </si>
  <si>
    <t>E Willow Creek, intracaldera, vitrophyre</t>
  </si>
  <si>
    <t>E Willow Creek, intracaldera, devitrified</t>
  </si>
  <si>
    <t>04L-10</t>
  </si>
  <si>
    <t>04L-11</t>
  </si>
  <si>
    <t>Nonwelded tuff, lower Slade Creek</t>
  </si>
  <si>
    <t xml:space="preserve">Lower Mineral Cr, dike-like mass, crystal-rich </t>
  </si>
  <si>
    <t>MI</t>
  </si>
  <si>
    <t>Rhyolite, Cochetopa Ridge</t>
  </si>
  <si>
    <t>01L-10</t>
  </si>
  <si>
    <t>98L-21</t>
  </si>
  <si>
    <t>98L-22</t>
  </si>
  <si>
    <t>Same site, separate sample (Riciputi, 1991)</t>
  </si>
  <si>
    <t>&lt;1</t>
  </si>
  <si>
    <t>01L-29</t>
  </si>
  <si>
    <t>PC-2</t>
  </si>
  <si>
    <t>DS87-123A</t>
  </si>
  <si>
    <t>DS87-059</t>
  </si>
  <si>
    <t>86L-41</t>
  </si>
  <si>
    <t>89L-172A</t>
  </si>
  <si>
    <t>89L-177</t>
  </si>
  <si>
    <t>DS87-124</t>
  </si>
  <si>
    <t>03L-45</t>
  </si>
  <si>
    <t>Gateview area  (Riciputi, 1991)</t>
  </si>
  <si>
    <t>88L-51A</t>
  </si>
  <si>
    <t>Vitrophyre base of welded zone</t>
  </si>
  <si>
    <t>02L-34-A</t>
  </si>
  <si>
    <t>02L-34-B</t>
  </si>
  <si>
    <t>02L-16</t>
  </si>
  <si>
    <t>Hbl-rich dike (Conejos), Hwy 114</t>
  </si>
  <si>
    <t>DS87-097</t>
  </si>
  <si>
    <t>&lt;4</t>
  </si>
  <si>
    <t>03L-44A</t>
  </si>
  <si>
    <t>03L-44B1</t>
  </si>
  <si>
    <t>02L-38</t>
  </si>
  <si>
    <t>85L-25A</t>
  </si>
  <si>
    <t>94L-19-B</t>
  </si>
  <si>
    <t>DS87-100A</t>
  </si>
  <si>
    <t>DS87-113</t>
  </si>
  <si>
    <t>DS87-115A</t>
  </si>
  <si>
    <t>DS87-128B</t>
  </si>
  <si>
    <t>00L-31-B</t>
  </si>
  <si>
    <t>00L-31-A</t>
  </si>
  <si>
    <t>PC-1</t>
  </si>
  <si>
    <t>01L-28</t>
  </si>
  <si>
    <t>PC-6</t>
  </si>
  <si>
    <t>01L-25</t>
  </si>
  <si>
    <t>BM-47C-435</t>
  </si>
  <si>
    <t>CR</t>
  </si>
  <si>
    <t>00L-33</t>
  </si>
  <si>
    <t>00L-34</t>
  </si>
  <si>
    <t>01L-16</t>
  </si>
  <si>
    <t>PC-4</t>
  </si>
  <si>
    <t>CP</t>
  </si>
  <si>
    <t>Uppermost devitrified densely welded</t>
  </si>
  <si>
    <t>W of Baldy Alto</t>
  </si>
  <si>
    <t>Mineral Mountain Rhyolite</t>
  </si>
  <si>
    <t>Porphyry, upper Rough Creek</t>
  </si>
  <si>
    <t>DS87-068</t>
  </si>
  <si>
    <t>DS87-069</t>
  </si>
  <si>
    <t>00L-30-B</t>
  </si>
  <si>
    <t>03L-10</t>
  </si>
  <si>
    <t>00L-29-B</t>
  </si>
  <si>
    <t>Wason Park Tuff</t>
  </si>
  <si>
    <t>LR88-503</t>
  </si>
  <si>
    <t>02L-5</t>
  </si>
  <si>
    <t>Cathedral Ranch section, lower rhyolite</t>
  </si>
  <si>
    <t>Crystal-poor partly welded lower tuff, Luders Creek</t>
  </si>
  <si>
    <t>Clast (silicified) in landslide breccia, Wolverine Creek</t>
  </si>
  <si>
    <t xml:space="preserve">West of Cascade Creek </t>
  </si>
  <si>
    <t>East Willow Creek flow (REE by ICP)</t>
  </si>
  <si>
    <t>Rhyolitic lava, Lightening Park</t>
  </si>
  <si>
    <t>Head Whited Cr, E side</t>
  </si>
  <si>
    <t>85L-13B</t>
  </si>
  <si>
    <t>Dacite of Nutras Creek</t>
  </si>
  <si>
    <t>DS87-107A</t>
  </si>
  <si>
    <t>02L-37-B</t>
  </si>
  <si>
    <t>Cathedral Ranch section,  upper rhyolite</t>
  </si>
  <si>
    <t xml:space="preserve">Los Pinos Pass rd, vitrophyric dacite,10,200' </t>
  </si>
  <si>
    <t>01L-15</t>
  </si>
  <si>
    <t>Gateview area, Hwy 149, junction with Sapinero Mesa rd</t>
  </si>
  <si>
    <t>DS85-121</t>
  </si>
  <si>
    <t>DS85-143</t>
  </si>
  <si>
    <t>DS85-119-2</t>
  </si>
  <si>
    <t>DS85-110</t>
  </si>
  <si>
    <t>DS85-137</t>
  </si>
  <si>
    <t>DS85-138</t>
  </si>
  <si>
    <t>89L-178</t>
  </si>
  <si>
    <t>89L-173</t>
  </si>
  <si>
    <t>89L-179</t>
  </si>
  <si>
    <t>94L-19-A</t>
  </si>
  <si>
    <t>Capping flow, Baldy Cinco</t>
  </si>
  <si>
    <t>Lower flow, Baldy Cinco</t>
  </si>
  <si>
    <t>Lava dome, N of Nelson Mtn</t>
  </si>
  <si>
    <t>00L-30-C</t>
  </si>
  <si>
    <t>&lt;0.05</t>
  </si>
  <si>
    <t>Zn</t>
  </si>
  <si>
    <t>Rb</t>
  </si>
  <si>
    <t>Distal winnowed partly welded, near Pinto Basin</t>
  </si>
  <si>
    <t>WB</t>
  </si>
  <si>
    <t>Flow layered  lava, E Fork Mineral Cr</t>
  </si>
  <si>
    <t>85L-27</t>
  </si>
  <si>
    <t>99L-4</t>
  </si>
  <si>
    <t>BFC115</t>
  </si>
  <si>
    <t>Hbl dacite lava flow,  Nutras Cr</t>
  </si>
  <si>
    <t xml:space="preserve"> (Riciputi, 1991)</t>
  </si>
  <si>
    <t>Plag-rich flow, E of Spring Cr, above Tmm</t>
  </si>
  <si>
    <t xml:space="preserve">NORTH PASS CALDERA CYCLE </t>
  </si>
  <si>
    <t xml:space="preserve">Resurgent porphyry, Spring Creek </t>
  </si>
  <si>
    <t>Welded tuff clast, tuffaceous sediments</t>
  </si>
  <si>
    <t>Head, Rough Creek, glassy margin</t>
  </si>
  <si>
    <t>&lt;0.10</t>
  </si>
  <si>
    <t>00L-15</t>
  </si>
  <si>
    <t>00L-17</t>
  </si>
  <si>
    <t>00L-18</t>
  </si>
  <si>
    <t>Fine grained, Rough Creek</t>
  </si>
  <si>
    <t>Coarse porphyry, head Mineral Creek</t>
  </si>
  <si>
    <t>Lower flow, E side</t>
  </si>
  <si>
    <t>LR88-564</t>
  </si>
  <si>
    <t>DS88-030</t>
  </si>
  <si>
    <t>BC</t>
  </si>
  <si>
    <t>Ratté, J.C., and Steven, T.A., 1967, Ash flows and related volcanic rocks associated with the Creede caldera, San Juan Mountains, Colorado:  U.S. Geological Survey Professional Paper 524-H, 58 p.</t>
  </si>
  <si>
    <t>85L-29F</t>
  </si>
  <si>
    <t>85L-29H</t>
  </si>
  <si>
    <t>SJ-85-56</t>
  </si>
  <si>
    <t>Sheep Creek</t>
  </si>
  <si>
    <t>TM</t>
  </si>
  <si>
    <t>02L-50</t>
  </si>
  <si>
    <t>95L-5</t>
  </si>
  <si>
    <t>NP</t>
  </si>
  <si>
    <t>02L-32</t>
  </si>
  <si>
    <t>02L-11</t>
  </si>
  <si>
    <t>67L-77B</t>
  </si>
  <si>
    <t>85L-19</t>
  </si>
  <si>
    <t>93L-1</t>
  </si>
  <si>
    <t>93L-4A</t>
  </si>
  <si>
    <t>Mixed-lava, W of San Luis Pass</t>
  </si>
  <si>
    <t>00L-1</t>
  </si>
  <si>
    <t>00L-2</t>
  </si>
  <si>
    <t>Separate unit  above Bonanza Tuff, Cross Cr</t>
  </si>
  <si>
    <t>02L-12</t>
  </si>
  <si>
    <t>DS87-072E</t>
  </si>
  <si>
    <t>Crystal-poor rhyolite, Upper Dutchman Cr</t>
  </si>
  <si>
    <t>05L-45</t>
  </si>
  <si>
    <t>LO</t>
  </si>
  <si>
    <t>Pumice lens, E of Spring Creek (Riciputi, 1991)</t>
  </si>
  <si>
    <t>Whited Creek "cleaver", vitrophyre (crushed in steel)</t>
  </si>
  <si>
    <t>S of Baldy Chato</t>
  </si>
  <si>
    <t>Bachmann, O, Dungan, M.A., and Lipman, P.W., 2002, The Fish Canyon magma body, San Juan volcanic field, Colorado:  rejuvenation and eruption of an upper crustal batholithic magma chamber:  Journal of Petrology, v. 43, p.1469-1503.</t>
  </si>
  <si>
    <t>Latitude</t>
  </si>
  <si>
    <t>Longitude</t>
  </si>
  <si>
    <t>Crystal-poor nw tuff, Hwy 114</t>
  </si>
  <si>
    <t>Tuff</t>
  </si>
  <si>
    <t>Caldera-related rhyolite lava flows</t>
  </si>
  <si>
    <t>Crystal-poor rhyolite, Corduroy Creek</t>
  </si>
  <si>
    <t>05L-43</t>
  </si>
  <si>
    <t>N San Luis Pass, 11,740 ft</t>
  </si>
  <si>
    <t>Massive lowerflow (or intrusion?), E Fork</t>
  </si>
  <si>
    <t>Crystal-poor rhyolite, Green Mountain</t>
  </si>
  <si>
    <t>04L-22</t>
  </si>
  <si>
    <t>Partly welded, San Luis Pass</t>
  </si>
  <si>
    <t>85L-29A</t>
  </si>
  <si>
    <t>85L-29C</t>
  </si>
  <si>
    <t>Partly welded, SE Spring Creek</t>
  </si>
  <si>
    <t>Porphyritic lava flow, top north Sawtooth Mtn</t>
  </si>
  <si>
    <t>Dense aphyric mafic lava, Middle Baldy</t>
  </si>
  <si>
    <t>Olivine-rich mafic lava, Middle Baldy</t>
  </si>
  <si>
    <t>Rhyolite lava dome, S of Archuleta Creek</t>
  </si>
  <si>
    <t>Crystal-rich dense welded upper tuff,  Luders Creek</t>
  </si>
  <si>
    <r>
      <t>SiO</t>
    </r>
    <r>
      <rPr>
        <b/>
        <vertAlign val="subscript"/>
        <sz val="9"/>
        <rFont val="Geneva"/>
      </rPr>
      <t>2</t>
    </r>
    <r>
      <rPr>
        <b/>
        <sz val="9"/>
        <rFont val="Geneva"/>
      </rPr>
      <t xml:space="preserve"> </t>
    </r>
  </si>
  <si>
    <t>Pumice, W of Spring Creek, 10,520'</t>
  </si>
  <si>
    <t>05L-46</t>
  </si>
  <si>
    <t>Mineral Creek Dacite</t>
  </si>
  <si>
    <t>Cochetopa Park-Table Mt</t>
  </si>
  <si>
    <t>EP</t>
  </si>
  <si>
    <t xml:space="preserve"> --</t>
  </si>
  <si>
    <t>Mix-lava (dacitic) N of Nelson Mtn</t>
  </si>
  <si>
    <t>LR87-718-2</t>
  </si>
  <si>
    <t>LR87-718-3</t>
  </si>
  <si>
    <t>01L-22</t>
  </si>
  <si>
    <t>??</t>
  </si>
  <si>
    <t>CS</t>
  </si>
  <si>
    <t>Sapinero quad, col. by W. Hanson (Lipman, 1975)</t>
  </si>
  <si>
    <t>DS85-139</t>
  </si>
  <si>
    <t>DS85-118</t>
  </si>
  <si>
    <t>Nelson Mountain Tuff</t>
  </si>
  <si>
    <t>Spring Creek, perlite</t>
  </si>
  <si>
    <t>97L-22A</t>
  </si>
  <si>
    <t>97L-22B</t>
  </si>
  <si>
    <t>LR88-609</t>
  </si>
  <si>
    <t>LR88-611</t>
  </si>
  <si>
    <t>LR89-007</t>
  </si>
  <si>
    <t>LR88-508</t>
  </si>
  <si>
    <t>04L-20</t>
  </si>
  <si>
    <t>04L-21</t>
  </si>
  <si>
    <r>
      <t>P</t>
    </r>
    <r>
      <rPr>
        <b/>
        <vertAlign val="subscript"/>
        <sz val="10"/>
        <rFont val="Helvetica"/>
      </rPr>
      <t>2</t>
    </r>
    <r>
      <rPr>
        <b/>
        <sz val="10"/>
        <rFont val="Helvetica"/>
      </rPr>
      <t>O</t>
    </r>
    <r>
      <rPr>
        <b/>
        <vertAlign val="subscript"/>
        <sz val="10"/>
        <rFont val="Helvetica"/>
      </rPr>
      <t>5</t>
    </r>
  </si>
  <si>
    <t>MnO</t>
  </si>
  <si>
    <t>SJ-85-53</t>
  </si>
  <si>
    <t>DS87-104</t>
  </si>
  <si>
    <t>LR88-569</t>
  </si>
  <si>
    <t>01L-26</t>
  </si>
  <si>
    <t>01L-27</t>
  </si>
  <si>
    <r>
      <t>FeTO</t>
    </r>
    <r>
      <rPr>
        <b/>
        <vertAlign val="subscript"/>
        <sz val="10"/>
        <rFont val="Helvetica"/>
      </rPr>
      <t>3</t>
    </r>
  </si>
  <si>
    <t>MgO</t>
  </si>
  <si>
    <t>89L-165</t>
  </si>
  <si>
    <t>CEBOLLA CREEK CALDERA CYCLE</t>
  </si>
  <si>
    <t>DS86-246D</t>
  </si>
  <si>
    <t>DS86-246E</t>
  </si>
  <si>
    <t>Lower vitrophyre</t>
  </si>
  <si>
    <t>DS87-084</t>
  </si>
  <si>
    <t>DS87-091</t>
  </si>
  <si>
    <t>DS87-122</t>
  </si>
  <si>
    <t>DS88-039A</t>
  </si>
  <si>
    <t>Askren, D.R., Roden, M.F., and Whitney, J.A., 1997, Petrogenesis of Tertiary andesite lava flows interlayered with large-volume felic ash-flow tuffs of the Western USA:  Jour. Petrology, v. 38, p. 1021-1046</t>
  </si>
  <si>
    <t>Dacite of East Willow Creek</t>
  </si>
  <si>
    <t>97L-20</t>
  </si>
  <si>
    <t>97L-21</t>
  </si>
  <si>
    <t>&lt;.05</t>
  </si>
  <si>
    <t>Welded tuff clast, breccia above Tnr,  W side of dome</t>
  </si>
  <si>
    <t>02L-22-A</t>
  </si>
  <si>
    <t>Ds453</t>
  </si>
  <si>
    <t>03L-3</t>
  </si>
  <si>
    <t>Rhyolite, Prosser Rock</t>
  </si>
  <si>
    <t>03L-48A</t>
  </si>
  <si>
    <t>03L-48B</t>
  </si>
  <si>
    <t>GC</t>
  </si>
  <si>
    <t>02L-58</t>
  </si>
  <si>
    <t>Lower nonwelded crystal poor, lowest outcrop, 11,280'</t>
  </si>
  <si>
    <t>Bondholder Meadow, W of Spring Creek, 10,520'</t>
  </si>
  <si>
    <t>Rough Creek</t>
  </si>
  <si>
    <t>Brecciated rhyolite (san), Taylor Creek</t>
  </si>
  <si>
    <t>05L-3</t>
  </si>
  <si>
    <t>Siems, D.F., 2000, The determination of 30 elements in geological materials by energy-dispersive X-ray fluorescence spectrometry:  US. Geological Survey Open-File Report OF 00-475, 13 pp.</t>
  </si>
  <si>
    <t>Fe (%)</t>
  </si>
  <si>
    <t>Crystal-rich dacite  vitrophyre, C.D. trail</t>
  </si>
  <si>
    <t>DS87-148</t>
  </si>
  <si>
    <t>BC?</t>
  </si>
  <si>
    <t>RD</t>
  </si>
  <si>
    <t>SH</t>
  </si>
  <si>
    <t>LE</t>
  </si>
  <si>
    <t>Rhyolite, Prosser Rock, w/basalt</t>
  </si>
  <si>
    <t>Nonwelded rhyolite tuff</t>
  </si>
  <si>
    <t>05L-49</t>
  </si>
  <si>
    <t>Sb</t>
  </si>
  <si>
    <t>Co</t>
  </si>
  <si>
    <t>Bonanza Tuff</t>
  </si>
  <si>
    <t>02L-22-B</t>
  </si>
  <si>
    <t>Dacite clast, debris-flow, Buffalo Creek CG</t>
  </si>
  <si>
    <t>Rhyolite clast, debris flow,  Buffalo Creek CG</t>
  </si>
  <si>
    <t>Sanidine-quartz flow, S of Lion Head</t>
  </si>
  <si>
    <t>Lower crystal-rich dark phase, Bear Creek</t>
  </si>
  <si>
    <t>Crystal-poor rhyolite welded tuff, Corduroy Creek</t>
  </si>
  <si>
    <t>LM</t>
  </si>
  <si>
    <t>Weakly welded Equity phase, Sheep Creek</t>
  </si>
  <si>
    <t>Intrusion, (high point), upper Needle Creek</t>
  </si>
  <si>
    <t>Quartz-rich rhyolite, south of Spanish Creek</t>
  </si>
  <si>
    <t>Bio-hbl dacite flow, Fourmile Creek</t>
  </si>
  <si>
    <t>Andesite of Lone Tree Gulch</t>
  </si>
  <si>
    <t>Porphyritic hornblende andesite</t>
  </si>
  <si>
    <t>05L-42</t>
  </si>
  <si>
    <t>Coarsely porphyritic dacite</t>
  </si>
  <si>
    <t>Dacite lava flow, north of Pinto Basin</t>
  </si>
  <si>
    <t>Crystal-rich sanidine-quartz tuff, Hwy 114</t>
  </si>
  <si>
    <t>05L-15</t>
  </si>
  <si>
    <t>DV</t>
  </si>
  <si>
    <t>Welded crystal-rich, Snow Mesa</t>
  </si>
  <si>
    <t>Mo</t>
  </si>
  <si>
    <t>Ni</t>
  </si>
  <si>
    <t>U</t>
  </si>
  <si>
    <t>Glassy top, large flow, Cebolla Creek</t>
  </si>
  <si>
    <t>02L-7</t>
  </si>
  <si>
    <t>SJ-85-58</t>
  </si>
  <si>
    <t>02L-42</t>
  </si>
  <si>
    <t>02L-29-A</t>
  </si>
  <si>
    <t>02L-29-B</t>
  </si>
  <si>
    <t>02L-30</t>
  </si>
  <si>
    <t>C.D., head E Willow Cr</t>
  </si>
  <si>
    <t>Whitney, J.A., Dorais, M.J., Stormer, John C. Jr., Kline, S.W., and Matty, D.J., 1988, Magmatic conditions and development of chemical zonation in the Carpenter Ridge Tuff, central San Juan volcanic field, Colorado:  American Journal of Science, v. 288-A, p. 16-44.</t>
  </si>
  <si>
    <t>02L-33</t>
  </si>
  <si>
    <t>02L-10</t>
  </si>
  <si>
    <t>88L-50</t>
  </si>
  <si>
    <t>C-1047-C</t>
  </si>
  <si>
    <t>Lava flows, head Rat Creek (C.D.)</t>
  </si>
  <si>
    <t>SP</t>
  </si>
  <si>
    <t>DS88-014</t>
  </si>
  <si>
    <t>DS88-015</t>
  </si>
  <si>
    <t>DS88-016</t>
  </si>
  <si>
    <t>DS88-017</t>
  </si>
  <si>
    <t>DS88-001</t>
  </si>
  <si>
    <t>DS88-002</t>
  </si>
  <si>
    <t>DS88-003</t>
  </si>
  <si>
    <t>DS88-004</t>
  </si>
  <si>
    <t>00L-7</t>
  </si>
  <si>
    <t>00L-10</t>
  </si>
  <si>
    <t>N of San Luis Pass</t>
  </si>
  <si>
    <t>Dike, upper Stewart Creek</t>
  </si>
  <si>
    <t xml:space="preserve">Upper Rough Creek </t>
  </si>
  <si>
    <t>85L-10A</t>
  </si>
  <si>
    <t>Blue Creek intrusion</t>
  </si>
  <si>
    <t>00L-23-A</t>
  </si>
  <si>
    <t>88L-51B</t>
  </si>
  <si>
    <t>85L-28</t>
  </si>
  <si>
    <t xml:space="preserve"> </t>
  </si>
  <si>
    <t>S232</t>
  </si>
  <si>
    <t>S Cochetopa Cr</t>
  </si>
  <si>
    <t>89L-174</t>
  </si>
  <si>
    <t>DS85-126</t>
  </si>
  <si>
    <t>Clast in slide breccia, Los Pinos narrows</t>
  </si>
  <si>
    <t>Dacite cobble, channel below FCT, Spanish Cr</t>
  </si>
  <si>
    <t>Dacite flow, Trickle Mtn</t>
  </si>
  <si>
    <t>03L-32</t>
  </si>
  <si>
    <t>Upper Cochetopa Creek</t>
  </si>
  <si>
    <t>Top of caprock, Palmer Mesa</t>
  </si>
  <si>
    <t xml:space="preserve">Rat Creek Tuff </t>
  </si>
  <si>
    <t>Laccolith, lower Rough Creek</t>
  </si>
  <si>
    <t>Dacite, upper Rough Creek</t>
  </si>
  <si>
    <t>&lt;35</t>
  </si>
  <si>
    <t>&lt;75</t>
  </si>
  <si>
    <t>85L-37</t>
  </si>
  <si>
    <t>DS87-083A</t>
  </si>
  <si>
    <t>DS87-089</t>
  </si>
  <si>
    <t>Fine-grained andesite, Razor Creek Dome</t>
  </si>
  <si>
    <t>Fine-grained andesite, summit  Razor Creek Dome</t>
  </si>
  <si>
    <t>Dacite lava, Sawtooth Mtn, top flow</t>
  </si>
  <si>
    <t>Fine-grained intrusion, Samora Creek</t>
  </si>
  <si>
    <t>Fine-grain granodiorite dike, Sage Park</t>
  </si>
  <si>
    <t>Crystal-poor rhyolite lava, head of Pine Creek</t>
  </si>
  <si>
    <t>Rhyolitic lava, Sage Park</t>
  </si>
  <si>
    <t>Lowermost nonwelded crystal-poor</t>
  </si>
  <si>
    <t>02L-14</t>
  </si>
  <si>
    <t>02L-9</t>
  </si>
  <si>
    <t>Andsite flow</t>
  </si>
  <si>
    <t>Rhyolite lava flow, Mineral Mtn</t>
  </si>
  <si>
    <t>Flow, NW of Baldy Chato</t>
  </si>
  <si>
    <t>Rhyolite lava flow, Mineral Mtn area</t>
  </si>
  <si>
    <t>NW of Bondholder, W of Spring Cr, mid-section (10,020')</t>
  </si>
  <si>
    <t>San Luis Peak, densely welded</t>
  </si>
  <si>
    <t>Pumice, SE Spring Creek</t>
  </si>
  <si>
    <t>SW Cochetopa Creek</t>
  </si>
  <si>
    <t>W of Spring Creek</t>
  </si>
  <si>
    <t>00L-22</t>
  </si>
  <si>
    <t>DS88-012 Pum</t>
  </si>
  <si>
    <t>DS88-012(LR)</t>
  </si>
  <si>
    <t>LR89-008</t>
  </si>
  <si>
    <t>LR89-006-1pum</t>
  </si>
  <si>
    <t>LR89-007pum</t>
  </si>
  <si>
    <t>LR89-006-Gpum</t>
  </si>
  <si>
    <t>89L-163</t>
  </si>
  <si>
    <t>00L-32-B</t>
  </si>
  <si>
    <t>Cr</t>
  </si>
  <si>
    <t>Cs</t>
  </si>
  <si>
    <t>Ga</t>
  </si>
  <si>
    <t>LR89-015</t>
  </si>
  <si>
    <r>
      <t>TiO</t>
    </r>
    <r>
      <rPr>
        <b/>
        <vertAlign val="subscript"/>
        <sz val="10"/>
        <rFont val="Helvetica"/>
      </rPr>
      <t>2</t>
    </r>
  </si>
  <si>
    <r>
      <t>Al</t>
    </r>
    <r>
      <rPr>
        <b/>
        <vertAlign val="subscript"/>
        <sz val="10"/>
        <rFont val="Helvetica"/>
      </rPr>
      <t>2</t>
    </r>
    <r>
      <rPr>
        <b/>
        <sz val="10"/>
        <rFont val="Helvetica"/>
      </rPr>
      <t>O</t>
    </r>
    <r>
      <rPr>
        <b/>
        <vertAlign val="subscript"/>
        <sz val="10"/>
        <rFont val="Helvetica"/>
      </rPr>
      <t>3</t>
    </r>
  </si>
  <si>
    <t>S side, Palmer Mesa; upper vapor-phase</t>
  </si>
  <si>
    <t>DS85-116</t>
  </si>
  <si>
    <t>DS85-134</t>
  </si>
  <si>
    <t>DS85-130</t>
  </si>
  <si>
    <t>DS85-144</t>
  </si>
  <si>
    <t>Ds466</t>
  </si>
  <si>
    <t>Northwest of San Luis Pass</t>
  </si>
  <si>
    <t>Sample No.</t>
  </si>
  <si>
    <t>Devitrified interior, roadcut Hwy 114</t>
  </si>
  <si>
    <t>Clast  landslide breccia,  Samora Creek</t>
  </si>
  <si>
    <t>Bachmann, O., 1997, The Alboroto Group, San Juan volcanic field, Colorado: Insights into large caldera cycles:  Diplome, Universite de Geneve, (Switzerland),</t>
    <phoneticPr fontId="15"/>
  </si>
  <si>
    <t>Whited Creek "cleaver", vitrophyre (crushed in agate)</t>
  </si>
  <si>
    <t>Ho</t>
  </si>
  <si>
    <t>Dacite flow, Luders Creek</t>
  </si>
  <si>
    <t>03L-1</t>
  </si>
  <si>
    <t>03L-6</t>
  </si>
  <si>
    <t>Tb</t>
  </si>
  <si>
    <t>Tm</t>
  </si>
  <si>
    <t>Lu</t>
  </si>
  <si>
    <t>Ta</t>
  </si>
  <si>
    <t>Hf</t>
  </si>
  <si>
    <t>03L-15</t>
  </si>
  <si>
    <t>03L-47</t>
  </si>
  <si>
    <t>Pink nw tuff of Home Gulch</t>
  </si>
  <si>
    <t>Fine-grain crystal-rich flow</t>
  </si>
  <si>
    <t>01L-30</t>
  </si>
  <si>
    <t>&lt;10</t>
  </si>
  <si>
    <t>DS89-056</t>
  </si>
  <si>
    <t>Head, Rough Creek</t>
  </si>
  <si>
    <t>Partly welded transition</t>
  </si>
  <si>
    <t>Upper main welded crystal rich</t>
  </si>
  <si>
    <t>Intracaldera (Equity phase)</t>
  </si>
  <si>
    <t>DS88-011</t>
  </si>
  <si>
    <t>89L-175</t>
  </si>
  <si>
    <t>Sc</t>
  </si>
  <si>
    <t xml:space="preserve"> E Willow Cr., vitrophyre</t>
  </si>
  <si>
    <t>C-980</t>
  </si>
  <si>
    <t>Top of mesa, Palmer Mesa</t>
  </si>
  <si>
    <t>02L-39</t>
  </si>
  <si>
    <t>67L-77A</t>
  </si>
  <si>
    <t>67L-77D</t>
  </si>
  <si>
    <t>67L-77F</t>
  </si>
  <si>
    <t>67L-77G</t>
  </si>
  <si>
    <t>Snow Mesa, upper partly welded</t>
  </si>
  <si>
    <t>02L-28</t>
  </si>
  <si>
    <t>02L-25-A</t>
  </si>
  <si>
    <t>Total</t>
  </si>
  <si>
    <t>Na (%)</t>
  </si>
  <si>
    <t>Lower Mineral Cr, dike-like mass, crystal-poor</t>
  </si>
  <si>
    <t>Vitrophyric flow base, SW of Mineral Mtn</t>
  </si>
  <si>
    <t>Cathedral Ranch section, middle rhyolite</t>
  </si>
  <si>
    <t>XRF or EDXRF ("Kevex");  ppm (except where noted)</t>
  </si>
  <si>
    <t>Middle flow, middle part</t>
  </si>
  <si>
    <t>05L-2A</t>
  </si>
  <si>
    <t>Breccia clast, Tsc?, Fourmile Creek</t>
  </si>
  <si>
    <t>05L-2B</t>
  </si>
  <si>
    <t>05L-47</t>
  </si>
  <si>
    <t>05L-48</t>
  </si>
  <si>
    <t>Vitro base, densely welded crystal rich</t>
  </si>
  <si>
    <t>99L-2</t>
  </si>
  <si>
    <t>99L-3</t>
  </si>
  <si>
    <t>99L-9</t>
  </si>
  <si>
    <t>Upper nonwelded crystal poor</t>
  </si>
  <si>
    <t>Head Whited Cr, W side</t>
  </si>
  <si>
    <t>SD2-1064</t>
  </si>
  <si>
    <t>C-583</t>
  </si>
  <si>
    <t>89L-164</t>
  </si>
  <si>
    <t>85L-25B</t>
  </si>
  <si>
    <t>SJ-85-60</t>
  </si>
  <si>
    <t>02L-21-B</t>
  </si>
  <si>
    <t>02L-21-A</t>
  </si>
  <si>
    <t>02L-40</t>
  </si>
  <si>
    <t>02L-20-A</t>
  </si>
  <si>
    <t>89L-167</t>
  </si>
  <si>
    <t>Stewart Pk, lower flow</t>
  </si>
  <si>
    <t>DS88-023</t>
  </si>
  <si>
    <t>DS88-031</t>
  </si>
  <si>
    <t>Upper Stewart Creek</t>
  </si>
  <si>
    <t>Lipman, P.W., 1987, Rare-earth-element compositions of Cenozoic volcanic rocks in the southern Rocky Mountains and adjacent areas:  U.S. Geological Survey Bulletin 1668, 23 p.</t>
    <phoneticPr fontId="15"/>
  </si>
  <si>
    <t>O'Leary, W.J.,  1981, The magmatic paragenesis of the Fish Canyon ash-flow tuff, central San Juan Mountains, Colorado:  MS Thesis, University of Georgia, 103 p.</t>
    <phoneticPr fontId="15"/>
  </si>
  <si>
    <t>Parat, F., 2001, Contemporaneous magmatic differentiation of S-rich trachyandesitic and high-K calc-alkaline andesite in an intracontinental setting, San Juan volcanic field, Colorado, U.S.A.: PhD Thesis, Universite de Geneve (Switzerland), 121 p.</t>
    <phoneticPr fontId="15"/>
  </si>
  <si>
    <t>85L-36</t>
  </si>
  <si>
    <t>Lava flow, fine-grained hbl dacite</t>
  </si>
  <si>
    <t>05L-12</t>
  </si>
  <si>
    <t>05L-1</t>
  </si>
  <si>
    <t>Spring Creek  (Riciputi, 1991)</t>
  </si>
  <si>
    <t>Upper partly welded crystal poor</t>
  </si>
  <si>
    <t>02L-20-B</t>
  </si>
  <si>
    <t>02L-3</t>
  </si>
  <si>
    <t>Lava, Fish Canyon Ridge</t>
  </si>
  <si>
    <t>SJ-85-64</t>
  </si>
  <si>
    <t>00L-29-A</t>
  </si>
  <si>
    <t>Baldy Chato</t>
  </si>
  <si>
    <t>NW Baldy Chato</t>
  </si>
  <si>
    <t>Flow layered  lava (highest flow), East</t>
  </si>
  <si>
    <t>Carpenter Ridge Tuff</t>
  </si>
  <si>
    <t>89L-172-B</t>
  </si>
  <si>
    <t>Apache tears, base, upper flow</t>
  </si>
  <si>
    <t>94L-18B</t>
  </si>
  <si>
    <t>93L-2B</t>
  </si>
  <si>
    <t>Granodiorite intrusion, upper Needle Creek</t>
  </si>
  <si>
    <t>Flow-laminated interior, large flow, Cebolla Creek</t>
  </si>
  <si>
    <t>05L-40</t>
  </si>
  <si>
    <t>LMNE</t>
  </si>
  <si>
    <t>Andesite flow, S of Lone Tree Gulch</t>
  </si>
  <si>
    <t>Biotite-rich lava flow, near Cebolla Creek trail</t>
  </si>
  <si>
    <t>Upper sanidine-quartz flow, S of Lion Head</t>
  </si>
  <si>
    <t>Crystal-poor andesite, E Willow Creek</t>
  </si>
  <si>
    <t>Oso Creek (Miners Creek)</t>
  </si>
  <si>
    <t>Upper Nutras Creek</t>
  </si>
  <si>
    <t>95L-6</t>
  </si>
  <si>
    <t>Vitrophyre, NW of Baldy Chato</t>
  </si>
  <si>
    <t>&lt;30</t>
  </si>
  <si>
    <t>&lt;20</t>
  </si>
  <si>
    <t>99L-1</t>
  </si>
  <si>
    <t>NELSON MOUNTAIN CALDERA CYCLE</t>
  </si>
  <si>
    <t>RC</t>
  </si>
  <si>
    <t>C1048</t>
  </si>
  <si>
    <t>85L-11</t>
  </si>
  <si>
    <t>Cebolla Creek, lower nonwelded</t>
  </si>
  <si>
    <t>Upper densely welded crystal rich (~85L-29F)</t>
  </si>
  <si>
    <t>Crystal-rich upper tuff, quarry W side dome</t>
    <phoneticPr fontId="15"/>
  </si>
  <si>
    <t>Cathedral Ranch, upper vitrophyric dacite</t>
  </si>
  <si>
    <t>ME</t>
  </si>
  <si>
    <t>DS87-121</t>
  </si>
  <si>
    <t>Flow layered lava (spherulitic), E Fork</t>
  </si>
  <si>
    <t>&lt;7</t>
  </si>
  <si>
    <t>Rheomorphic tuff, Alkali Creek</t>
  </si>
  <si>
    <t>Rheomorphic tuff, Bead Creek</t>
  </si>
  <si>
    <t>Wall Mountain Tuff (36.9 Ma)</t>
  </si>
  <si>
    <t>01L-32B</t>
  </si>
  <si>
    <t>01L-32A</t>
  </si>
  <si>
    <t>01L-14</t>
  </si>
  <si>
    <r>
      <t>K</t>
    </r>
    <r>
      <rPr>
        <b/>
        <vertAlign val="subscript"/>
        <sz val="10"/>
        <rFont val="Helvetica"/>
      </rPr>
      <t>2</t>
    </r>
    <r>
      <rPr>
        <b/>
        <sz val="10"/>
        <rFont val="Helvetica"/>
      </rPr>
      <t>O</t>
    </r>
  </si>
  <si>
    <t>Askren, D.R., 1992, Origin of andesites interlayered with large-volume ash-flow tuffs in the western United States:  PhD dissertation, University of Georgia, 281 pp.</t>
    <phoneticPr fontId="15"/>
  </si>
  <si>
    <t>Askren, D.R., Whitney, J.A., and Roden, M.F., 1991, Petrology and geochemistry of the Huerto Andesite, San Juan volcanic field, Colorado:  Contributions to Mineralogy and Petrology, v. 107, p. 373-386.</t>
    <phoneticPr fontId="15"/>
  </si>
  <si>
    <t>W Willow Creek (Ratte and Steven, 1967)</t>
    <phoneticPr fontId="15"/>
  </si>
  <si>
    <t>W Bondholder Meadows</t>
    <phoneticPr fontId="15"/>
  </si>
  <si>
    <t>W of Wheeler Monument</t>
    <phoneticPr fontId="15"/>
  </si>
  <si>
    <t>Perlitic vitrophyre, 12,600' (Ratte and Steven, 1967)</t>
    <phoneticPr fontId="15"/>
  </si>
  <si>
    <t>Flow layered  lava (upper flow), E of Mineral Creek</t>
    <phoneticPr fontId="15"/>
  </si>
  <si>
    <t>SW side Nelson Mtn</t>
    <phoneticPr fontId="15"/>
  </si>
  <si>
    <t>Lipman, P.W., 2006, Geologic map of the Central San Juan caldera cluster, southwestern Colorado:  U.S. Geological Survey Misc. Investigations Map I-2799, 1:50,000, 3 sheets.</t>
    <phoneticPr fontId="15"/>
  </si>
  <si>
    <t>Riciputi, L.R., 1991, Petrology and Nd, Sr and Pb isotopes of the central San Juan caldera cluster, Colorado:  PhD. thesis, University of Wisconsin-Madison.</t>
    <phoneticPr fontId="15"/>
  </si>
  <si>
    <t>Yager, D.B., Lipman, P.W., and Sawyer, D.A., 1991, Caldera-related lava flows and intrusions of the south-central San Juan Mountains, Colorado--Analytical data:  U.S. Geological Survey Open-File Report 91-313, 19 p.</t>
    <phoneticPr fontId="15"/>
  </si>
  <si>
    <t>SAN LUIS-COCHETOPA CALDERA COMPLEX</t>
    <phoneticPr fontId="15"/>
  </si>
  <si>
    <t>Qtz-bearing intrusion, Sage Park</t>
    <phoneticPr fontId="15"/>
  </si>
  <si>
    <t>Dorais, M.J., Whitney, J.A., and Stormer, J.C. Jr, 1991, Mineralogical constraints on the petrogenesis of trachytic inclusions, Carpenter Ridge Tuff, central San Juan volcanic field, Colorado:  Contributions to Mineralogy and Petrology, v. 107, p. 219-230.</t>
    <phoneticPr fontId="15"/>
  </si>
  <si>
    <t>Lichte, F. E.; Golightly, D. W., Lamothe, P. J., 1987, Inductively coupled plasma-atomic emission spectrometry, in Baedecker, Philip A., ed., Methods for geochemical analysis: U. S. Geological Survey Bulletin 1770, p. B1-B10.</t>
    <phoneticPr fontId="15"/>
  </si>
  <si>
    <t>Apache tears, base, upper flow (TS)</t>
  </si>
  <si>
    <t>Porphyritic mafic inclusion (PC)</t>
  </si>
  <si>
    <t>DS88-082</t>
  </si>
  <si>
    <t>Stewart Pk, upper thick flow</t>
  </si>
  <si>
    <t>Upper cooling unit, upper Rock Creek</t>
    <phoneticPr fontId="15"/>
  </si>
  <si>
    <t>Dacite flow, Lujan Creek (Tfc mineralogy)</t>
    <phoneticPr fontId="15"/>
  </si>
  <si>
    <t>Coarse porph dacite (san), S of Carnero Pass</t>
    <phoneticPr fontId="15"/>
  </si>
  <si>
    <t>S</t>
    <phoneticPr fontId="15"/>
  </si>
  <si>
    <t>Lipman, P.W., 1964, Chemical comparison of glassy and crystalline volcanic rocks:  U.S. Geological Survey Bulletin 1201-D, 24 p.</t>
    <phoneticPr fontId="15"/>
  </si>
  <si>
    <t>Crystal-rich tuff, Razor Creek Trail access road</t>
    <phoneticPr fontId="15"/>
  </si>
  <si>
    <t>Rhyolitic lava, Cochetopa Canyon Tfc mineralogy?)</t>
    <phoneticPr fontId="15"/>
  </si>
  <si>
    <t>Plag dacite flow, above Campo Santo cemetary</t>
    <phoneticPr fontId="15"/>
  </si>
  <si>
    <t>Dark andesite flow, Lookout Mtn</t>
    <phoneticPr fontId="15"/>
  </si>
  <si>
    <t>OLDER UNITS ASSOCIATED WITH CENTRAL AND WESTERN SAN JUAN CALDERAS</t>
    <phoneticPr fontId="15"/>
  </si>
  <si>
    <t>Lava  flow (Bachmann and others, 2002)</t>
  </si>
  <si>
    <t>Gateview quad (Olson and others, 1968)</t>
  </si>
  <si>
    <t xml:space="preserve">Base of cliff, NW of Eddysville junction </t>
    <phoneticPr fontId="15"/>
  </si>
  <si>
    <t>Partly welded distal tuff, Fourmile Creek</t>
    <phoneticPr fontId="15"/>
  </si>
  <si>
    <t>Andesite of hill 9519</t>
    <phoneticPr fontId="15"/>
  </si>
  <si>
    <t>Nonwelded rhyolite tuff, mouth Squaw Creek</t>
    <phoneticPr fontId="15"/>
  </si>
  <si>
    <t>Densely welded upper tuff (silicic), Cross Creek</t>
    <phoneticPr fontId="15"/>
  </si>
  <si>
    <t>Dense welded interior, upper tuff, Poison Gulch</t>
    <phoneticPr fontId="15"/>
  </si>
  <si>
    <t>Partly welded crystal-poor upper tuff?,  C.D. trail</t>
    <phoneticPr fontId="15"/>
  </si>
  <si>
    <t>Partly welded base, upper tuff, Poison Gulch</t>
    <phoneticPr fontId="15"/>
  </si>
  <si>
    <t>Vitrophyric lower dacite, Findley ridge area</t>
    <phoneticPr fontId="15"/>
  </si>
  <si>
    <t>Winnowed top, main crystal-rich dacite, Findley ridge</t>
    <phoneticPr fontId="15"/>
  </si>
  <si>
    <t>Densely welded crystal-rich rhyolite, Spanish Cr</t>
    <phoneticPr fontId="15"/>
  </si>
  <si>
    <t>Dense welded crystal-rich rhyolite (vitro), Spanish Cr</t>
    <phoneticPr fontId="15"/>
  </si>
  <si>
    <t xml:space="preserve">Sanidine dacite, Mineral Creek </t>
    <phoneticPr fontId="15"/>
  </si>
  <si>
    <t xml:space="preserve">No Name Creek </t>
    <phoneticPr fontId="15"/>
  </si>
  <si>
    <t>E of Bondholder Meadows</t>
    <phoneticPr fontId="15"/>
  </si>
  <si>
    <t>Mouth of Alto gulch</t>
    <phoneticPr fontId="15"/>
  </si>
  <si>
    <t>N Cochetopa Cr</t>
    <phoneticPr fontId="15"/>
  </si>
  <si>
    <t>Dacite, N of San Luis Pass</t>
    <phoneticPr fontId="15"/>
  </si>
  <si>
    <t>Top, Baldy Chato</t>
    <phoneticPr fontId="15"/>
  </si>
  <si>
    <t>Lava flows, west side Bondholder Meadows</t>
    <phoneticPr fontId="15"/>
  </si>
  <si>
    <t>Top, peak 13034  (Riciputi, 1991)</t>
    <phoneticPr fontId="15"/>
  </si>
  <si>
    <t>Andesite flow, N Mineral Mtn</t>
    <phoneticPr fontId="15"/>
  </si>
  <si>
    <t>E Willow-Whited Crks  (Ratte and Steven, 1967)</t>
    <phoneticPr fontId="15"/>
  </si>
  <si>
    <t>Nonwelded rhyolite, Snow Mesa</t>
    <phoneticPr fontId="15"/>
  </si>
  <si>
    <t>Lower cooling unit, upper Rock Creek</t>
    <phoneticPr fontId="15"/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</si>
</sst>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.00_)"/>
    <numFmt numFmtId="171" formatCode="0.0_)"/>
    <numFmt numFmtId="173" formatCode="0.000_)"/>
    <numFmt numFmtId="174" formatCode="0.00000_)"/>
    <numFmt numFmtId="178" formatCode="0.000"/>
    <numFmt numFmtId="180" formatCode="0.0"/>
    <numFmt numFmtId="181" formatCode="General_)"/>
    <numFmt numFmtId="182" formatCode="[&gt;=10]##.0;[&lt;10]0.00;"/>
  </numFmts>
  <fonts count="25">
    <font>
      <sz val="9"/>
      <name val="Geneva"/>
    </font>
    <font>
      <b/>
      <sz val="9"/>
      <name val="Geneva"/>
    </font>
    <font>
      <i/>
      <sz val="9"/>
      <name val="Geneva"/>
    </font>
    <font>
      <sz val="9"/>
      <name val="Geneva"/>
    </font>
    <font>
      <b/>
      <sz val="10"/>
      <name val="Helvetica"/>
    </font>
    <font>
      <b/>
      <vertAlign val="subscript"/>
      <sz val="10"/>
      <name val="Helvetica"/>
    </font>
    <font>
      <sz val="10"/>
      <name val="Helvetica"/>
    </font>
    <font>
      <sz val="10"/>
      <name val="Geneva"/>
    </font>
    <font>
      <b/>
      <sz val="12"/>
      <name val="Geneva"/>
    </font>
    <font>
      <sz val="9"/>
      <color indexed="10"/>
      <name val="Geneva"/>
    </font>
    <font>
      <sz val="9"/>
      <name val="Helvetica"/>
    </font>
    <font>
      <b/>
      <sz val="9"/>
      <name val="Helvetica"/>
    </font>
    <font>
      <i/>
      <sz val="9"/>
      <name val="Helvetica"/>
    </font>
    <font>
      <b/>
      <vertAlign val="subscript"/>
      <sz val="9"/>
      <name val="Geneva"/>
    </font>
    <font>
      <b/>
      <sz val="14"/>
      <name val="Geneva"/>
    </font>
    <font>
      <sz val="8"/>
      <name val="Geneva"/>
    </font>
    <font>
      <sz val="10"/>
      <name val="Verdana"/>
    </font>
    <font>
      <u/>
      <sz val="9"/>
      <name val="Helvetica"/>
    </font>
    <font>
      <sz val="9"/>
      <name val="Geneva"/>
    </font>
    <font>
      <b/>
      <sz val="10"/>
      <color indexed="16"/>
      <name val="Arial"/>
    </font>
    <font>
      <b/>
      <sz val="9"/>
      <name val="Arial"/>
    </font>
    <font>
      <i/>
      <sz val="10"/>
      <name val="Helvetica"/>
    </font>
    <font>
      <b/>
      <sz val="10"/>
      <color indexed="16"/>
      <name val="Geneva"/>
    </font>
    <font>
      <b/>
      <sz val="9"/>
      <color indexed="16"/>
      <name val="Geneva"/>
    </font>
    <font>
      <b/>
      <vertAlign val="superscript"/>
      <sz val="9"/>
      <name val="Genev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6" fillId="0" borderId="0"/>
    <xf numFmtId="0" fontId="3" fillId="0" borderId="0"/>
  </cellStyleXfs>
  <cellXfs count="23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0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2" fontId="0" fillId="0" borderId="0" xfId="0" applyNumberFormat="1" applyAlignment="1" applyProtection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2" fontId="0" fillId="0" borderId="4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1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Protection="1"/>
    <xf numFmtId="0" fontId="3" fillId="0" borderId="0" xfId="0" applyFont="1" applyBorder="1" applyAlignment="1" applyProtection="1">
      <alignment horizontal="left"/>
    </xf>
    <xf numFmtId="181" fontId="3" fillId="0" borderId="0" xfId="0" applyNumberFormat="1" applyFont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174" fontId="0" fillId="0" borderId="0" xfId="0" applyNumberFormat="1" applyProtection="1"/>
    <xf numFmtId="2" fontId="0" fillId="0" borderId="0" xfId="0" applyNumberFormat="1" applyFill="1" applyBorder="1" applyAlignment="1">
      <alignment horizontal="left"/>
    </xf>
    <xf numFmtId="18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70" fontId="0" fillId="0" borderId="0" xfId="0" applyNumberForma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right"/>
    </xf>
    <xf numFmtId="0" fontId="0" fillId="0" borderId="5" xfId="0" applyBorder="1"/>
    <xf numFmtId="2" fontId="1" fillId="0" borderId="1" xfId="0" applyNumberFormat="1" applyFont="1" applyBorder="1" applyAlignment="1" applyProtection="1">
      <alignment horizontal="right"/>
    </xf>
    <xf numFmtId="2" fontId="0" fillId="0" borderId="5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71" fontId="0" fillId="0" borderId="0" xfId="0" applyNumberFormat="1" applyAlignment="1" applyProtection="1">
      <alignment horizontal="right"/>
    </xf>
    <xf numFmtId="173" fontId="0" fillId="0" borderId="0" xfId="0" applyNumberFormat="1" applyAlignment="1" applyProtection="1">
      <alignment horizontal="right"/>
    </xf>
    <xf numFmtId="178" fontId="0" fillId="0" borderId="0" xfId="0" applyNumberFormat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78" fontId="1" fillId="0" borderId="1" xfId="0" applyNumberFormat="1" applyFont="1" applyBorder="1" applyAlignment="1" applyProtection="1">
      <alignment horizontal="right"/>
    </xf>
    <xf numFmtId="178" fontId="0" fillId="0" borderId="0" xfId="0" applyNumberFormat="1" applyAlignment="1" applyProtection="1">
      <alignment horizontal="right"/>
    </xf>
    <xf numFmtId="0" fontId="8" fillId="0" borderId="0" xfId="0" applyFont="1" applyBorder="1"/>
    <xf numFmtId="0" fontId="1" fillId="0" borderId="0" xfId="0" applyFont="1" applyBorder="1" applyAlignment="1" applyProtection="1">
      <alignment horizontal="left"/>
    </xf>
    <xf numFmtId="1" fontId="1" fillId="0" borderId="1" xfId="0" applyNumberFormat="1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0" fillId="0" borderId="0" xfId="0" applyNumberFormat="1" applyFill="1" applyAlignment="1"/>
    <xf numFmtId="2" fontId="4" fillId="0" borderId="1" xfId="0" applyNumberFormat="1" applyFont="1" applyFill="1" applyBorder="1" applyAlignment="1" applyProtection="1"/>
    <xf numFmtId="2" fontId="0" fillId="0" borderId="0" xfId="0" applyNumberFormat="1" applyFill="1" applyBorder="1" applyAlignment="1"/>
    <xf numFmtId="0" fontId="0" fillId="0" borderId="0" xfId="0" applyAlignment="1"/>
    <xf numFmtId="0" fontId="0" fillId="0" borderId="0" xfId="0" applyBorder="1" applyAlignment="1"/>
    <xf numFmtId="0" fontId="10" fillId="0" borderId="0" xfId="0" applyFont="1"/>
    <xf numFmtId="0" fontId="11" fillId="0" borderId="0" xfId="0" applyFont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 applyProtection="1">
      <alignment horizontal="left"/>
    </xf>
    <xf numFmtId="0" fontId="12" fillId="0" borderId="0" xfId="0" applyFont="1" applyAlignment="1">
      <alignment horizontal="left"/>
    </xf>
    <xf numFmtId="181" fontId="10" fillId="0" borderId="0" xfId="0" applyNumberFormat="1" applyFont="1" applyAlignment="1" applyProtection="1">
      <alignment horizontal="left"/>
    </xf>
    <xf numFmtId="0" fontId="11" fillId="0" borderId="0" xfId="0" applyFont="1"/>
    <xf numFmtId="0" fontId="10" fillId="0" borderId="0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 applyProtection="1">
      <alignment horizontal="right" vertical="center"/>
    </xf>
    <xf numFmtId="1" fontId="3" fillId="0" borderId="5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 applyProtection="1">
      <alignment horizontal="right" vertical="center"/>
    </xf>
    <xf numFmtId="178" fontId="3" fillId="0" borderId="0" xfId="0" applyNumberFormat="1" applyFont="1" applyAlignment="1" applyProtection="1">
      <alignment horizontal="right" vertical="center"/>
    </xf>
    <xf numFmtId="2" fontId="3" fillId="0" borderId="0" xfId="0" applyNumberFormat="1" applyFont="1" applyFill="1" applyAlignment="1" applyProtection="1">
      <alignment horizontal="right" vertical="center"/>
    </xf>
    <xf numFmtId="1" fontId="3" fillId="0" borderId="0" xfId="0" applyNumberFormat="1" applyFont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0" xfId="0" applyNumberFormat="1" applyFont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14" fillId="0" borderId="0" xfId="0" applyFont="1" applyAlignment="1" applyProtection="1">
      <alignment horizontal="left"/>
    </xf>
    <xf numFmtId="0" fontId="3" fillId="0" borderId="4" xfId="0" applyNumberFormat="1" applyFont="1" applyBorder="1" applyAlignment="1" applyProtection="1">
      <alignment horizontal="right"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7" fillId="0" borderId="0" xfId="0" applyFont="1" applyBorder="1"/>
    <xf numFmtId="0" fontId="3" fillId="0" borderId="0" xfId="0" applyNumberFormat="1" applyFont="1"/>
    <xf numFmtId="0" fontId="0" fillId="0" borderId="4" xfId="0" applyBorder="1" applyAlignment="1">
      <alignment horizontal="right"/>
    </xf>
    <xf numFmtId="0" fontId="3" fillId="0" borderId="0" xfId="0" applyNumberFormat="1" applyFont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182" fontId="0" fillId="0" borderId="8" xfId="0" applyNumberFormat="1" applyBorder="1" applyAlignment="1">
      <alignment horizontal="right"/>
    </xf>
    <xf numFmtId="182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right"/>
    </xf>
    <xf numFmtId="0" fontId="1" fillId="0" borderId="0" xfId="0" applyFont="1" applyBorder="1"/>
    <xf numFmtId="181" fontId="0" fillId="0" borderId="0" xfId="0" applyNumberFormat="1" applyBorder="1" applyAlignment="1" applyProtection="1">
      <alignment horizontal="left"/>
    </xf>
    <xf numFmtId="181" fontId="1" fillId="0" borderId="0" xfId="0" applyNumberFormat="1" applyFont="1" applyBorder="1" applyAlignment="1" applyProtection="1">
      <alignment horizontal="left"/>
    </xf>
    <xf numFmtId="0" fontId="0" fillId="0" borderId="4" xfId="0" applyFill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vertical="center"/>
    </xf>
    <xf numFmtId="0" fontId="0" fillId="0" borderId="4" xfId="0" applyBorder="1" applyAlignment="1"/>
    <xf numFmtId="2" fontId="3" fillId="0" borderId="4" xfId="0" applyNumberFormat="1" applyFont="1" applyBorder="1" applyAlignment="1">
      <alignment horizontal="right" vertical="center"/>
    </xf>
    <xf numFmtId="2" fontId="0" fillId="0" borderId="4" xfId="0" applyNumberForma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vertical="center"/>
    </xf>
    <xf numFmtId="2" fontId="3" fillId="0" borderId="4" xfId="0" applyNumberFormat="1" applyFont="1" applyBorder="1" applyAlignment="1" applyProtection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2" fontId="0" fillId="0" borderId="4" xfId="0" applyNumberFormat="1" applyFill="1" applyBorder="1" applyAlignment="1">
      <alignment horizontal="left"/>
    </xf>
    <xf numFmtId="0" fontId="1" fillId="0" borderId="0" xfId="0" applyFont="1" applyFill="1" applyBorder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4" xfId="0" applyFill="1" applyBorder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8" fillId="0" borderId="0" xfId="0" applyFont="1" applyBorder="1"/>
    <xf numFmtId="0" fontId="18" fillId="0" borderId="4" xfId="0" applyFont="1" applyBorder="1" applyAlignment="1" applyProtection="1">
      <alignment horizontal="left"/>
    </xf>
    <xf numFmtId="0" fontId="18" fillId="0" borderId="0" xfId="0" applyFont="1" applyBorder="1" applyAlignment="1">
      <alignment horizontal="left"/>
    </xf>
    <xf numFmtId="2" fontId="18" fillId="0" borderId="4" xfId="0" applyNumberFormat="1" applyFont="1" applyBorder="1" applyAlignment="1">
      <alignment horizontal="right" vertical="center"/>
    </xf>
    <xf numFmtId="2" fontId="18" fillId="0" borderId="0" xfId="0" applyNumberFormat="1" applyFont="1" applyFill="1" applyBorder="1" applyAlignment="1">
      <alignment horizontal="right" vertical="center"/>
    </xf>
    <xf numFmtId="2" fontId="18" fillId="0" borderId="0" xfId="0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8" fillId="0" borderId="5" xfId="0" applyNumberFormat="1" applyFont="1" applyBorder="1" applyAlignment="1">
      <alignment horizontal="right" vertical="center"/>
    </xf>
    <xf numFmtId="0" fontId="18" fillId="0" borderId="0" xfId="0" applyNumberFormat="1" applyFont="1" applyAlignment="1">
      <alignment horizontal="right" vertical="center"/>
    </xf>
    <xf numFmtId="0" fontId="18" fillId="0" borderId="0" xfId="0" applyFont="1"/>
    <xf numFmtId="1" fontId="18" fillId="0" borderId="4" xfId="0" applyNumberFormat="1" applyFont="1" applyBorder="1" applyAlignment="1">
      <alignment horizontal="right" vertical="center"/>
    </xf>
    <xf numFmtId="1" fontId="18" fillId="0" borderId="0" xfId="0" applyNumberFormat="1" applyFont="1" applyBorder="1" applyAlignment="1">
      <alignment horizontal="right" vertical="center"/>
    </xf>
    <xf numFmtId="1" fontId="18" fillId="0" borderId="0" xfId="0" applyNumberFormat="1" applyFont="1" applyAlignment="1">
      <alignment horizontal="right" vertical="center"/>
    </xf>
    <xf numFmtId="0" fontId="1" fillId="0" borderId="2" xfId="0" applyFont="1" applyBorder="1" applyAlignment="1" applyProtection="1">
      <alignment horizontal="left"/>
    </xf>
    <xf numFmtId="0" fontId="0" fillId="0" borderId="4" xfId="0" applyBorder="1"/>
    <xf numFmtId="0" fontId="1" fillId="0" borderId="2" xfId="0" applyFont="1" applyBorder="1"/>
    <xf numFmtId="0" fontId="18" fillId="0" borderId="4" xfId="0" applyFont="1" applyBorder="1"/>
    <xf numFmtId="0" fontId="1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7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2" fontId="3" fillId="0" borderId="0" xfId="0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6" xfId="0" applyFont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2" fontId="18" fillId="0" borderId="0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/>
    </xf>
    <xf numFmtId="2" fontId="0" fillId="0" borderId="0" xfId="0" applyNumberFormat="1" applyAlignment="1">
      <alignment horizontal="right" vertical="center"/>
    </xf>
    <xf numFmtId="0" fontId="0" fillId="0" borderId="0" xfId="0" applyFill="1" applyBorder="1" applyAlignment="1" applyProtection="1">
      <alignment horizontal="left"/>
    </xf>
    <xf numFmtId="0" fontId="19" fillId="0" borderId="0" xfId="5" applyFont="1" applyFill="1" applyBorder="1" applyAlignment="1">
      <alignment horizontal="left"/>
    </xf>
    <xf numFmtId="0" fontId="20" fillId="0" borderId="0" xfId="5" applyFont="1" applyFill="1" applyBorder="1" applyAlignment="1">
      <alignment horizontal="left"/>
    </xf>
    <xf numFmtId="0" fontId="0" fillId="0" borderId="5" xfId="0" applyBorder="1" applyAlignment="1" applyProtection="1">
      <alignment horizontal="left"/>
    </xf>
    <xf numFmtId="2" fontId="3" fillId="0" borderId="5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  <xf numFmtId="0" fontId="3" fillId="0" borderId="0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182" fontId="3" fillId="0" borderId="0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2" fontId="3" fillId="0" borderId="0" xfId="0" applyNumberFormat="1" applyFont="1"/>
    <xf numFmtId="0" fontId="3" fillId="0" borderId="0" xfId="0" applyFont="1" applyBorder="1" applyAlignment="1"/>
    <xf numFmtId="182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19" fillId="0" borderId="0" xfId="0" applyFont="1" applyAlignment="1" applyProtection="1">
      <alignment horizontal="left"/>
    </xf>
    <xf numFmtId="0" fontId="22" fillId="0" borderId="0" xfId="0" applyFont="1" applyBorder="1"/>
    <xf numFmtId="2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Border="1"/>
    <xf numFmtId="0" fontId="3" fillId="0" borderId="4" xfId="0" applyFont="1" applyFill="1" applyBorder="1" applyAlignment="1">
      <alignment horizontal="right"/>
    </xf>
    <xf numFmtId="2" fontId="3" fillId="0" borderId="4" xfId="0" applyNumberFormat="1" applyFont="1" applyFill="1" applyBorder="1"/>
    <xf numFmtId="2" fontId="1" fillId="0" borderId="4" xfId="0" applyNumberFormat="1" applyFont="1" applyFill="1" applyBorder="1" applyAlignment="1"/>
    <xf numFmtId="2" fontId="1" fillId="0" borderId="2" xfId="0" applyNumberFormat="1" applyFont="1" applyBorder="1" applyAlignment="1" applyProtection="1">
      <alignment horizontal="right"/>
    </xf>
    <xf numFmtId="2" fontId="1" fillId="0" borderId="4" xfId="0" applyNumberFormat="1" applyFont="1" applyBorder="1" applyAlignment="1">
      <alignment horizontal="right" vertical="center"/>
    </xf>
    <xf numFmtId="0" fontId="14" fillId="0" borderId="1" xfId="0" applyFont="1" applyBorder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Fill="1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/>
    <xf numFmtId="1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 applyProtection="1">
      <alignment horizontal="left"/>
    </xf>
    <xf numFmtId="178" fontId="0" fillId="0" borderId="1" xfId="0" applyNumberFormat="1" applyBorder="1" applyAlignment="1">
      <alignment horizontal="right"/>
    </xf>
    <xf numFmtId="0" fontId="23" fillId="0" borderId="0" xfId="0" applyFont="1" applyBorder="1"/>
    <xf numFmtId="0" fontId="3" fillId="0" borderId="1" xfId="0" applyFont="1" applyBorder="1"/>
    <xf numFmtId="0" fontId="10" fillId="0" borderId="1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left"/>
    </xf>
    <xf numFmtId="0" fontId="7" fillId="0" borderId="1" xfId="0" applyFont="1" applyBorder="1"/>
    <xf numFmtId="0" fontId="6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1" fontId="3" fillId="0" borderId="4" xfId="0" applyNumberFormat="1" applyFont="1" applyBorder="1"/>
    <xf numFmtId="0" fontId="1" fillId="0" borderId="4" xfId="0" applyFont="1" applyBorder="1"/>
    <xf numFmtId="0" fontId="0" fillId="0" borderId="2" xfId="0" applyBorder="1"/>
  </cellXfs>
  <cellStyles count="10">
    <cellStyle name="Comma [0]_CSJ Chems Chart 1" xfId="1"/>
    <cellStyle name="Comma_CSJ Chems Chart 1" xfId="2"/>
    <cellStyle name="Currency [0]_CSJ Chems Chart 1" xfId="3"/>
    <cellStyle name="Currency_CSJ Chems Chart 1" xfId="4"/>
    <cellStyle name="Normal" xfId="0" builtinId="0"/>
    <cellStyle name="Normal_Argon Workbook" xfId="5"/>
    <cellStyle name="Normal_CSJ Chems Chart 1" xfId="6"/>
    <cellStyle name="Normal_OF 2004-1194 Chems (revis) Chart 3" xfId="7"/>
    <cellStyle name="Normal_OLDDATA-SJ calderas" xfId="8"/>
    <cellStyle name="Normal_Workbook1 Chart 1" xfId="9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1.0</c:v>
              </c:pt>
            </c:numLit>
          </c:val>
        </c:ser>
        <c:ser>
          <c:idx val="1"/>
          <c:order val="1"/>
          <c:tx>
            <c:v>K2O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20"/>
              <c:pt idx="0">
                <c:v>3.91</c:v>
              </c:pt>
              <c:pt idx="1">
                <c:v>3.27</c:v>
              </c:pt>
              <c:pt idx="2">
                <c:v>4.32</c:v>
              </c:pt>
              <c:pt idx="3">
                <c:v>3.97</c:v>
              </c:pt>
              <c:pt idx="4">
                <c:v>4.23</c:v>
              </c:pt>
              <c:pt idx="5">
                <c:v>4.4</c:v>
              </c:pt>
              <c:pt idx="6">
                <c:v>4.9</c:v>
              </c:pt>
              <c:pt idx="7">
                <c:v>4.7</c:v>
              </c:pt>
              <c:pt idx="8">
                <c:v>3.59</c:v>
              </c:pt>
              <c:pt idx="9">
                <c:v>2.61</c:v>
              </c:pt>
              <c:pt idx="10">
                <c:v>3.86</c:v>
              </c:pt>
              <c:pt idx="11">
                <c:v>4.1</c:v>
              </c:pt>
              <c:pt idx="12">
                <c:v>4.13</c:v>
              </c:pt>
              <c:pt idx="13">
                <c:v>3.44</c:v>
              </c:pt>
              <c:pt idx="14">
                <c:v>3.51</c:v>
              </c:pt>
              <c:pt idx="15">
                <c:v>3.66</c:v>
              </c:pt>
              <c:pt idx="16">
                <c:v>3.49</c:v>
              </c:pt>
              <c:pt idx="17">
                <c:v>3.48</c:v>
              </c:pt>
              <c:pt idx="18">
                <c:v>3.02</c:v>
              </c:pt>
              <c:pt idx="19">
                <c:v>3.57</c:v>
              </c:pt>
            </c:numLit>
          </c:val>
        </c:ser>
        <c:marker val="1"/>
        <c:axId val="372914584"/>
        <c:axId val="373108136"/>
      </c:lineChart>
      <c:catAx>
        <c:axId val="37291458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3108136"/>
        <c:crosses val="autoZero"/>
        <c:lblAlgn val="ctr"/>
        <c:lblOffset val="100"/>
        <c:tickLblSkip val="20"/>
        <c:tickMarkSkip val="1"/>
      </c:catAx>
      <c:valAx>
        <c:axId val="37310813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2914584"/>
        <c:crosses val="autoZero"/>
        <c:crossBetween val="midCat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0.0</c:v>
              </c:pt>
            </c:numLit>
          </c:val>
        </c:ser>
        <c:ser>
          <c:idx val="1"/>
          <c:order val="1"/>
          <c:tx>
            <c:v>K2O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20"/>
              <c:pt idx="0">
                <c:v>3.91</c:v>
              </c:pt>
              <c:pt idx="1">
                <c:v>3.27</c:v>
              </c:pt>
              <c:pt idx="2">
                <c:v>4.32</c:v>
              </c:pt>
              <c:pt idx="3">
                <c:v>3.97</c:v>
              </c:pt>
              <c:pt idx="4">
                <c:v>4.23</c:v>
              </c:pt>
              <c:pt idx="5">
                <c:v>4.4</c:v>
              </c:pt>
              <c:pt idx="6">
                <c:v>4.9</c:v>
              </c:pt>
              <c:pt idx="7">
                <c:v>4.7</c:v>
              </c:pt>
              <c:pt idx="8">
                <c:v>3.59</c:v>
              </c:pt>
              <c:pt idx="9">
                <c:v>2.61</c:v>
              </c:pt>
              <c:pt idx="10">
                <c:v>3.86</c:v>
              </c:pt>
              <c:pt idx="11">
                <c:v>4.1</c:v>
              </c:pt>
              <c:pt idx="12">
                <c:v>4.13</c:v>
              </c:pt>
              <c:pt idx="13">
                <c:v>3.44</c:v>
              </c:pt>
              <c:pt idx="14">
                <c:v>3.51</c:v>
              </c:pt>
              <c:pt idx="15">
                <c:v>3.66</c:v>
              </c:pt>
              <c:pt idx="16">
                <c:v>3.49</c:v>
              </c:pt>
              <c:pt idx="17">
                <c:v>3.48</c:v>
              </c:pt>
              <c:pt idx="18">
                <c:v>3.02</c:v>
              </c:pt>
              <c:pt idx="19">
                <c:v>3.57</c:v>
              </c:pt>
            </c:numLit>
          </c:val>
        </c:ser>
        <c:marker val="1"/>
        <c:axId val="372326824"/>
        <c:axId val="372261528"/>
      </c:lineChart>
      <c:catAx>
        <c:axId val="37232682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2261528"/>
        <c:crosses val="autoZero"/>
        <c:lblAlgn val="ctr"/>
        <c:lblOffset val="100"/>
        <c:tickLblSkip val="20"/>
        <c:tickMarkSkip val="1"/>
      </c:catAx>
      <c:valAx>
        <c:axId val="372261528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2326824"/>
        <c:crosses val="autoZero"/>
        <c:crossBetween val="midCat"/>
      </c:valAx>
      <c:spPr>
        <a:noFill/>
        <a:ln w="25400">
          <a:noFill/>
        </a:ln>
      </c:spPr>
    </c:plotArea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50800</xdr:colOff>
      <xdr:row>310</xdr:row>
      <xdr:rowOff>0</xdr:rowOff>
    </xdr:from>
    <xdr:to>
      <xdr:col>17</xdr:col>
      <xdr:colOff>50800</xdr:colOff>
      <xdr:row>310</xdr:row>
      <xdr:rowOff>0</xdr:rowOff>
    </xdr:to>
    <xdr:graphicFrame macro="">
      <xdr:nvGraphicFramePr>
        <xdr:cNvPr id="1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50800</xdr:colOff>
      <xdr:row>310</xdr:row>
      <xdr:rowOff>0</xdr:rowOff>
    </xdr:from>
    <xdr:to>
      <xdr:col>17</xdr:col>
      <xdr:colOff>50800</xdr:colOff>
      <xdr:row>310</xdr:row>
      <xdr:rowOff>0</xdr:rowOff>
    </xdr:to>
    <xdr:graphicFrame macro="">
      <xdr:nvGraphicFramePr>
        <xdr:cNvPr id="11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CM645"/>
  <sheetViews>
    <sheetView tabSelected="1" zoomScaleNormal="75" zoomScaleSheetLayoutView="125" zoomScalePageLayoutView="75" workbookViewId="0"/>
  </sheetViews>
  <sheetFormatPr baseColWidth="10" defaultColWidth="6.83203125" defaultRowHeight="13"/>
  <cols>
    <col min="1" max="1" width="6.1640625" style="7" customWidth="1"/>
    <col min="2" max="2" width="3.83203125" style="7" customWidth="1"/>
    <col min="3" max="3" width="6" style="71" customWidth="1"/>
    <col min="4" max="4" width="43.83203125" style="44" customWidth="1"/>
    <col min="5" max="5" width="3.6640625" style="31" customWidth="1"/>
    <col min="6" max="6" width="6" style="43" customWidth="1"/>
    <col min="7" max="7" width="2.1640625" style="43" customWidth="1"/>
    <col min="8" max="8" width="4.1640625" style="31" customWidth="1"/>
    <col min="9" max="9" width="5.5" style="43" customWidth="1"/>
    <col min="10" max="10" width="2" style="157" customWidth="1"/>
    <col min="11" max="11" width="6.5" style="16" customWidth="1"/>
    <col min="12" max="12" width="5.83203125" style="62" customWidth="1"/>
    <col min="13" max="13" width="6.33203125" style="27" customWidth="1"/>
    <col min="14" max="14" width="6" style="27" customWidth="1"/>
    <col min="15" max="15" width="5.5" style="27" customWidth="1"/>
    <col min="16" max="16" width="5.1640625" style="27" customWidth="1"/>
    <col min="17" max="18" width="5.6640625" style="27" customWidth="1"/>
    <col min="19" max="19" width="5.83203125" style="27" customWidth="1"/>
    <col min="20" max="20" width="5.6640625" style="27" customWidth="1"/>
    <col min="21" max="21" width="6" style="27" customWidth="1"/>
    <col min="22" max="22" width="6.83203125" style="46"/>
    <col min="23" max="23" width="5" style="23" customWidth="1"/>
    <col min="24" max="24" width="5.1640625" style="23" customWidth="1"/>
    <col min="25" max="25" width="5.6640625" style="65" customWidth="1"/>
    <col min="26" max="26" width="4.5" style="40" customWidth="1"/>
    <col min="27" max="27" width="5.33203125" style="23" customWidth="1"/>
    <col min="28" max="28" width="4.33203125" style="23" customWidth="1"/>
    <col min="29" max="29" width="4.5" style="23" customWidth="1"/>
    <col min="30" max="30" width="4.6640625" style="23" customWidth="1"/>
    <col min="31" max="31" width="6.5" style="30" customWidth="1"/>
    <col min="32" max="32" width="4.1640625" style="23" customWidth="1"/>
    <col min="33" max="33" width="4.5" style="23" customWidth="1"/>
    <col min="34" max="34" width="5" style="23" customWidth="1"/>
    <col min="35" max="36" width="4.83203125" style="23" customWidth="1"/>
    <col min="37" max="37" width="4.33203125" style="23" customWidth="1"/>
    <col min="38" max="38" width="4.33203125" style="40" customWidth="1"/>
    <col min="39" max="41" width="4.33203125" style="23" customWidth="1"/>
    <col min="42" max="42" width="4.33203125" style="48" customWidth="1"/>
    <col min="43" max="43" width="5.1640625" style="16" customWidth="1"/>
    <col min="44" max="44" width="5.6640625" customWidth="1"/>
    <col min="45" max="45" width="8.6640625" customWidth="1"/>
    <col min="46" max="47" width="7.6640625" customWidth="1"/>
    <col min="48" max="48" width="6.6640625" customWidth="1"/>
    <col min="49" max="49" width="5.6640625" style="23" customWidth="1"/>
    <col min="50" max="52" width="6.6640625" style="23" customWidth="1"/>
    <col min="53" max="53" width="5.6640625" style="23" customWidth="1"/>
    <col min="54" max="54" width="6.6640625" style="23" customWidth="1"/>
    <col min="55" max="55" width="6.6640625" style="27" customWidth="1"/>
    <col min="56" max="56" width="8" style="51" customWidth="1"/>
    <col min="57" max="57" width="6.33203125" style="27" customWidth="1"/>
    <col min="58" max="58" width="6.6640625" style="51" customWidth="1"/>
    <col min="59" max="59" width="5.6640625" style="23" customWidth="1"/>
    <col min="60" max="60" width="6.6640625" style="51" customWidth="1"/>
    <col min="61" max="65" width="6.6640625" style="23" customWidth="1"/>
    <col min="66" max="66" width="7.83203125" style="23" customWidth="1"/>
    <col min="67" max="67" width="6.5" style="23" customWidth="1"/>
    <col min="68" max="68" width="6.1640625" style="23" customWidth="1"/>
    <col min="69" max="69" width="5.83203125" style="23" customWidth="1"/>
    <col min="70" max="70" width="5.5" style="23" customWidth="1"/>
    <col min="77" max="85" width="7" customWidth="1"/>
    <col min="88" max="88" width="8.33203125" customWidth="1"/>
  </cols>
  <sheetData>
    <row r="1" spans="1:80" ht="18">
      <c r="A1" s="103" t="s">
        <v>49</v>
      </c>
      <c r="B1" s="103"/>
      <c r="C1" s="42"/>
      <c r="D1" s="55"/>
      <c r="H1" s="20"/>
      <c r="I1" s="160"/>
      <c r="J1" s="10"/>
      <c r="U1" s="229"/>
      <c r="V1" s="16"/>
      <c r="Z1" s="25"/>
      <c r="AD1" s="2"/>
      <c r="AP1" s="47"/>
      <c r="AV1" s="1"/>
      <c r="BA1" s="2"/>
      <c r="BG1" s="2"/>
      <c r="BL1" s="2"/>
      <c r="BQ1" s="2"/>
    </row>
    <row r="2" spans="1:80" ht="18">
      <c r="A2" s="103"/>
      <c r="B2" s="103"/>
      <c r="C2" s="228" t="s">
        <v>26</v>
      </c>
      <c r="D2" s="55"/>
      <c r="H2" s="20"/>
      <c r="I2" s="160"/>
      <c r="J2" s="10"/>
      <c r="U2" s="200"/>
      <c r="V2" s="16"/>
      <c r="Z2" s="25"/>
      <c r="AD2" s="2"/>
      <c r="AP2" s="47"/>
      <c r="AV2" s="1"/>
      <c r="BA2" s="2"/>
      <c r="BG2" s="2"/>
      <c r="BL2" s="2"/>
      <c r="BQ2" s="2"/>
    </row>
    <row r="3" spans="1:80" s="205" customFormat="1" ht="18">
      <c r="A3" s="199"/>
      <c r="B3" s="199"/>
      <c r="D3" s="227" t="s">
        <v>25</v>
      </c>
      <c r="E3" s="201"/>
      <c r="F3" s="202"/>
      <c r="G3" s="202"/>
      <c r="H3" s="203"/>
      <c r="I3" s="204"/>
      <c r="K3" s="206"/>
      <c r="L3" s="207"/>
      <c r="M3" s="206"/>
      <c r="N3" s="206"/>
      <c r="O3" s="206"/>
      <c r="P3" s="206"/>
      <c r="Q3" s="206"/>
      <c r="R3" s="206"/>
      <c r="S3" s="206"/>
      <c r="T3" s="206"/>
      <c r="U3" s="206"/>
      <c r="V3" s="206"/>
      <c r="X3" s="208"/>
      <c r="Y3" s="209"/>
      <c r="Z3" s="210"/>
      <c r="AA3" s="208"/>
      <c r="AB3" s="208"/>
      <c r="AC3" s="208"/>
      <c r="AD3" s="211"/>
      <c r="AE3" s="166"/>
      <c r="AF3" s="208"/>
      <c r="AG3" s="208"/>
      <c r="AH3" s="208"/>
      <c r="AI3" s="208"/>
      <c r="AJ3" s="208"/>
      <c r="AK3" s="208"/>
      <c r="AL3" s="212"/>
      <c r="AM3" s="208"/>
      <c r="AN3" s="208"/>
      <c r="AO3" s="208"/>
      <c r="AP3" s="212"/>
      <c r="AQ3" s="206"/>
      <c r="AV3" s="213"/>
      <c r="AW3" s="208"/>
      <c r="AX3" s="208"/>
      <c r="AY3" s="208"/>
      <c r="AZ3" s="208"/>
      <c r="BA3" s="211"/>
      <c r="BB3" s="208"/>
      <c r="BC3" s="206"/>
      <c r="BD3" s="214"/>
      <c r="BE3" s="206"/>
      <c r="BF3" s="214"/>
      <c r="BG3" s="211"/>
      <c r="BH3" s="214"/>
      <c r="BI3" s="208"/>
      <c r="BJ3" s="208"/>
      <c r="BK3" s="208"/>
      <c r="BL3" s="211"/>
      <c r="BM3" s="208"/>
      <c r="BN3" s="208"/>
      <c r="BO3" s="208"/>
      <c r="BP3" s="208"/>
      <c r="BQ3" s="211"/>
      <c r="BR3" s="208"/>
      <c r="BS3" s="10"/>
      <c r="BT3" s="10"/>
    </row>
    <row r="4" spans="1:80" ht="16">
      <c r="A4" s="6"/>
      <c r="B4" s="6"/>
      <c r="C4" s="42"/>
      <c r="D4" s="55"/>
      <c r="J4" s="10"/>
      <c r="V4" s="16"/>
      <c r="Z4" s="25"/>
      <c r="AD4" s="2"/>
      <c r="AP4" s="47"/>
      <c r="AV4" s="1"/>
      <c r="BA4" s="2"/>
      <c r="BG4" s="2"/>
      <c r="BL4" s="2"/>
      <c r="BQ4" s="2"/>
    </row>
    <row r="5" spans="1:80">
      <c r="A5" s="6"/>
      <c r="B5" s="6"/>
      <c r="C5" s="68" t="s">
        <v>27</v>
      </c>
      <c r="D5" s="10"/>
      <c r="E5" s="156" t="s">
        <v>441</v>
      </c>
      <c r="F5" s="166"/>
      <c r="G5" s="166"/>
      <c r="H5" s="12" t="s">
        <v>442</v>
      </c>
      <c r="I5" s="161"/>
      <c r="K5" s="196" t="s">
        <v>146</v>
      </c>
      <c r="V5" s="16"/>
      <c r="W5" s="109"/>
      <c r="X5" s="4" t="s">
        <v>698</v>
      </c>
      <c r="AD5" s="2"/>
      <c r="AR5" s="10"/>
      <c r="AS5" s="56" t="s">
        <v>23</v>
      </c>
      <c r="AV5" s="1"/>
      <c r="BA5" s="2"/>
      <c r="BG5" s="2"/>
      <c r="BL5" s="2"/>
      <c r="BQ5" s="2"/>
      <c r="BS5" s="157"/>
    </row>
    <row r="6" spans="1:80" s="11" customFormat="1" ht="17">
      <c r="A6" s="11" t="s">
        <v>654</v>
      </c>
      <c r="C6" s="203" t="s">
        <v>29</v>
      </c>
      <c r="D6" s="12" t="s">
        <v>28</v>
      </c>
      <c r="E6" s="11" t="s">
        <v>154</v>
      </c>
      <c r="F6" s="167" t="s">
        <v>155</v>
      </c>
      <c r="G6" s="13"/>
      <c r="H6" s="11" t="s">
        <v>154</v>
      </c>
      <c r="I6" s="162" t="s">
        <v>155</v>
      </c>
      <c r="J6" s="158"/>
      <c r="K6" s="197" t="s">
        <v>461</v>
      </c>
      <c r="L6" s="63" t="s">
        <v>645</v>
      </c>
      <c r="M6" s="28" t="s">
        <v>646</v>
      </c>
      <c r="N6" s="28" t="s">
        <v>494</v>
      </c>
      <c r="O6" s="28" t="s">
        <v>495</v>
      </c>
      <c r="P6" s="28" t="s">
        <v>79</v>
      </c>
      <c r="Q6" s="28" t="s">
        <v>80</v>
      </c>
      <c r="R6" s="28" t="s">
        <v>780</v>
      </c>
      <c r="S6" s="28" t="s">
        <v>487</v>
      </c>
      <c r="T6" s="28" t="s">
        <v>488</v>
      </c>
      <c r="U6" s="28" t="s">
        <v>266</v>
      </c>
      <c r="V6" s="28" t="s">
        <v>693</v>
      </c>
      <c r="W6" s="14" t="s">
        <v>388</v>
      </c>
      <c r="X6" s="15" t="s">
        <v>389</v>
      </c>
      <c r="Y6" s="15" t="s">
        <v>212</v>
      </c>
      <c r="Z6" s="57" t="s">
        <v>242</v>
      </c>
      <c r="AA6" s="15" t="s">
        <v>243</v>
      </c>
      <c r="AB6" s="15" t="s">
        <v>244</v>
      </c>
      <c r="AC6" s="15" t="s">
        <v>213</v>
      </c>
      <c r="AD6" s="15" t="s">
        <v>245</v>
      </c>
      <c r="AE6" s="15" t="s">
        <v>246</v>
      </c>
      <c r="AF6" s="15" t="s">
        <v>247</v>
      </c>
      <c r="AG6" s="15" t="s">
        <v>248</v>
      </c>
      <c r="AH6" s="15" t="s">
        <v>249</v>
      </c>
      <c r="AI6" s="15" t="s">
        <v>250</v>
      </c>
      <c r="AJ6" s="58" t="s">
        <v>265</v>
      </c>
      <c r="AK6" s="59" t="s">
        <v>560</v>
      </c>
      <c r="AL6" s="61" t="s">
        <v>641</v>
      </c>
      <c r="AM6" s="59" t="s">
        <v>642</v>
      </c>
      <c r="AN6" s="59" t="s">
        <v>643</v>
      </c>
      <c r="AO6" s="59" t="s">
        <v>558</v>
      </c>
      <c r="AP6" s="60" t="s">
        <v>559</v>
      </c>
      <c r="AQ6" s="52" t="s">
        <v>642</v>
      </c>
      <c r="AR6" s="15" t="s">
        <v>389</v>
      </c>
      <c r="AS6" s="15" t="s">
        <v>246</v>
      </c>
      <c r="AT6" s="15" t="s">
        <v>212</v>
      </c>
      <c r="AU6" s="15" t="s">
        <v>694</v>
      </c>
      <c r="AV6" s="15" t="s">
        <v>245</v>
      </c>
      <c r="AW6" s="13" t="s">
        <v>560</v>
      </c>
      <c r="AX6" s="13" t="s">
        <v>247</v>
      </c>
      <c r="AY6" s="13" t="s">
        <v>248</v>
      </c>
      <c r="AZ6" s="13" t="s">
        <v>249</v>
      </c>
      <c r="BA6" s="13" t="s">
        <v>231</v>
      </c>
      <c r="BB6" s="13" t="s">
        <v>101</v>
      </c>
      <c r="BC6" s="45" t="s">
        <v>102</v>
      </c>
      <c r="BD6" s="53" t="s">
        <v>663</v>
      </c>
      <c r="BE6" s="45" t="s">
        <v>659</v>
      </c>
      <c r="BF6" s="53" t="s">
        <v>664</v>
      </c>
      <c r="BG6" s="13" t="s">
        <v>103</v>
      </c>
      <c r="BH6" s="53" t="s">
        <v>665</v>
      </c>
      <c r="BI6" s="13" t="s">
        <v>666</v>
      </c>
      <c r="BJ6" s="13" t="s">
        <v>243</v>
      </c>
      <c r="BK6" s="13" t="s">
        <v>667</v>
      </c>
      <c r="BL6" s="13" t="s">
        <v>535</v>
      </c>
      <c r="BM6" s="13" t="s">
        <v>681</v>
      </c>
      <c r="BN6" s="13" t="s">
        <v>525</v>
      </c>
      <c r="BO6" s="13" t="s">
        <v>641</v>
      </c>
      <c r="BP6" s="13" t="s">
        <v>536</v>
      </c>
      <c r="BQ6" s="13" t="s">
        <v>559</v>
      </c>
      <c r="BR6" s="13" t="s">
        <v>388</v>
      </c>
      <c r="BS6" s="231"/>
      <c r="BT6"/>
      <c r="BU6"/>
      <c r="BV6"/>
      <c r="BW6"/>
      <c r="BX6"/>
      <c r="BY6"/>
      <c r="BZ6"/>
      <c r="CA6"/>
      <c r="CB6"/>
    </row>
    <row r="7" spans="1:80">
      <c r="C7" s="67"/>
      <c r="D7" s="10"/>
      <c r="E7" s="136"/>
      <c r="K7" s="126"/>
      <c r="L7" s="81"/>
      <c r="M7" s="82"/>
      <c r="N7" s="82"/>
      <c r="O7" s="82"/>
      <c r="P7" s="82"/>
      <c r="Q7" s="82"/>
      <c r="R7" s="82"/>
      <c r="S7" s="82"/>
      <c r="T7" s="82"/>
      <c r="U7" s="82"/>
      <c r="V7" s="90"/>
      <c r="W7" s="121"/>
      <c r="X7" s="78"/>
      <c r="Y7" s="78"/>
      <c r="Z7" s="89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89"/>
      <c r="AM7" s="78"/>
      <c r="AN7" s="78"/>
      <c r="AO7" s="78"/>
      <c r="AP7" s="92"/>
      <c r="AQ7" s="90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82"/>
      <c r="BD7" s="85"/>
      <c r="BE7" s="82"/>
      <c r="BF7" s="85"/>
      <c r="BG7" s="78"/>
      <c r="BH7" s="85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157"/>
    </row>
    <row r="8" spans="1:80">
      <c r="A8" s="190" t="s">
        <v>40</v>
      </c>
      <c r="B8" s="190"/>
      <c r="C8" s="68"/>
      <c r="D8" s="29"/>
      <c r="E8" s="136"/>
      <c r="H8" s="34"/>
      <c r="I8" s="163"/>
      <c r="K8" s="126"/>
      <c r="L8" s="88"/>
      <c r="M8" s="86"/>
      <c r="N8" s="86"/>
      <c r="O8" s="86"/>
      <c r="P8" s="86"/>
      <c r="Q8" s="86"/>
      <c r="R8" s="86"/>
      <c r="S8" s="86"/>
      <c r="T8" s="86"/>
      <c r="U8" s="86"/>
      <c r="V8" s="80"/>
      <c r="W8" s="122"/>
      <c r="X8" s="79"/>
      <c r="Y8" s="79"/>
      <c r="Z8" s="83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3"/>
      <c r="AM8" s="79"/>
      <c r="AN8" s="79"/>
      <c r="AO8" s="79"/>
      <c r="AP8" s="84"/>
      <c r="AQ8" s="80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86"/>
      <c r="BD8" s="87"/>
      <c r="BE8" s="86"/>
      <c r="BF8" s="87"/>
      <c r="BG8" s="79"/>
      <c r="BH8" s="87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157"/>
    </row>
    <row r="9" spans="1:80">
      <c r="A9" s="6" t="s">
        <v>302</v>
      </c>
      <c r="B9" s="6"/>
      <c r="C9" s="42" t="s">
        <v>299</v>
      </c>
      <c r="D9" s="29" t="s">
        <v>736</v>
      </c>
      <c r="E9" s="137">
        <v>38</v>
      </c>
      <c r="F9" s="168">
        <v>5.9666666666666668</v>
      </c>
      <c r="G9" s="168"/>
      <c r="H9" s="31">
        <v>107</v>
      </c>
      <c r="I9" s="164">
        <v>4.0999999999999996</v>
      </c>
      <c r="K9" s="129">
        <v>57.56</v>
      </c>
      <c r="L9" s="81">
        <v>1.3915584771407541</v>
      </c>
      <c r="M9" s="82">
        <v>16.013050278073116</v>
      </c>
      <c r="N9" s="82">
        <v>7.4986164226711365</v>
      </c>
      <c r="O9" s="82">
        <v>2.3850947697718161</v>
      </c>
      <c r="P9" s="82">
        <v>5.4031764741964503</v>
      </c>
      <c r="Q9" s="82">
        <v>4.2911450273983807</v>
      </c>
      <c r="R9" s="82">
        <v>3.7503209904310126</v>
      </c>
      <c r="S9" s="82">
        <v>0.65729363294348564</v>
      </c>
      <c r="T9" s="82">
        <v>0.11646959597611842</v>
      </c>
      <c r="U9" s="82">
        <v>1.25</v>
      </c>
      <c r="V9" s="90">
        <v>99.065999999999988</v>
      </c>
      <c r="W9" s="104">
        <v>109</v>
      </c>
      <c r="X9" s="93">
        <v>109</v>
      </c>
      <c r="Y9" s="93">
        <v>909</v>
      </c>
      <c r="Z9" s="93">
        <v>22</v>
      </c>
      <c r="AA9" s="93">
        <v>317</v>
      </c>
      <c r="AB9" s="93">
        <v>27</v>
      </c>
      <c r="AC9" s="93"/>
      <c r="AD9" s="93"/>
      <c r="AE9" s="93">
        <v>1390</v>
      </c>
      <c r="AF9" s="93"/>
      <c r="AG9" s="93"/>
      <c r="AH9" s="93"/>
      <c r="AI9" s="93">
        <v>35</v>
      </c>
      <c r="AJ9" s="93"/>
      <c r="AK9" s="93"/>
      <c r="AL9" s="93"/>
      <c r="AM9" s="93"/>
      <c r="AN9" s="93"/>
      <c r="AO9" s="93"/>
      <c r="AP9" s="98">
        <v>55</v>
      </c>
      <c r="AQ9" s="94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157"/>
    </row>
    <row r="10" spans="1:80">
      <c r="A10" s="6" t="s">
        <v>303</v>
      </c>
      <c r="B10" s="6"/>
      <c r="C10" s="42" t="s">
        <v>299</v>
      </c>
      <c r="D10" s="29" t="s">
        <v>24</v>
      </c>
      <c r="E10" s="137">
        <v>38</v>
      </c>
      <c r="F10" s="168">
        <v>4.666666666666667</v>
      </c>
      <c r="G10" s="168"/>
      <c r="H10" s="31">
        <v>107</v>
      </c>
      <c r="I10" s="164">
        <v>6.8833333333333329</v>
      </c>
      <c r="K10" s="129">
        <v>54.45</v>
      </c>
      <c r="L10" s="81">
        <v>1.5686913399919766</v>
      </c>
      <c r="M10" s="82">
        <v>15.89090447144018</v>
      </c>
      <c r="N10" s="82">
        <v>8.5502857627781133</v>
      </c>
      <c r="O10" s="82">
        <v>3.6096220105537098</v>
      </c>
      <c r="P10" s="82">
        <v>6.6562286637110786</v>
      </c>
      <c r="Q10" s="82">
        <v>4.1501983500828041</v>
      </c>
      <c r="R10" s="82">
        <v>3.4505089747677875</v>
      </c>
      <c r="S10" s="82">
        <v>0.71294879496384367</v>
      </c>
      <c r="T10" s="82">
        <v>0.12137468755464578</v>
      </c>
      <c r="U10" s="82">
        <v>1.94</v>
      </c>
      <c r="V10" s="90">
        <v>99.157000000000011</v>
      </c>
      <c r="W10" s="104">
        <v>112</v>
      </c>
      <c r="X10" s="93">
        <v>84</v>
      </c>
      <c r="Y10" s="93">
        <v>996</v>
      </c>
      <c r="Z10" s="93">
        <v>24</v>
      </c>
      <c r="AA10" s="93">
        <v>283</v>
      </c>
      <c r="AB10" s="93">
        <v>27</v>
      </c>
      <c r="AC10" s="93"/>
      <c r="AD10" s="93"/>
      <c r="AE10" s="93">
        <v>1340</v>
      </c>
      <c r="AF10" s="93"/>
      <c r="AG10" s="93"/>
      <c r="AH10" s="93"/>
      <c r="AI10" s="93">
        <v>47</v>
      </c>
      <c r="AJ10" s="93"/>
      <c r="AK10" s="93"/>
      <c r="AL10" s="93"/>
      <c r="AM10" s="93"/>
      <c r="AN10" s="93"/>
      <c r="AO10" s="93"/>
      <c r="AP10" s="98">
        <v>84</v>
      </c>
      <c r="AQ10" s="94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157"/>
    </row>
    <row r="11" spans="1:80">
      <c r="A11" s="31" t="s">
        <v>429</v>
      </c>
      <c r="B11" s="31"/>
      <c r="C11" s="69" t="s">
        <v>233</v>
      </c>
      <c r="D11" s="9" t="s">
        <v>292</v>
      </c>
      <c r="E11" s="137">
        <v>38</v>
      </c>
      <c r="F11" s="168">
        <v>7.4333333333333336</v>
      </c>
      <c r="G11" s="168"/>
      <c r="H11" s="31">
        <v>106</v>
      </c>
      <c r="I11" s="164">
        <v>17.683333333333334</v>
      </c>
      <c r="K11" s="126">
        <v>50.14</v>
      </c>
      <c r="L11" s="91">
        <v>1.863487438220758</v>
      </c>
      <c r="M11" s="90">
        <v>14.825535420098849</v>
      </c>
      <c r="N11" s="90">
        <v>11.530971993410216</v>
      </c>
      <c r="O11" s="90">
        <v>7.2995170922570027</v>
      </c>
      <c r="P11" s="90">
        <v>8.0304983525535434</v>
      </c>
      <c r="Q11" s="90">
        <v>2.9856981054365734</v>
      </c>
      <c r="R11" s="90">
        <v>2.6768327841845143</v>
      </c>
      <c r="S11" s="90">
        <v>0.49418451400329494</v>
      </c>
      <c r="T11" s="90">
        <v>0.14413714991762772</v>
      </c>
      <c r="U11" s="82">
        <v>2.87</v>
      </c>
      <c r="V11" s="90">
        <v>99.99</v>
      </c>
      <c r="W11" s="102">
        <v>101</v>
      </c>
      <c r="X11" s="99">
        <v>53</v>
      </c>
      <c r="Y11" s="99">
        <v>653</v>
      </c>
      <c r="Z11" s="99">
        <v>21</v>
      </c>
      <c r="AA11" s="99">
        <v>160</v>
      </c>
      <c r="AB11" s="99">
        <v>21</v>
      </c>
      <c r="AC11" s="99">
        <v>5</v>
      </c>
      <c r="AD11" s="99" t="s">
        <v>129</v>
      </c>
      <c r="AE11" s="99">
        <v>686</v>
      </c>
      <c r="AF11" s="99">
        <v>23</v>
      </c>
      <c r="AG11" s="99">
        <v>54</v>
      </c>
      <c r="AH11" s="99">
        <v>26</v>
      </c>
      <c r="AI11" s="99">
        <v>46</v>
      </c>
      <c r="AJ11" s="99">
        <v>220</v>
      </c>
      <c r="AK11" s="99" t="s">
        <v>129</v>
      </c>
      <c r="AL11" s="99">
        <v>225</v>
      </c>
      <c r="AM11" s="99" t="s">
        <v>128</v>
      </c>
      <c r="AN11" s="99">
        <v>22</v>
      </c>
      <c r="AO11" s="99">
        <v>3</v>
      </c>
      <c r="AP11" s="97">
        <v>140</v>
      </c>
      <c r="AQ11" s="99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157"/>
    </row>
    <row r="12" spans="1:80">
      <c r="A12" s="31"/>
      <c r="B12" s="31"/>
      <c r="C12" s="69"/>
      <c r="D12" s="9"/>
      <c r="E12" s="137"/>
      <c r="F12" s="168"/>
      <c r="G12" s="168"/>
      <c r="I12" s="164"/>
      <c r="K12" s="126"/>
      <c r="L12" s="91"/>
      <c r="M12" s="90"/>
      <c r="N12" s="90"/>
      <c r="O12" s="90"/>
      <c r="P12" s="90"/>
      <c r="Q12" s="90"/>
      <c r="R12" s="90"/>
      <c r="S12" s="90"/>
      <c r="T12" s="90"/>
      <c r="U12" s="82"/>
      <c r="V12" s="90"/>
      <c r="W12" s="102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102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157"/>
    </row>
    <row r="13" spans="1:80">
      <c r="A13" s="173" t="s">
        <v>792</v>
      </c>
      <c r="B13" s="173"/>
      <c r="C13" s="69"/>
      <c r="D13" s="9"/>
      <c r="E13" s="137"/>
      <c r="F13" s="168"/>
      <c r="G13" s="168"/>
      <c r="I13" s="164"/>
      <c r="K13" s="126"/>
      <c r="L13" s="91"/>
      <c r="M13" s="90"/>
      <c r="N13" s="90"/>
      <c r="O13" s="90"/>
      <c r="P13" s="90"/>
      <c r="Q13" s="90"/>
      <c r="R13" s="90"/>
      <c r="S13" s="90"/>
      <c r="T13" s="90"/>
      <c r="U13" s="82"/>
      <c r="V13" s="90"/>
      <c r="W13" s="102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102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157"/>
    </row>
    <row r="14" spans="1:80" s="112" customFormat="1">
      <c r="A14" s="115"/>
      <c r="B14" s="115"/>
      <c r="C14" s="115"/>
      <c r="D14" s="115"/>
      <c r="E14" s="136"/>
      <c r="F14" s="168"/>
      <c r="G14" s="168"/>
      <c r="H14" s="19"/>
      <c r="I14" s="164"/>
      <c r="J14" s="120"/>
      <c r="K14" s="127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20"/>
      <c r="AJ14" s="111"/>
      <c r="AK14" s="111"/>
      <c r="AQ14" s="120"/>
      <c r="AY14" s="111"/>
      <c r="AZ14" s="111"/>
      <c r="BS14" s="120"/>
    </row>
    <row r="15" spans="1:80">
      <c r="B15" s="20" t="s">
        <v>209</v>
      </c>
      <c r="E15" s="136"/>
      <c r="F15" s="168"/>
      <c r="G15" s="168"/>
      <c r="I15" s="164"/>
      <c r="K15" s="126"/>
      <c r="L15" s="91"/>
      <c r="M15" s="90"/>
      <c r="N15" s="90"/>
      <c r="O15" s="82"/>
      <c r="P15" s="82"/>
      <c r="Q15" s="90"/>
      <c r="R15" s="90"/>
      <c r="S15" s="90"/>
      <c r="T15" s="90"/>
      <c r="U15" s="90"/>
      <c r="V15" s="90"/>
      <c r="W15" s="102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7"/>
      <c r="AQ15" s="99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157"/>
    </row>
    <row r="16" spans="1:80">
      <c r="A16" s="6"/>
      <c r="B16" s="6"/>
      <c r="C16" s="42"/>
      <c r="D16" s="29"/>
      <c r="E16" s="137"/>
      <c r="F16" s="168"/>
      <c r="G16" s="168"/>
      <c r="H16" s="34"/>
      <c r="I16" s="164"/>
      <c r="K16" s="129"/>
      <c r="L16" s="81"/>
      <c r="M16" s="82"/>
      <c r="N16" s="82"/>
      <c r="O16" s="82"/>
      <c r="P16" s="82"/>
      <c r="Q16" s="82"/>
      <c r="R16" s="90"/>
      <c r="S16" s="90"/>
      <c r="T16" s="90"/>
      <c r="U16" s="90"/>
      <c r="V16" s="90"/>
      <c r="W16" s="102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7"/>
      <c r="AQ16" s="99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157"/>
    </row>
    <row r="17" spans="1:71">
      <c r="C17" s="68" t="s">
        <v>53</v>
      </c>
      <c r="D17" s="10"/>
      <c r="E17" s="136"/>
      <c r="F17" s="168"/>
      <c r="G17" s="168"/>
      <c r="I17" s="164"/>
      <c r="K17" s="126"/>
      <c r="L17" s="81"/>
      <c r="M17" s="82"/>
      <c r="N17" s="82"/>
      <c r="O17" s="82"/>
      <c r="P17" s="82"/>
      <c r="Q17" s="82"/>
      <c r="R17" s="90"/>
      <c r="S17" s="90"/>
      <c r="T17" s="90"/>
      <c r="U17" s="90"/>
      <c r="V17" s="90"/>
      <c r="W17" s="102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7"/>
      <c r="AQ17" s="99"/>
      <c r="AR17" s="96"/>
      <c r="AS17" s="96"/>
      <c r="AT17" s="96"/>
      <c r="AU17" s="96"/>
      <c r="AV17" s="96"/>
      <c r="AW17" s="96"/>
      <c r="AX17" s="96"/>
      <c r="AY17" s="96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6"/>
      <c r="BK17" s="93"/>
      <c r="BL17" s="93"/>
      <c r="BM17" s="93"/>
      <c r="BN17" s="93"/>
      <c r="BO17" s="93"/>
      <c r="BP17" s="93"/>
      <c r="BQ17" s="93"/>
      <c r="BR17" s="93"/>
      <c r="BS17" s="157"/>
    </row>
    <row r="18" spans="1:71">
      <c r="A18" s="31" t="s">
        <v>333</v>
      </c>
      <c r="B18" s="31"/>
      <c r="C18" s="71" t="s">
        <v>345</v>
      </c>
      <c r="D18" s="9" t="s">
        <v>152</v>
      </c>
      <c r="E18" s="137">
        <v>38</v>
      </c>
      <c r="F18" s="168">
        <v>13.55</v>
      </c>
      <c r="G18" s="168"/>
      <c r="H18" s="31">
        <v>106</v>
      </c>
      <c r="I18" s="164">
        <v>43.916666666666664</v>
      </c>
      <c r="K18" s="129">
        <v>82.57</v>
      </c>
      <c r="L18" s="91">
        <v>8.2055709733785606E-2</v>
      </c>
      <c r="M18" s="90">
        <v>9.4466635831020671</v>
      </c>
      <c r="N18" s="90">
        <v>0.56413300441977599</v>
      </c>
      <c r="O18" s="90" t="s">
        <v>403</v>
      </c>
      <c r="P18" s="90">
        <v>0.49233425840271355</v>
      </c>
      <c r="Q18" s="90">
        <v>2.8719498406824959</v>
      </c>
      <c r="R18" s="90">
        <v>3.6412221194367356</v>
      </c>
      <c r="S18" s="90">
        <v>7.1798746017062404E-2</v>
      </c>
      <c r="T18" s="90">
        <v>5.1284818583615999E-2</v>
      </c>
      <c r="U18" s="90">
        <v>2.5</v>
      </c>
      <c r="V18" s="90">
        <v>99.79</v>
      </c>
      <c r="W18" s="102">
        <v>21</v>
      </c>
      <c r="X18" s="99">
        <v>153</v>
      </c>
      <c r="Y18" s="99">
        <v>18</v>
      </c>
      <c r="Z18" s="99">
        <v>18</v>
      </c>
      <c r="AA18" s="99">
        <v>102</v>
      </c>
      <c r="AB18" s="99">
        <v>21</v>
      </c>
      <c r="AC18" s="99">
        <v>20</v>
      </c>
      <c r="AD18" s="99">
        <v>11</v>
      </c>
      <c r="AE18" s="99">
        <v>35</v>
      </c>
      <c r="AF18" s="99">
        <v>28</v>
      </c>
      <c r="AG18" s="99">
        <v>51</v>
      </c>
      <c r="AH18" s="99">
        <v>25</v>
      </c>
      <c r="AI18" s="99" t="s">
        <v>129</v>
      </c>
      <c r="AJ18" s="99">
        <v>11</v>
      </c>
      <c r="AK18" s="99">
        <v>5</v>
      </c>
      <c r="AL18" s="99" t="s">
        <v>128</v>
      </c>
      <c r="AM18" s="99" t="s">
        <v>128</v>
      </c>
      <c r="AN18" s="99">
        <v>14</v>
      </c>
      <c r="AO18" s="99">
        <v>3</v>
      </c>
      <c r="AP18" s="97" t="s">
        <v>129</v>
      </c>
      <c r="AQ18" s="99">
        <v>2.77</v>
      </c>
      <c r="AR18" s="96">
        <v>154</v>
      </c>
      <c r="AS18" s="96">
        <v>38.5</v>
      </c>
      <c r="AT18" s="96">
        <v>27</v>
      </c>
      <c r="AU18" s="96">
        <v>2.16</v>
      </c>
      <c r="AV18" s="96">
        <v>13.3</v>
      </c>
      <c r="AW18" s="96">
        <v>3.7</v>
      </c>
      <c r="AX18" s="96">
        <v>23.6</v>
      </c>
      <c r="AY18" s="96">
        <v>44.5</v>
      </c>
      <c r="AZ18" s="96">
        <v>12.2</v>
      </c>
      <c r="BA18" s="96">
        <v>2.14</v>
      </c>
      <c r="BB18" s="96">
        <v>7.0000000000000007E-2</v>
      </c>
      <c r="BC18" s="96">
        <v>2.1</v>
      </c>
      <c r="BD18" s="96">
        <v>0.33</v>
      </c>
      <c r="BE18" s="96">
        <v>0.57999999999999996</v>
      </c>
      <c r="BF18" s="96">
        <v>0.57999999999999996</v>
      </c>
      <c r="BG18" s="96">
        <v>2.39</v>
      </c>
      <c r="BH18" s="96">
        <v>0.37</v>
      </c>
      <c r="BI18" s="96">
        <v>1.5</v>
      </c>
      <c r="BJ18" s="96">
        <v>88</v>
      </c>
      <c r="BK18" s="96">
        <v>3.94</v>
      </c>
      <c r="BL18" s="96">
        <v>0.1</v>
      </c>
      <c r="BM18" s="96">
        <v>1</v>
      </c>
      <c r="BN18" s="96">
        <v>0.36</v>
      </c>
      <c r="BO18" s="96">
        <v>0.2</v>
      </c>
      <c r="BP18" s="96">
        <v>0.08</v>
      </c>
      <c r="BQ18" s="96">
        <v>3</v>
      </c>
      <c r="BR18" s="96">
        <v>16</v>
      </c>
      <c r="BS18" s="157"/>
    </row>
    <row r="19" spans="1:71">
      <c r="A19" s="31" t="s">
        <v>334</v>
      </c>
      <c r="B19" s="31"/>
      <c r="C19" s="71" t="s">
        <v>345</v>
      </c>
      <c r="D19" s="9" t="s">
        <v>744</v>
      </c>
      <c r="E19" s="137">
        <v>38</v>
      </c>
      <c r="F19" s="168">
        <v>13.55</v>
      </c>
      <c r="G19" s="168"/>
      <c r="H19" s="31">
        <v>106</v>
      </c>
      <c r="I19" s="164">
        <v>43.916666666666664</v>
      </c>
      <c r="K19" s="129">
        <v>76.31</v>
      </c>
      <c r="L19" s="91">
        <v>0.11074376829145223</v>
      </c>
      <c r="M19" s="90">
        <v>12.78587143001312</v>
      </c>
      <c r="N19" s="90">
        <v>0.81547683923705738</v>
      </c>
      <c r="O19" s="90" t="s">
        <v>403</v>
      </c>
      <c r="P19" s="90">
        <v>0.41277222726814011</v>
      </c>
      <c r="Q19" s="90">
        <v>3.74515289131093</v>
      </c>
      <c r="R19" s="90">
        <v>5.4667151074780502</v>
      </c>
      <c r="S19" s="90" t="s">
        <v>387</v>
      </c>
      <c r="T19" s="90">
        <v>0.11074376829145223</v>
      </c>
      <c r="U19" s="90">
        <v>0.67</v>
      </c>
      <c r="V19" s="90">
        <v>99.76</v>
      </c>
      <c r="W19" s="102">
        <v>58</v>
      </c>
      <c r="X19" s="99">
        <v>206</v>
      </c>
      <c r="Y19" s="99" t="s">
        <v>129</v>
      </c>
      <c r="Z19" s="99">
        <v>23</v>
      </c>
      <c r="AA19" s="99">
        <v>131</v>
      </c>
      <c r="AB19" s="99">
        <v>31</v>
      </c>
      <c r="AC19" s="99">
        <v>32</v>
      </c>
      <c r="AD19" s="99">
        <v>17</v>
      </c>
      <c r="AE19" s="99">
        <v>8</v>
      </c>
      <c r="AF19" s="99">
        <v>37</v>
      </c>
      <c r="AG19" s="99">
        <v>67</v>
      </c>
      <c r="AH19" s="99">
        <v>26</v>
      </c>
      <c r="AI19" s="99" t="s">
        <v>129</v>
      </c>
      <c r="AJ19" s="99">
        <v>12</v>
      </c>
      <c r="AK19" s="99">
        <v>7</v>
      </c>
      <c r="AL19" s="99">
        <v>4</v>
      </c>
      <c r="AM19" s="99">
        <v>4</v>
      </c>
      <c r="AN19" s="99">
        <v>20</v>
      </c>
      <c r="AO19" s="99">
        <v>13</v>
      </c>
      <c r="AP19" s="97" t="s">
        <v>129</v>
      </c>
      <c r="AQ19" s="99">
        <v>4.18</v>
      </c>
      <c r="AR19" s="96">
        <v>212</v>
      </c>
      <c r="AS19" s="96">
        <v>17.5</v>
      </c>
      <c r="AT19" s="96">
        <v>12.2</v>
      </c>
      <c r="AU19" s="96">
        <v>2.88</v>
      </c>
      <c r="AV19" s="96">
        <v>18.100000000000001</v>
      </c>
      <c r="AW19" s="96">
        <v>6.6</v>
      </c>
      <c r="AX19" s="96">
        <v>32.6</v>
      </c>
      <c r="AY19" s="96">
        <v>61</v>
      </c>
      <c r="AZ19" s="96">
        <v>16.399999999999999</v>
      </c>
      <c r="BA19" s="96">
        <v>2.81</v>
      </c>
      <c r="BB19" s="96">
        <v>0.09</v>
      </c>
      <c r="BC19" s="96">
        <v>3.1</v>
      </c>
      <c r="BD19" s="96">
        <v>0.44</v>
      </c>
      <c r="BE19" s="96">
        <v>0.75</v>
      </c>
      <c r="BF19" s="96">
        <v>0.75</v>
      </c>
      <c r="BG19" s="96">
        <v>3.06</v>
      </c>
      <c r="BH19" s="96">
        <v>0.49</v>
      </c>
      <c r="BI19" s="96">
        <v>2</v>
      </c>
      <c r="BJ19" s="96">
        <v>119</v>
      </c>
      <c r="BK19" s="96">
        <v>5.42</v>
      </c>
      <c r="BL19" s="96">
        <v>0.1</v>
      </c>
      <c r="BM19" s="96">
        <v>1.9</v>
      </c>
      <c r="BN19" s="96">
        <v>0.52</v>
      </c>
      <c r="BO19" s="96">
        <v>0.1</v>
      </c>
      <c r="BP19" s="96">
        <v>0.05</v>
      </c>
      <c r="BQ19" s="96">
        <v>2</v>
      </c>
      <c r="BR19" s="96">
        <v>54</v>
      </c>
      <c r="BS19" s="157"/>
    </row>
    <row r="20" spans="1:71">
      <c r="A20" s="31" t="s">
        <v>335</v>
      </c>
      <c r="B20" s="31"/>
      <c r="C20" s="42" t="s">
        <v>345</v>
      </c>
      <c r="D20" s="9" t="s">
        <v>119</v>
      </c>
      <c r="E20" s="137">
        <v>38</v>
      </c>
      <c r="F20" s="168">
        <v>13.266666666666667</v>
      </c>
      <c r="G20" s="168"/>
      <c r="H20" s="31">
        <v>106</v>
      </c>
      <c r="I20" s="164">
        <v>43.15</v>
      </c>
      <c r="K20" s="129">
        <v>76.709999999999994</v>
      </c>
      <c r="L20" s="88">
        <v>0.10054265902924331</v>
      </c>
      <c r="M20" s="86">
        <v>12.869460355743144</v>
      </c>
      <c r="N20" s="86">
        <v>0.77417847452517352</v>
      </c>
      <c r="O20" s="86" t="s">
        <v>403</v>
      </c>
      <c r="P20" s="86">
        <v>0.41222490201989753</v>
      </c>
      <c r="Q20" s="86">
        <v>3.971435031655111</v>
      </c>
      <c r="R20" s="80">
        <v>5.0975128127826359</v>
      </c>
      <c r="S20" s="80" t="s">
        <v>387</v>
      </c>
      <c r="T20" s="80">
        <v>0.11059692493216763</v>
      </c>
      <c r="U20" s="90">
        <v>0.1</v>
      </c>
      <c r="V20" s="80">
        <v>100.05</v>
      </c>
      <c r="W20" s="102">
        <v>59</v>
      </c>
      <c r="X20" s="99">
        <v>210</v>
      </c>
      <c r="Y20" s="99" t="s">
        <v>129</v>
      </c>
      <c r="Z20" s="99">
        <v>23</v>
      </c>
      <c r="AA20" s="99">
        <v>130</v>
      </c>
      <c r="AB20" s="99">
        <v>31</v>
      </c>
      <c r="AC20" s="99">
        <v>34</v>
      </c>
      <c r="AD20" s="99">
        <v>16</v>
      </c>
      <c r="AE20" s="99">
        <v>13</v>
      </c>
      <c r="AF20" s="99">
        <v>36</v>
      </c>
      <c r="AG20" s="99">
        <v>66</v>
      </c>
      <c r="AH20" s="99" t="s">
        <v>773</v>
      </c>
      <c r="AI20" s="99" t="s">
        <v>129</v>
      </c>
      <c r="AJ20" s="99">
        <v>13</v>
      </c>
      <c r="AK20" s="99">
        <v>6</v>
      </c>
      <c r="AL20" s="99" t="s">
        <v>128</v>
      </c>
      <c r="AM20" s="99">
        <v>5</v>
      </c>
      <c r="AN20" s="99">
        <v>18</v>
      </c>
      <c r="AO20" s="99">
        <v>13</v>
      </c>
      <c r="AP20" s="97">
        <v>3</v>
      </c>
      <c r="AQ20" s="99">
        <v>4.26</v>
      </c>
      <c r="AR20" s="96">
        <v>211</v>
      </c>
      <c r="AS20" s="96">
        <v>30.6</v>
      </c>
      <c r="AT20" s="96">
        <v>8.43</v>
      </c>
      <c r="AU20" s="96">
        <v>3.03</v>
      </c>
      <c r="AV20" s="96">
        <v>17.899999999999999</v>
      </c>
      <c r="AW20" s="96">
        <v>6.6</v>
      </c>
      <c r="AX20" s="96">
        <v>32.5</v>
      </c>
      <c r="AY20" s="96">
        <v>59.1</v>
      </c>
      <c r="AZ20" s="96">
        <v>15.3</v>
      </c>
      <c r="BA20" s="96">
        <v>2.93</v>
      </c>
      <c r="BB20" s="96">
        <v>9.9000000000000005E-2</v>
      </c>
      <c r="BC20" s="96">
        <v>2.99</v>
      </c>
      <c r="BD20" s="96">
        <v>0.443</v>
      </c>
      <c r="BE20" s="93">
        <v>0.78</v>
      </c>
      <c r="BF20" s="96">
        <v>0.77500000000000002</v>
      </c>
      <c r="BG20" s="96">
        <v>3.14</v>
      </c>
      <c r="BH20" s="96">
        <v>0.47600000000000003</v>
      </c>
      <c r="BI20" s="96">
        <v>2.02</v>
      </c>
      <c r="BJ20" s="96">
        <v>120</v>
      </c>
      <c r="BK20" s="96">
        <v>5.46</v>
      </c>
      <c r="BL20" s="96">
        <v>0.16800000000000001</v>
      </c>
      <c r="BM20" s="96">
        <v>1.9</v>
      </c>
      <c r="BN20" s="96">
        <v>0.51</v>
      </c>
      <c r="BO20" s="96">
        <v>0.28600000000000003</v>
      </c>
      <c r="BP20" s="96">
        <v>5.1500000000000004E-2</v>
      </c>
      <c r="BQ20" s="96">
        <v>1.93</v>
      </c>
      <c r="BR20" s="96">
        <v>51.3</v>
      </c>
      <c r="BS20" s="157"/>
    </row>
    <row r="21" spans="1:71">
      <c r="A21" s="6" t="s">
        <v>512</v>
      </c>
      <c r="B21" s="6"/>
      <c r="C21" s="42" t="s">
        <v>345</v>
      </c>
      <c r="D21" s="9" t="s">
        <v>796</v>
      </c>
      <c r="E21" s="137">
        <v>38</v>
      </c>
      <c r="F21" s="168">
        <v>13.55</v>
      </c>
      <c r="G21" s="168"/>
      <c r="H21" s="31">
        <v>106</v>
      </c>
      <c r="I21" s="164">
        <v>43.916666666666664</v>
      </c>
      <c r="K21" s="129">
        <v>76.930000000000007</v>
      </c>
      <c r="L21" s="88">
        <v>0.13072471112913034</v>
      </c>
      <c r="M21" s="86">
        <v>12.368568822217718</v>
      </c>
      <c r="N21" s="86">
        <v>0.86479424285424678</v>
      </c>
      <c r="O21" s="86">
        <v>0.02</v>
      </c>
      <c r="P21" s="86">
        <v>0.16089195215892965</v>
      </c>
      <c r="Q21" s="86">
        <v>0.49273160348672201</v>
      </c>
      <c r="R21" s="80">
        <v>3.5195114534765861</v>
      </c>
      <c r="S21" s="80">
        <v>4.6256436245692267</v>
      </c>
      <c r="T21" s="80">
        <v>0.1</v>
      </c>
      <c r="U21" s="80">
        <v>0.55000000000000004</v>
      </c>
      <c r="V21" s="80">
        <v>99.21</v>
      </c>
      <c r="W21" s="102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7"/>
      <c r="AQ21" s="99"/>
      <c r="AR21" s="93">
        <f>(208+212)/2</f>
        <v>210</v>
      </c>
      <c r="AS21" s="93" t="s">
        <v>608</v>
      </c>
      <c r="AT21" s="93" t="s">
        <v>609</v>
      </c>
      <c r="AU21" s="93">
        <f>(3.26+3.29)/2</f>
        <v>3.2749999999999999</v>
      </c>
      <c r="AV21" s="93">
        <f>(17.9+17.8)/2</f>
        <v>17.850000000000001</v>
      </c>
      <c r="AW21" s="93">
        <f>(5.8+5.65)/2</f>
        <v>5.7249999999999996</v>
      </c>
      <c r="AX21" s="93">
        <f>(32.4+31.8)/2</f>
        <v>32.1</v>
      </c>
      <c r="AY21" s="93">
        <f>(59.5+60.4)/2</f>
        <v>59.95</v>
      </c>
      <c r="AZ21" s="93">
        <f>(16.6+15.9)/2</f>
        <v>16.25</v>
      </c>
      <c r="BA21" s="93">
        <f>(2.55+2.81)/2</f>
        <v>2.6799999999999997</v>
      </c>
      <c r="BB21" s="93">
        <f>(0.123+0.119)/2</f>
        <v>0.121</v>
      </c>
      <c r="BC21" s="93">
        <v>2.4500000000000002</v>
      </c>
      <c r="BD21" s="93">
        <f>(0.41+0.42)/2</f>
        <v>0.41499999999999998</v>
      </c>
      <c r="BE21" s="96"/>
      <c r="BF21" s="93">
        <f>(0.465+0.482)/2</f>
        <v>0.47350000000000003</v>
      </c>
      <c r="BG21" s="93">
        <f>(3.04+3.03)/2</f>
        <v>3.0350000000000001</v>
      </c>
      <c r="BH21" s="93">
        <f>(0.475+0.452)/2</f>
        <v>0.46350000000000002</v>
      </c>
      <c r="BI21" s="93">
        <f>(2.01+2.05)/2</f>
        <v>2.0299999999999998</v>
      </c>
      <c r="BJ21" s="93">
        <f>(101+98.8)/2</f>
        <v>99.9</v>
      </c>
      <c r="BK21" s="93">
        <f>(5.45+5.62)/2</f>
        <v>5.5350000000000001</v>
      </c>
      <c r="BL21" s="93">
        <f>(0.181+0.184)/2</f>
        <v>0.1825</v>
      </c>
      <c r="BM21" s="93">
        <f>(2.1+2.1)/2</f>
        <v>2.1</v>
      </c>
      <c r="BN21" s="93">
        <f>(0.645+0.663)/2</f>
        <v>0.65400000000000003</v>
      </c>
      <c r="BO21" s="93">
        <f>(1.75+1.65)/2</f>
        <v>1.7</v>
      </c>
      <c r="BP21" s="93">
        <f>(0.402+0.384)/2</f>
        <v>0.39300000000000002</v>
      </c>
      <c r="BQ21" s="93"/>
      <c r="BR21" s="93">
        <f>(62.1+63)/2</f>
        <v>62.55</v>
      </c>
      <c r="BS21" s="157"/>
    </row>
    <row r="22" spans="1:71">
      <c r="A22" s="31" t="s">
        <v>336</v>
      </c>
      <c r="B22" s="31"/>
      <c r="C22" s="42" t="s">
        <v>345</v>
      </c>
      <c r="D22" s="9" t="s">
        <v>277</v>
      </c>
      <c r="E22" s="137">
        <v>38</v>
      </c>
      <c r="F22" s="168">
        <v>14.933333333333334</v>
      </c>
      <c r="G22" s="168"/>
      <c r="H22" s="31">
        <v>106</v>
      </c>
      <c r="I22" s="164">
        <v>40.450000000000003</v>
      </c>
      <c r="K22" s="129">
        <v>76.489999999999995</v>
      </c>
      <c r="L22" s="81">
        <v>0.10308980055802418</v>
      </c>
      <c r="M22" s="82">
        <v>12.989314870311045</v>
      </c>
      <c r="N22" s="82">
        <v>0.67008370362715708</v>
      </c>
      <c r="O22" s="82">
        <v>0.20617960111604836</v>
      </c>
      <c r="P22" s="82">
        <v>0.44328614239950392</v>
      </c>
      <c r="Q22" s="82">
        <v>3.7730867004236845</v>
      </c>
      <c r="R22" s="90">
        <v>4.9895463470083694</v>
      </c>
      <c r="S22" s="90" t="s">
        <v>387</v>
      </c>
      <c r="T22" s="90">
        <v>9.278082050222175E-2</v>
      </c>
      <c r="U22" s="90">
        <v>2.99</v>
      </c>
      <c r="V22" s="80">
        <f>SUM(K22:T22)</f>
        <v>99.757367985946061</v>
      </c>
      <c r="W22" s="102">
        <v>52</v>
      </c>
      <c r="X22" s="99">
        <v>199</v>
      </c>
      <c r="Y22" s="99">
        <v>6</v>
      </c>
      <c r="Z22" s="99">
        <v>22</v>
      </c>
      <c r="AA22" s="99">
        <v>124</v>
      </c>
      <c r="AB22" s="99">
        <v>30</v>
      </c>
      <c r="AC22" s="99">
        <v>33</v>
      </c>
      <c r="AD22" s="99">
        <v>17</v>
      </c>
      <c r="AE22" s="99">
        <v>24</v>
      </c>
      <c r="AF22" s="99">
        <v>40</v>
      </c>
      <c r="AG22" s="99">
        <v>67</v>
      </c>
      <c r="AH22" s="99">
        <v>30</v>
      </c>
      <c r="AI22" s="99" t="s">
        <v>129</v>
      </c>
      <c r="AJ22" s="99">
        <v>15</v>
      </c>
      <c r="AK22" s="99">
        <v>6</v>
      </c>
      <c r="AL22" s="99" t="s">
        <v>128</v>
      </c>
      <c r="AM22" s="99">
        <v>7</v>
      </c>
      <c r="AN22" s="99">
        <v>18</v>
      </c>
      <c r="AO22" s="99">
        <v>8</v>
      </c>
      <c r="AP22" s="97">
        <v>3</v>
      </c>
      <c r="AQ22" s="99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157"/>
    </row>
    <row r="23" spans="1:71">
      <c r="A23" s="31" t="s">
        <v>337</v>
      </c>
      <c r="B23" s="31"/>
      <c r="C23" s="71" t="s">
        <v>345</v>
      </c>
      <c r="D23" s="9" t="s">
        <v>169</v>
      </c>
      <c r="E23" s="137">
        <v>38</v>
      </c>
      <c r="F23" s="168">
        <v>13.15</v>
      </c>
      <c r="G23" s="168"/>
      <c r="H23" s="31">
        <v>106</v>
      </c>
      <c r="I23" s="164">
        <v>43.06666666666667</v>
      </c>
      <c r="K23" s="129">
        <v>76.62</v>
      </c>
      <c r="L23" s="81">
        <v>9.0500101030511218E-2</v>
      </c>
      <c r="M23" s="82">
        <v>12.871125479894928</v>
      </c>
      <c r="N23" s="82">
        <v>0.69383410790058597</v>
      </c>
      <c r="O23" s="90" t="s">
        <v>403</v>
      </c>
      <c r="P23" s="82">
        <v>0.32177813699737323</v>
      </c>
      <c r="Q23" s="82">
        <v>4.2333936148716909</v>
      </c>
      <c r="R23" s="90">
        <v>4.5451161850878963</v>
      </c>
      <c r="S23" s="90" t="s">
        <v>387</v>
      </c>
      <c r="T23" s="90">
        <v>0.15083350171751869</v>
      </c>
      <c r="U23" s="90">
        <v>0.55000000000000004</v>
      </c>
      <c r="V23" s="80">
        <f>SUM(K23:T23)</f>
        <v>99.526581127500492</v>
      </c>
      <c r="W23" s="102">
        <v>42</v>
      </c>
      <c r="X23" s="99">
        <v>251</v>
      </c>
      <c r="Y23" s="99">
        <v>7</v>
      </c>
      <c r="Z23" s="99">
        <v>19</v>
      </c>
      <c r="AA23" s="99">
        <v>106</v>
      </c>
      <c r="AB23" s="99">
        <v>37</v>
      </c>
      <c r="AC23" s="99">
        <v>37</v>
      </c>
      <c r="AD23" s="99">
        <v>22</v>
      </c>
      <c r="AE23" s="99">
        <v>130</v>
      </c>
      <c r="AF23" s="99">
        <v>27</v>
      </c>
      <c r="AG23" s="99">
        <v>48</v>
      </c>
      <c r="AH23" s="99">
        <v>12</v>
      </c>
      <c r="AI23" s="99" t="s">
        <v>129</v>
      </c>
      <c r="AJ23" s="99">
        <v>5</v>
      </c>
      <c r="AK23" s="99">
        <v>7</v>
      </c>
      <c r="AL23" s="99" t="s">
        <v>128</v>
      </c>
      <c r="AM23" s="99">
        <v>5</v>
      </c>
      <c r="AN23" s="99">
        <v>20</v>
      </c>
      <c r="AO23" s="99">
        <v>4</v>
      </c>
      <c r="AP23" s="97">
        <v>4</v>
      </c>
      <c r="AQ23" s="99">
        <v>3.58</v>
      </c>
      <c r="AR23" s="96">
        <v>249</v>
      </c>
      <c r="AS23" s="96">
        <v>122</v>
      </c>
      <c r="AT23" s="96">
        <v>17.100000000000001</v>
      </c>
      <c r="AU23" s="96">
        <v>3.24</v>
      </c>
      <c r="AV23" s="96">
        <v>22.1</v>
      </c>
      <c r="AW23" s="96">
        <v>5.53</v>
      </c>
      <c r="AX23" s="96">
        <v>25.2</v>
      </c>
      <c r="AY23" s="96">
        <v>47</v>
      </c>
      <c r="AZ23" s="96">
        <v>11</v>
      </c>
      <c r="BA23" s="96">
        <v>2</v>
      </c>
      <c r="BB23" s="96">
        <v>0.10300000000000001</v>
      </c>
      <c r="BC23" s="96">
        <v>2.44</v>
      </c>
      <c r="BD23" s="96">
        <v>0.35700000000000004</v>
      </c>
      <c r="BE23" s="96">
        <v>0.76</v>
      </c>
      <c r="BF23" s="96">
        <v>0.76100000000000001</v>
      </c>
      <c r="BG23" s="96">
        <v>2.76</v>
      </c>
      <c r="BH23" s="96">
        <v>0.437</v>
      </c>
      <c r="BI23" s="96">
        <v>2.2799999999999998</v>
      </c>
      <c r="BJ23" s="96">
        <v>88.8</v>
      </c>
      <c r="BK23" s="96">
        <v>5.3</v>
      </c>
      <c r="BL23" s="96">
        <v>0.25</v>
      </c>
      <c r="BM23" s="96">
        <v>1.8</v>
      </c>
      <c r="BN23" s="96">
        <v>0.47</v>
      </c>
      <c r="BO23" s="96">
        <v>0.70700000000000007</v>
      </c>
      <c r="BP23" s="96">
        <v>0.16400000000000001</v>
      </c>
      <c r="BQ23" s="96">
        <v>4.1100000000000003</v>
      </c>
      <c r="BR23" s="96">
        <v>35.299999999999997</v>
      </c>
      <c r="BS23" s="157"/>
    </row>
    <row r="24" spans="1:71">
      <c r="A24" s="31" t="s">
        <v>338</v>
      </c>
      <c r="B24" s="31"/>
      <c r="C24" s="71" t="s">
        <v>345</v>
      </c>
      <c r="D24" s="9" t="s">
        <v>671</v>
      </c>
      <c r="E24" s="137">
        <v>38</v>
      </c>
      <c r="F24" s="168">
        <v>12.916666666666666</v>
      </c>
      <c r="G24" s="168"/>
      <c r="H24" s="31">
        <v>106</v>
      </c>
      <c r="I24" s="164">
        <v>42.883333333333333</v>
      </c>
      <c r="K24" s="129">
        <v>76.48</v>
      </c>
      <c r="L24" s="81">
        <v>9.068216270843861E-2</v>
      </c>
      <c r="M24" s="82">
        <v>12.997776654876201</v>
      </c>
      <c r="N24" s="82">
        <v>0.70530570995452246</v>
      </c>
      <c r="O24" s="90" t="s">
        <v>403</v>
      </c>
      <c r="P24" s="90">
        <v>0.32242546740778172</v>
      </c>
      <c r="Q24" s="82">
        <v>4.2721374431531078</v>
      </c>
      <c r="R24" s="90">
        <v>4.614714502273876</v>
      </c>
      <c r="S24" s="90" t="s">
        <v>387</v>
      </c>
      <c r="T24" s="90">
        <v>0.22166750884284994</v>
      </c>
      <c r="U24" s="90">
        <v>0.75</v>
      </c>
      <c r="V24" s="80">
        <f>SUM(K24:T24)</f>
        <v>99.704709449216779</v>
      </c>
      <c r="W24" s="102">
        <v>52</v>
      </c>
      <c r="X24" s="99">
        <v>251</v>
      </c>
      <c r="Y24" s="99">
        <v>10</v>
      </c>
      <c r="Z24" s="99">
        <v>19</v>
      </c>
      <c r="AA24" s="99">
        <v>111</v>
      </c>
      <c r="AB24" s="99">
        <v>36</v>
      </c>
      <c r="AC24" s="99">
        <v>34</v>
      </c>
      <c r="AD24" s="99">
        <v>22</v>
      </c>
      <c r="AE24" s="99">
        <v>127</v>
      </c>
      <c r="AF24" s="99">
        <v>38</v>
      </c>
      <c r="AG24" s="99">
        <v>63</v>
      </c>
      <c r="AH24" s="99">
        <v>24</v>
      </c>
      <c r="AI24" s="99">
        <v>4</v>
      </c>
      <c r="AJ24" s="99">
        <v>6</v>
      </c>
      <c r="AK24" s="99">
        <v>7</v>
      </c>
      <c r="AL24" s="99" t="s">
        <v>128</v>
      </c>
      <c r="AM24" s="99">
        <v>7</v>
      </c>
      <c r="AN24" s="99">
        <v>19</v>
      </c>
      <c r="AO24" s="99">
        <v>5</v>
      </c>
      <c r="AP24" s="97">
        <v>3</v>
      </c>
      <c r="AQ24" s="99">
        <v>4.6900000000000004</v>
      </c>
      <c r="AR24" s="96">
        <v>244</v>
      </c>
      <c r="AS24" s="96">
        <v>123</v>
      </c>
      <c r="AT24" s="96">
        <v>14.4</v>
      </c>
      <c r="AU24" s="96">
        <v>3.21</v>
      </c>
      <c r="AV24" s="96">
        <v>21.8</v>
      </c>
      <c r="AW24" s="96">
        <v>5.84</v>
      </c>
      <c r="AX24" s="96">
        <v>30.8</v>
      </c>
      <c r="AY24" s="96">
        <v>53.4</v>
      </c>
      <c r="AZ24" s="96">
        <v>14.4</v>
      </c>
      <c r="BA24" s="96">
        <v>2.61</v>
      </c>
      <c r="BB24" s="96">
        <v>0.184</v>
      </c>
      <c r="BC24" s="96">
        <v>2.61</v>
      </c>
      <c r="BD24" s="96">
        <v>0.33500000000000002</v>
      </c>
      <c r="BE24" s="96">
        <v>0.59</v>
      </c>
      <c r="BF24" s="96">
        <v>0.58700000000000008</v>
      </c>
      <c r="BG24" s="96">
        <v>2.63</v>
      </c>
      <c r="BH24" s="96">
        <v>0.42900000000000005</v>
      </c>
      <c r="BI24" s="96">
        <v>2.2400000000000002</v>
      </c>
      <c r="BJ24" s="96">
        <v>106</v>
      </c>
      <c r="BK24" s="96">
        <v>5.35</v>
      </c>
      <c r="BL24" s="96">
        <v>0.27700000000000002</v>
      </c>
      <c r="BM24" s="96">
        <v>1.84</v>
      </c>
      <c r="BN24" s="96">
        <v>0.48</v>
      </c>
      <c r="BO24" s="96">
        <v>0.19600000000000001</v>
      </c>
      <c r="BP24" s="96">
        <v>0.19700000000000001</v>
      </c>
      <c r="BQ24" s="96">
        <v>3.07</v>
      </c>
      <c r="BR24" s="96">
        <v>38.799999999999997</v>
      </c>
      <c r="BS24" s="157"/>
    </row>
    <row r="25" spans="1:71">
      <c r="A25" s="31"/>
      <c r="B25" s="31"/>
      <c r="D25" s="9"/>
      <c r="E25" s="137"/>
      <c r="F25" s="168"/>
      <c r="G25" s="168"/>
      <c r="I25" s="164"/>
      <c r="K25" s="129"/>
      <c r="L25" s="81"/>
      <c r="M25" s="82"/>
      <c r="N25" s="82"/>
      <c r="O25" s="90"/>
      <c r="P25" s="90"/>
      <c r="Q25" s="82"/>
      <c r="R25" s="90"/>
      <c r="S25" s="90"/>
      <c r="T25" s="90"/>
      <c r="U25" s="90"/>
      <c r="V25" s="90"/>
      <c r="W25" s="102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7"/>
      <c r="AQ25" s="99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157"/>
    </row>
    <row r="26" spans="1:71">
      <c r="A26" s="31" t="s">
        <v>492</v>
      </c>
      <c r="B26" s="31"/>
      <c r="C26" s="71" t="s">
        <v>345</v>
      </c>
      <c r="D26" s="9" t="s">
        <v>699</v>
      </c>
      <c r="E26" s="137">
        <v>38</v>
      </c>
      <c r="F26" s="168">
        <v>12.7</v>
      </c>
      <c r="G26" s="168"/>
      <c r="H26" s="31">
        <v>106</v>
      </c>
      <c r="I26" s="164">
        <v>42.966666666666669</v>
      </c>
      <c r="K26" s="129">
        <v>76.97</v>
      </c>
      <c r="L26" s="81">
        <v>0.11111336032388663</v>
      </c>
      <c r="M26" s="82">
        <v>12.727530364372468</v>
      </c>
      <c r="N26" s="82">
        <v>0.7878947368421052</v>
      </c>
      <c r="O26" s="90" t="s">
        <v>403</v>
      </c>
      <c r="P26" s="90">
        <v>0.46465587044534412</v>
      </c>
      <c r="Q26" s="82">
        <v>3.9697773279352226</v>
      </c>
      <c r="R26" s="90">
        <v>4.6768623481781368</v>
      </c>
      <c r="S26" s="90" t="s">
        <v>387</v>
      </c>
      <c r="T26" s="90">
        <v>9.0910931174089063E-2</v>
      </c>
      <c r="U26" s="90">
        <v>1</v>
      </c>
      <c r="V26" s="80">
        <f>SUM(K26:T26)</f>
        <v>99.798744939271245</v>
      </c>
      <c r="W26" s="102">
        <v>48</v>
      </c>
      <c r="X26" s="99">
        <v>188</v>
      </c>
      <c r="Y26" s="99">
        <v>10</v>
      </c>
      <c r="Z26" s="99">
        <v>21</v>
      </c>
      <c r="AA26" s="99">
        <v>125</v>
      </c>
      <c r="AB26" s="99">
        <v>25</v>
      </c>
      <c r="AC26" s="99">
        <v>31</v>
      </c>
      <c r="AD26" s="99">
        <v>13</v>
      </c>
      <c r="AE26" s="99">
        <v>60</v>
      </c>
      <c r="AF26" s="99">
        <v>43</v>
      </c>
      <c r="AG26" s="99">
        <v>75</v>
      </c>
      <c r="AH26" s="99">
        <v>21</v>
      </c>
      <c r="AI26" s="99" t="s">
        <v>129</v>
      </c>
      <c r="AJ26" s="99">
        <v>18</v>
      </c>
      <c r="AK26" s="99">
        <v>6</v>
      </c>
      <c r="AL26" s="99">
        <v>4</v>
      </c>
      <c r="AM26" s="99">
        <v>4</v>
      </c>
      <c r="AN26" s="99">
        <v>16</v>
      </c>
      <c r="AO26" s="99">
        <v>5</v>
      </c>
      <c r="AP26" s="97">
        <v>3</v>
      </c>
      <c r="AQ26" s="99">
        <v>3.31</v>
      </c>
      <c r="AR26" s="96">
        <v>187</v>
      </c>
      <c r="AS26" s="96">
        <v>53.1</v>
      </c>
      <c r="AT26" s="96">
        <v>17.399999999999999</v>
      </c>
      <c r="AU26" s="96">
        <v>3.07</v>
      </c>
      <c r="AV26" s="96">
        <v>15.3</v>
      </c>
      <c r="AW26" s="96">
        <v>5.24</v>
      </c>
      <c r="AX26" s="96">
        <v>39.6</v>
      </c>
      <c r="AY26" s="96">
        <v>71.7</v>
      </c>
      <c r="AZ26" s="96">
        <v>22.2</v>
      </c>
      <c r="BA26" s="96">
        <v>3.69</v>
      </c>
      <c r="BB26" s="96">
        <v>0.23800000000000002</v>
      </c>
      <c r="BC26" s="96">
        <v>3.38</v>
      </c>
      <c r="BD26" s="96">
        <v>0.47499999999999998</v>
      </c>
      <c r="BE26" s="96">
        <v>0.82</v>
      </c>
      <c r="BF26" s="96">
        <v>0.81800000000000006</v>
      </c>
      <c r="BG26" s="96">
        <v>2.73</v>
      </c>
      <c r="BH26" s="96">
        <v>0.439</v>
      </c>
      <c r="BI26" s="96">
        <v>1.62</v>
      </c>
      <c r="BJ26" s="96">
        <v>124</v>
      </c>
      <c r="BK26" s="96">
        <v>4.79</v>
      </c>
      <c r="BL26" s="96">
        <v>0.16800000000000001</v>
      </c>
      <c r="BM26" s="96">
        <v>1.98</v>
      </c>
      <c r="BN26" s="96">
        <v>0.54</v>
      </c>
      <c r="BO26" s="96">
        <v>0.186</v>
      </c>
      <c r="BP26" s="96">
        <v>0.155</v>
      </c>
      <c r="BQ26" s="96">
        <v>4.4800000000000004</v>
      </c>
      <c r="BR26" s="96">
        <v>39.700000000000003</v>
      </c>
      <c r="BS26" s="157"/>
    </row>
    <row r="27" spans="1:71">
      <c r="A27" s="31" t="s">
        <v>493</v>
      </c>
      <c r="B27" s="31"/>
      <c r="C27" s="71" t="s">
        <v>345</v>
      </c>
      <c r="D27" s="9" t="s">
        <v>232</v>
      </c>
      <c r="E27" s="137">
        <v>38</v>
      </c>
      <c r="F27" s="168">
        <v>12.6</v>
      </c>
      <c r="G27" s="168"/>
      <c r="H27" s="31">
        <v>106</v>
      </c>
      <c r="I27" s="164">
        <v>43</v>
      </c>
      <c r="K27" s="129">
        <v>76.44</v>
      </c>
      <c r="L27" s="81">
        <v>0.1107896865520728</v>
      </c>
      <c r="M27" s="82">
        <v>12.891890798786655</v>
      </c>
      <c r="N27" s="82">
        <v>0.82588675429726988</v>
      </c>
      <c r="O27" s="90" t="s">
        <v>403</v>
      </c>
      <c r="P27" s="90">
        <v>0.46330232558139539</v>
      </c>
      <c r="Q27" s="82">
        <v>4.0790748230535891</v>
      </c>
      <c r="R27" s="90">
        <v>4.7135975733063695</v>
      </c>
      <c r="S27" s="90" t="s">
        <v>387</v>
      </c>
      <c r="T27" s="90">
        <v>8.0574317492416586E-2</v>
      </c>
      <c r="U27" s="90">
        <v>0.71</v>
      </c>
      <c r="V27" s="80">
        <f>SUM(K27:T27)</f>
        <v>99.605116279069762</v>
      </c>
      <c r="W27" s="102">
        <v>60</v>
      </c>
      <c r="X27" s="99">
        <v>189</v>
      </c>
      <c r="Y27" s="99">
        <v>10</v>
      </c>
      <c r="Z27" s="99">
        <v>21</v>
      </c>
      <c r="AA27" s="99">
        <v>127</v>
      </c>
      <c r="AB27" s="99">
        <v>25</v>
      </c>
      <c r="AC27" s="99">
        <v>29</v>
      </c>
      <c r="AD27" s="99">
        <v>14</v>
      </c>
      <c r="AE27" s="99">
        <v>28</v>
      </c>
      <c r="AF27" s="99">
        <v>40</v>
      </c>
      <c r="AG27" s="99">
        <v>74</v>
      </c>
      <c r="AH27" s="99">
        <v>27</v>
      </c>
      <c r="AI27" s="99" t="s">
        <v>129</v>
      </c>
      <c r="AJ27" s="99">
        <v>15</v>
      </c>
      <c r="AK27" s="99">
        <v>6</v>
      </c>
      <c r="AL27" s="99">
        <v>5</v>
      </c>
      <c r="AM27" s="99">
        <v>5</v>
      </c>
      <c r="AN27" s="99">
        <v>17</v>
      </c>
      <c r="AO27" s="99">
        <v>4</v>
      </c>
      <c r="AP27" s="97">
        <v>3</v>
      </c>
      <c r="AQ27" s="99">
        <v>3.77</v>
      </c>
      <c r="AR27" s="96">
        <v>189</v>
      </c>
      <c r="AS27" s="96">
        <v>35.299999999999997</v>
      </c>
      <c r="AT27" s="96">
        <v>30.4</v>
      </c>
      <c r="AU27" s="96">
        <v>3.11</v>
      </c>
      <c r="AV27" s="96">
        <v>15.4</v>
      </c>
      <c r="AW27" s="96">
        <v>5.04</v>
      </c>
      <c r="AX27" s="96">
        <v>38.5</v>
      </c>
      <c r="AY27" s="96">
        <v>72.099999999999994</v>
      </c>
      <c r="AZ27" s="96">
        <v>21.1</v>
      </c>
      <c r="BA27" s="96">
        <v>3.52</v>
      </c>
      <c r="BB27" s="96">
        <v>0.23800000000000002</v>
      </c>
      <c r="BC27" s="96">
        <v>3.44</v>
      </c>
      <c r="BD27" s="96">
        <v>0.40600000000000003</v>
      </c>
      <c r="BE27" s="96">
        <v>0.64</v>
      </c>
      <c r="BF27" s="96">
        <v>0.63600000000000001</v>
      </c>
      <c r="BG27" s="96">
        <v>2.76</v>
      </c>
      <c r="BH27" s="96">
        <v>0.42200000000000004</v>
      </c>
      <c r="BI27" s="96">
        <v>1.62</v>
      </c>
      <c r="BJ27" s="96">
        <v>110</v>
      </c>
      <c r="BK27" s="96">
        <v>4.8600000000000003</v>
      </c>
      <c r="BL27" s="96">
        <v>0.185</v>
      </c>
      <c r="BM27" s="96">
        <v>1.89</v>
      </c>
      <c r="BN27" s="96">
        <v>0.56999999999999995</v>
      </c>
      <c r="BO27" s="96">
        <v>0.47100000000000003</v>
      </c>
      <c r="BP27" s="96">
        <v>0.114</v>
      </c>
      <c r="BQ27" s="96">
        <v>3.65</v>
      </c>
      <c r="BR27" s="96">
        <v>48.4</v>
      </c>
      <c r="BS27" s="157"/>
    </row>
    <row r="28" spans="1:71">
      <c r="A28" s="31" t="s">
        <v>341</v>
      </c>
      <c r="B28" s="31"/>
      <c r="C28" s="71" t="s">
        <v>345</v>
      </c>
      <c r="D28" s="9" t="s">
        <v>409</v>
      </c>
      <c r="E28" s="137">
        <v>38</v>
      </c>
      <c r="F28" s="168">
        <v>12.833333333333334</v>
      </c>
      <c r="G28" s="168"/>
      <c r="H28" s="31">
        <v>106</v>
      </c>
      <c r="I28" s="164">
        <v>40.549999999999997</v>
      </c>
      <c r="K28" s="129">
        <v>75.84</v>
      </c>
      <c r="L28" s="91">
        <v>0.13110840438489646</v>
      </c>
      <c r="M28" s="90">
        <v>13.009987819732034</v>
      </c>
      <c r="N28" s="90">
        <v>0.80682095006090138</v>
      </c>
      <c r="O28" s="90" t="s">
        <v>403</v>
      </c>
      <c r="P28" s="90">
        <v>0.53451887941534715</v>
      </c>
      <c r="Q28" s="90">
        <v>3.892911084043849</v>
      </c>
      <c r="R28" s="90">
        <v>5.0930572472594395</v>
      </c>
      <c r="S28" s="90" t="s">
        <v>387</v>
      </c>
      <c r="T28" s="90">
        <v>5.0426309378806336E-2</v>
      </c>
      <c r="U28" s="90">
        <v>0.84</v>
      </c>
      <c r="V28" s="90">
        <v>99.36</v>
      </c>
      <c r="W28" s="102">
        <v>32</v>
      </c>
      <c r="X28" s="99">
        <v>178</v>
      </c>
      <c r="Y28" s="99">
        <v>26</v>
      </c>
      <c r="Z28" s="99">
        <v>17</v>
      </c>
      <c r="AA28" s="99">
        <v>133</v>
      </c>
      <c r="AB28" s="99">
        <v>23</v>
      </c>
      <c r="AC28" s="99">
        <v>31</v>
      </c>
      <c r="AD28" s="99">
        <v>12</v>
      </c>
      <c r="AE28" s="99">
        <v>105</v>
      </c>
      <c r="AF28" s="99">
        <v>56</v>
      </c>
      <c r="AG28" s="99">
        <v>103</v>
      </c>
      <c r="AH28" s="99">
        <v>33</v>
      </c>
      <c r="AI28" s="99" t="s">
        <v>129</v>
      </c>
      <c r="AJ28" s="99">
        <v>7</v>
      </c>
      <c r="AK28" s="99">
        <v>5</v>
      </c>
      <c r="AL28" s="99" t="s">
        <v>128</v>
      </c>
      <c r="AM28" s="99">
        <v>4</v>
      </c>
      <c r="AN28" s="99">
        <v>19</v>
      </c>
      <c r="AO28" s="99">
        <v>2</v>
      </c>
      <c r="AP28" s="97" t="s">
        <v>129</v>
      </c>
      <c r="AQ28" s="99">
        <v>3.22</v>
      </c>
      <c r="AR28" s="96">
        <v>178</v>
      </c>
      <c r="AS28" s="96">
        <v>112</v>
      </c>
      <c r="AT28" s="96">
        <v>27</v>
      </c>
      <c r="AU28" s="96">
        <v>2.87</v>
      </c>
      <c r="AV28" s="96">
        <v>14.6</v>
      </c>
      <c r="AW28" s="96">
        <v>4.3</v>
      </c>
      <c r="AX28" s="96">
        <v>50.1</v>
      </c>
      <c r="AY28" s="96">
        <v>90.7</v>
      </c>
      <c r="AZ28" s="96">
        <v>28.3</v>
      </c>
      <c r="BA28" s="96">
        <v>4.6399999999999997</v>
      </c>
      <c r="BB28" s="96">
        <v>0.4</v>
      </c>
      <c r="BC28" s="96">
        <v>3.2</v>
      </c>
      <c r="BD28" s="96">
        <v>0.48</v>
      </c>
      <c r="BE28" s="96">
        <v>0.75</v>
      </c>
      <c r="BF28" s="96">
        <v>0.75</v>
      </c>
      <c r="BG28" s="96">
        <v>2.21</v>
      </c>
      <c r="BH28" s="96">
        <v>0.33</v>
      </c>
      <c r="BI28" s="96">
        <v>1.5</v>
      </c>
      <c r="BJ28" s="96">
        <v>133</v>
      </c>
      <c r="BK28" s="96">
        <v>4.67</v>
      </c>
      <c r="BL28" s="96">
        <v>0.2</v>
      </c>
      <c r="BM28" s="96">
        <v>1.7</v>
      </c>
      <c r="BN28" s="96">
        <v>0.52</v>
      </c>
      <c r="BO28" s="96">
        <v>0.2</v>
      </c>
      <c r="BP28" s="96">
        <v>0.19</v>
      </c>
      <c r="BQ28" s="96">
        <v>3</v>
      </c>
      <c r="BR28" s="96">
        <v>31</v>
      </c>
      <c r="BS28" s="157"/>
    </row>
    <row r="29" spans="1:71">
      <c r="A29" s="31" t="s">
        <v>342</v>
      </c>
      <c r="B29" s="31"/>
      <c r="C29" s="71" t="s">
        <v>345</v>
      </c>
      <c r="D29" s="9" t="s">
        <v>409</v>
      </c>
      <c r="E29" s="137">
        <v>38</v>
      </c>
      <c r="F29" s="168">
        <v>13.133333333333333</v>
      </c>
      <c r="G29" s="168"/>
      <c r="H29" s="31">
        <v>106</v>
      </c>
      <c r="I29" s="164">
        <v>40.4</v>
      </c>
      <c r="K29" s="129">
        <v>75.33</v>
      </c>
      <c r="L29" s="91">
        <v>0.14099009900990103</v>
      </c>
      <c r="M29" s="90">
        <v>13.494766619519098</v>
      </c>
      <c r="N29" s="90">
        <v>0.84594059405940603</v>
      </c>
      <c r="O29" s="90" t="s">
        <v>403</v>
      </c>
      <c r="P29" s="90">
        <v>0.49346534653465352</v>
      </c>
      <c r="Q29" s="90">
        <v>4.1088543140028291</v>
      </c>
      <c r="R29" s="90">
        <v>5.2166336633663368</v>
      </c>
      <c r="S29" s="90" t="s">
        <v>387</v>
      </c>
      <c r="T29" s="90">
        <v>5.0353606789250362E-2</v>
      </c>
      <c r="U29" s="90">
        <v>0.7</v>
      </c>
      <c r="V29" s="90">
        <v>99.68</v>
      </c>
      <c r="W29" s="102">
        <v>37</v>
      </c>
      <c r="X29" s="99">
        <v>185</v>
      </c>
      <c r="Y29" s="99">
        <v>23</v>
      </c>
      <c r="Z29" s="99">
        <v>21</v>
      </c>
      <c r="AA29" s="99">
        <v>138</v>
      </c>
      <c r="AB29" s="99">
        <v>24</v>
      </c>
      <c r="AC29" s="99">
        <v>31</v>
      </c>
      <c r="AD29" s="99">
        <v>13</v>
      </c>
      <c r="AE29" s="99">
        <v>67</v>
      </c>
      <c r="AF29" s="99">
        <v>56</v>
      </c>
      <c r="AG29" s="99">
        <v>101</v>
      </c>
      <c r="AH29" s="99">
        <v>36</v>
      </c>
      <c r="AI29" s="99">
        <v>2</v>
      </c>
      <c r="AJ29" s="99">
        <v>8</v>
      </c>
      <c r="AK29" s="99">
        <v>7</v>
      </c>
      <c r="AL29" s="99" t="s">
        <v>128</v>
      </c>
      <c r="AM29" s="99" t="s">
        <v>128</v>
      </c>
      <c r="AN29" s="99">
        <v>18</v>
      </c>
      <c r="AO29" s="99">
        <v>3</v>
      </c>
      <c r="AP29" s="97" t="s">
        <v>129</v>
      </c>
      <c r="AQ29" s="99">
        <v>3.1</v>
      </c>
      <c r="AR29" s="96">
        <v>189</v>
      </c>
      <c r="AS29" s="96">
        <v>76.599999999999994</v>
      </c>
      <c r="AT29" s="96">
        <v>35.6</v>
      </c>
      <c r="AU29" s="96">
        <v>3.15</v>
      </c>
      <c r="AV29" s="96">
        <v>15.5</v>
      </c>
      <c r="AW29" s="96">
        <v>4.8</v>
      </c>
      <c r="AX29" s="96">
        <v>51.7</v>
      </c>
      <c r="AY29" s="96">
        <v>96.1</v>
      </c>
      <c r="AZ29" s="96">
        <v>31.3</v>
      </c>
      <c r="BA29" s="96">
        <v>4.93</v>
      </c>
      <c r="BB29" s="96">
        <v>0.4</v>
      </c>
      <c r="BC29" s="96">
        <v>3.8</v>
      </c>
      <c r="BD29" s="96">
        <v>0.51</v>
      </c>
      <c r="BE29" s="96">
        <v>0.79</v>
      </c>
      <c r="BF29" s="96">
        <v>0.79</v>
      </c>
      <c r="BG29" s="96">
        <v>2.62</v>
      </c>
      <c r="BH29" s="96">
        <v>0.41</v>
      </c>
      <c r="BI29" s="96">
        <v>0.16</v>
      </c>
      <c r="BJ29" s="96">
        <v>131</v>
      </c>
      <c r="BK29" s="96">
        <v>5.04</v>
      </c>
      <c r="BL29" s="96">
        <v>0.2</v>
      </c>
      <c r="BM29" s="96">
        <v>2</v>
      </c>
      <c r="BN29" s="96">
        <v>0.54</v>
      </c>
      <c r="BO29" s="96">
        <v>0.2</v>
      </c>
      <c r="BP29" s="96">
        <v>0.18</v>
      </c>
      <c r="BQ29" s="96">
        <v>1</v>
      </c>
      <c r="BR29" s="96">
        <v>37</v>
      </c>
      <c r="BS29" s="157"/>
    </row>
    <row r="30" spans="1:71">
      <c r="K30" s="26"/>
      <c r="BS30" s="157"/>
    </row>
    <row r="31" spans="1:71">
      <c r="A31" s="31" t="s">
        <v>344</v>
      </c>
      <c r="B31" s="31"/>
      <c r="C31" s="71" t="s">
        <v>345</v>
      </c>
      <c r="D31" s="9" t="s">
        <v>797</v>
      </c>
      <c r="E31" s="137">
        <v>38</v>
      </c>
      <c r="F31" s="168">
        <v>12.5</v>
      </c>
      <c r="G31" s="168"/>
      <c r="H31" s="31">
        <v>106</v>
      </c>
      <c r="I31" s="164">
        <v>42.616666666666667</v>
      </c>
      <c r="K31" s="126">
        <v>57.65</v>
      </c>
      <c r="L31" s="81">
        <v>0.86823973091427986</v>
      </c>
      <c r="M31" s="82">
        <v>16.759045968810522</v>
      </c>
      <c r="N31" s="82">
        <v>7.2487921720517781</v>
      </c>
      <c r="O31" s="82">
        <v>2.8672102741820407</v>
      </c>
      <c r="P31" s="82">
        <v>4.9065640607481402</v>
      </c>
      <c r="Q31" s="82">
        <v>3.624396086025889</v>
      </c>
      <c r="R31" s="90">
        <v>4.5229232494139238</v>
      </c>
      <c r="S31" s="90">
        <v>0.46440729793089391</v>
      </c>
      <c r="T31" s="90">
        <v>0.14134135154418512</v>
      </c>
      <c r="U31" s="90">
        <v>0.94</v>
      </c>
      <c r="V31" s="80">
        <f>SUM(K31:T31)</f>
        <v>99.052920191621638</v>
      </c>
      <c r="W31" s="102">
        <v>225</v>
      </c>
      <c r="X31" s="99">
        <v>126</v>
      </c>
      <c r="Y31" s="99">
        <v>785</v>
      </c>
      <c r="Z31" s="99">
        <v>31</v>
      </c>
      <c r="AA31" s="99">
        <v>371</v>
      </c>
      <c r="AB31" s="99">
        <v>17</v>
      </c>
      <c r="AC31" s="99">
        <v>23</v>
      </c>
      <c r="AD31" s="99">
        <v>8</v>
      </c>
      <c r="AE31" s="99">
        <v>2080</v>
      </c>
      <c r="AF31" s="99">
        <v>82</v>
      </c>
      <c r="AG31" s="99">
        <v>120</v>
      </c>
      <c r="AH31" s="99">
        <v>77</v>
      </c>
      <c r="AI31" s="99">
        <v>20</v>
      </c>
      <c r="AJ31" s="99">
        <v>136</v>
      </c>
      <c r="AK31" s="99" t="s">
        <v>129</v>
      </c>
      <c r="AL31" s="99" t="s">
        <v>128</v>
      </c>
      <c r="AM31" s="99">
        <v>13</v>
      </c>
      <c r="AN31" s="99">
        <v>21</v>
      </c>
      <c r="AO31" s="99">
        <v>7</v>
      </c>
      <c r="AP31" s="97">
        <v>14</v>
      </c>
      <c r="AQ31" s="99">
        <v>5.13</v>
      </c>
      <c r="AR31" s="96">
        <v>126</v>
      </c>
      <c r="AS31" s="96">
        <v>2120</v>
      </c>
      <c r="AT31" s="96">
        <v>846</v>
      </c>
      <c r="AU31" s="96">
        <v>2.81</v>
      </c>
      <c r="AV31" s="96">
        <v>7.24</v>
      </c>
      <c r="AW31" s="96">
        <v>2.62</v>
      </c>
      <c r="AX31" s="96">
        <v>81.400000000000006</v>
      </c>
      <c r="AY31" s="96">
        <v>130</v>
      </c>
      <c r="AZ31" s="96">
        <v>67.2</v>
      </c>
      <c r="BA31" s="96">
        <v>11.5</v>
      </c>
      <c r="BB31" s="96">
        <v>2.84</v>
      </c>
      <c r="BC31" s="96">
        <v>8.26</v>
      </c>
      <c r="BD31" s="96">
        <v>1.0900000000000001</v>
      </c>
      <c r="BE31" s="96">
        <v>1.4</v>
      </c>
      <c r="BF31" s="96">
        <v>1.4</v>
      </c>
      <c r="BG31" s="96">
        <v>3.24</v>
      </c>
      <c r="BH31" s="96">
        <v>0.48800000000000004</v>
      </c>
      <c r="BI31" s="96">
        <v>0.94900000000000007</v>
      </c>
      <c r="BJ31" s="96">
        <v>370</v>
      </c>
      <c r="BK31" s="96">
        <v>8.4</v>
      </c>
      <c r="BL31" s="96">
        <v>0.16300000000000001</v>
      </c>
      <c r="BM31" s="96">
        <v>15.1</v>
      </c>
      <c r="BN31" s="96">
        <v>5.32</v>
      </c>
      <c r="BO31" s="96">
        <v>29.7</v>
      </c>
      <c r="BP31" s="96">
        <v>18.899999999999999</v>
      </c>
      <c r="BQ31" s="96">
        <v>29.2</v>
      </c>
      <c r="BR31" s="96">
        <v>246</v>
      </c>
      <c r="BS31" s="157"/>
    </row>
    <row r="32" spans="1:71">
      <c r="K32" s="26"/>
      <c r="BS32" s="157"/>
    </row>
    <row r="33" spans="1:80">
      <c r="A33" s="31"/>
      <c r="B33" s="31"/>
      <c r="C33" s="72" t="s">
        <v>43</v>
      </c>
      <c r="D33" s="9"/>
      <c r="E33" s="137"/>
      <c r="F33" s="168"/>
      <c r="G33" s="168"/>
      <c r="I33" s="164"/>
      <c r="K33" s="129"/>
      <c r="L33" s="88"/>
      <c r="M33" s="86"/>
      <c r="N33" s="86"/>
      <c r="O33" s="80"/>
      <c r="P33" s="80"/>
      <c r="Q33" s="86"/>
      <c r="R33" s="80"/>
      <c r="S33" s="80"/>
      <c r="T33" s="80"/>
      <c r="U33" s="80"/>
      <c r="V33" s="80"/>
      <c r="W33" s="10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8"/>
      <c r="AQ33" s="94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157"/>
    </row>
    <row r="34" spans="1:80">
      <c r="A34" s="31" t="s">
        <v>343</v>
      </c>
      <c r="B34" s="31"/>
      <c r="C34" s="71" t="s">
        <v>529</v>
      </c>
      <c r="D34" s="9" t="s">
        <v>793</v>
      </c>
      <c r="E34" s="137">
        <v>38</v>
      </c>
      <c r="F34" s="168">
        <v>16.95</v>
      </c>
      <c r="G34" s="168"/>
      <c r="H34" s="31">
        <v>106</v>
      </c>
      <c r="I34" s="164">
        <v>40.31666666666667</v>
      </c>
      <c r="K34" s="129">
        <v>79.89</v>
      </c>
      <c r="L34" s="81">
        <v>7.1150352148616924E-2</v>
      </c>
      <c r="M34" s="82">
        <v>11.180769623354088</v>
      </c>
      <c r="N34" s="82">
        <v>0.51838113708278044</v>
      </c>
      <c r="O34" s="90" t="s">
        <v>403</v>
      </c>
      <c r="P34" s="90">
        <v>0.31509441665816063</v>
      </c>
      <c r="Q34" s="82">
        <v>3.638832295600694</v>
      </c>
      <c r="R34" s="90">
        <v>3.8726120240890065</v>
      </c>
      <c r="S34" s="90" t="s">
        <v>387</v>
      </c>
      <c r="T34" s="90">
        <v>9.1479024191078895E-2</v>
      </c>
      <c r="U34" s="90">
        <v>1.61</v>
      </c>
      <c r="V34" s="80">
        <f>SUM(K34:T34)</f>
        <v>99.578318873124417</v>
      </c>
      <c r="W34" s="102">
        <v>46</v>
      </c>
      <c r="X34" s="99">
        <v>219</v>
      </c>
      <c r="Y34" s="99">
        <v>10</v>
      </c>
      <c r="Z34" s="99">
        <v>20</v>
      </c>
      <c r="AA34" s="99">
        <v>82</v>
      </c>
      <c r="AB34" s="99">
        <v>31</v>
      </c>
      <c r="AC34" s="99">
        <v>30</v>
      </c>
      <c r="AD34" s="99">
        <v>16</v>
      </c>
      <c r="AE34" s="99">
        <v>49</v>
      </c>
      <c r="AF34" s="99">
        <v>16</v>
      </c>
      <c r="AG34" s="99">
        <v>34</v>
      </c>
      <c r="AH34" s="99" t="s">
        <v>773</v>
      </c>
      <c r="AI34" s="99" t="s">
        <v>129</v>
      </c>
      <c r="AJ34" s="99">
        <v>14</v>
      </c>
      <c r="AK34" s="99">
        <v>8</v>
      </c>
      <c r="AL34" s="99" t="s">
        <v>128</v>
      </c>
      <c r="AM34" s="99">
        <v>4</v>
      </c>
      <c r="AN34" s="99">
        <v>16</v>
      </c>
      <c r="AO34" s="99">
        <v>1</v>
      </c>
      <c r="AP34" s="97">
        <v>2</v>
      </c>
      <c r="AQ34" s="99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157"/>
    </row>
    <row r="35" spans="1:80" s="10" customFormat="1">
      <c r="A35" s="10" t="s">
        <v>513</v>
      </c>
      <c r="C35" s="70" t="s">
        <v>529</v>
      </c>
      <c r="D35" s="10" t="s">
        <v>514</v>
      </c>
      <c r="E35" s="137">
        <v>38</v>
      </c>
      <c r="F35" s="168">
        <v>20.766666666666666</v>
      </c>
      <c r="G35" s="168"/>
      <c r="H35" s="31">
        <v>106</v>
      </c>
      <c r="I35" s="164">
        <v>40.68333333333333</v>
      </c>
      <c r="J35" s="157"/>
      <c r="K35" s="126">
        <v>77.995441595441605</v>
      </c>
      <c r="L35" s="91">
        <v>0.10142450142450143</v>
      </c>
      <c r="M35" s="90">
        <v>12.069515669515669</v>
      </c>
      <c r="N35" s="90">
        <v>0.67954415954415959</v>
      </c>
      <c r="O35" s="90">
        <v>0.16227920227920231</v>
      </c>
      <c r="P35" s="90">
        <v>0.60854700854700849</v>
      </c>
      <c r="Q35" s="90">
        <v>3.3875783475783474</v>
      </c>
      <c r="R35" s="90">
        <v>4.6148148148148156</v>
      </c>
      <c r="S35" s="90" t="s">
        <v>387</v>
      </c>
      <c r="T35" s="90">
        <v>6.0854700854700856E-2</v>
      </c>
      <c r="U35" s="90">
        <v>1.4</v>
      </c>
      <c r="V35" s="90">
        <v>99.68</v>
      </c>
      <c r="W35" s="102">
        <v>36</v>
      </c>
      <c r="X35" s="99">
        <v>165</v>
      </c>
      <c r="Y35" s="99">
        <v>26</v>
      </c>
      <c r="Z35" s="99">
        <v>11</v>
      </c>
      <c r="AA35" s="99">
        <v>85</v>
      </c>
      <c r="AB35" s="99">
        <v>21</v>
      </c>
      <c r="AC35" s="99">
        <v>27</v>
      </c>
      <c r="AD35" s="99">
        <v>11</v>
      </c>
      <c r="AE35" s="99">
        <v>70</v>
      </c>
      <c r="AF35" s="99">
        <v>25</v>
      </c>
      <c r="AG35" s="99">
        <v>46</v>
      </c>
      <c r="AH35" s="99">
        <v>22</v>
      </c>
      <c r="AI35" s="99" t="s">
        <v>129</v>
      </c>
      <c r="AJ35" s="99">
        <v>15</v>
      </c>
      <c r="AK35" s="99">
        <v>5</v>
      </c>
      <c r="AL35" s="99" t="s">
        <v>127</v>
      </c>
      <c r="AM35" s="99"/>
      <c r="AN35" s="99">
        <v>16</v>
      </c>
      <c r="AO35" s="99"/>
      <c r="AP35" s="97" t="s">
        <v>129</v>
      </c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157"/>
      <c r="BT35"/>
      <c r="BU35"/>
      <c r="BV35"/>
      <c r="BW35"/>
      <c r="BX35"/>
      <c r="BY35"/>
      <c r="BZ35"/>
      <c r="CA35"/>
      <c r="CB35"/>
    </row>
    <row r="36" spans="1:80" s="10" customFormat="1">
      <c r="A36" s="10" t="s">
        <v>515</v>
      </c>
      <c r="C36" s="70" t="s">
        <v>529</v>
      </c>
      <c r="D36" s="10" t="s">
        <v>514</v>
      </c>
      <c r="E36" s="137">
        <v>38</v>
      </c>
      <c r="F36" s="168">
        <v>20.833333333333332</v>
      </c>
      <c r="G36" s="168"/>
      <c r="H36" s="31">
        <v>106</v>
      </c>
      <c r="I36" s="164">
        <v>40.733333333333334</v>
      </c>
      <c r="J36" s="157"/>
      <c r="K36" s="126">
        <v>78.254487374505615</v>
      </c>
      <c r="L36" s="91">
        <v>8.0778825676909041E-2</v>
      </c>
      <c r="M36" s="90">
        <v>12.015850319440219</v>
      </c>
      <c r="N36" s="90">
        <v>0.59574383936720399</v>
      </c>
      <c r="O36" s="90" t="s">
        <v>403</v>
      </c>
      <c r="P36" s="90">
        <v>0.55535442652874967</v>
      </c>
      <c r="Q36" s="90">
        <v>3.5946577426224522</v>
      </c>
      <c r="R36" s="90">
        <v>4.4125433526011557</v>
      </c>
      <c r="S36" s="90" t="s">
        <v>387</v>
      </c>
      <c r="T36" s="90">
        <v>6.0584119257681777E-2</v>
      </c>
      <c r="U36" s="90">
        <v>0.96</v>
      </c>
      <c r="V36" s="90">
        <v>99.57</v>
      </c>
      <c r="W36" s="102">
        <v>34</v>
      </c>
      <c r="X36" s="99">
        <v>168</v>
      </c>
      <c r="Y36" s="99">
        <v>18</v>
      </c>
      <c r="Z36" s="99">
        <v>9</v>
      </c>
      <c r="AA36" s="99">
        <v>85</v>
      </c>
      <c r="AB36" s="99">
        <v>22</v>
      </c>
      <c r="AC36" s="99">
        <v>28</v>
      </c>
      <c r="AD36" s="99">
        <v>14</v>
      </c>
      <c r="AE36" s="99">
        <v>62</v>
      </c>
      <c r="AF36" s="99">
        <v>30</v>
      </c>
      <c r="AG36" s="99">
        <v>51</v>
      </c>
      <c r="AH36" s="99">
        <v>25</v>
      </c>
      <c r="AI36" s="99">
        <v>3</v>
      </c>
      <c r="AJ36" s="99">
        <v>12</v>
      </c>
      <c r="AK36" s="99">
        <v>6</v>
      </c>
      <c r="AL36" s="99" t="s">
        <v>127</v>
      </c>
      <c r="AM36" s="99"/>
      <c r="AN36" s="99">
        <v>16</v>
      </c>
      <c r="AO36" s="99"/>
      <c r="AP36" s="97" t="s">
        <v>129</v>
      </c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157"/>
      <c r="BT36"/>
      <c r="BU36"/>
      <c r="BV36"/>
      <c r="BW36"/>
      <c r="BX36"/>
      <c r="BY36"/>
      <c r="BZ36"/>
      <c r="CA36"/>
      <c r="CB36"/>
    </row>
    <row r="37" spans="1:80" s="10" customFormat="1">
      <c r="A37" s="10" t="s">
        <v>516</v>
      </c>
      <c r="C37" s="70" t="s">
        <v>529</v>
      </c>
      <c r="D37" s="10" t="s">
        <v>532</v>
      </c>
      <c r="E37" s="137">
        <v>38</v>
      </c>
      <c r="F37" s="168">
        <v>20.833333333333332</v>
      </c>
      <c r="G37" s="168"/>
      <c r="H37" s="31">
        <v>106</v>
      </c>
      <c r="I37" s="164">
        <v>40.733333333333334</v>
      </c>
      <c r="J37" s="157"/>
      <c r="K37" s="126">
        <v>75.480325534079341</v>
      </c>
      <c r="L37" s="91">
        <v>0.18212410986775177</v>
      </c>
      <c r="M37" s="90">
        <v>12.445147507629704</v>
      </c>
      <c r="N37" s="90">
        <v>1.5784089521871822</v>
      </c>
      <c r="O37" s="90">
        <v>0.48566429298067137</v>
      </c>
      <c r="P37" s="90">
        <v>1.2242787385554426</v>
      </c>
      <c r="Q37" s="90">
        <v>3.5413021363173955</v>
      </c>
      <c r="R37" s="90">
        <v>4.3912146490335706</v>
      </c>
      <c r="S37" s="90">
        <v>6.0708036622583922E-2</v>
      </c>
      <c r="T37" s="90">
        <v>7.0826042726347918E-2</v>
      </c>
      <c r="U37" s="90">
        <v>1.1599999999999999</v>
      </c>
      <c r="V37" s="90">
        <v>99.46</v>
      </c>
      <c r="W37" s="102">
        <v>37</v>
      </c>
      <c r="X37" s="99">
        <v>156</v>
      </c>
      <c r="Y37" s="99">
        <v>69</v>
      </c>
      <c r="Z37" s="99">
        <v>11</v>
      </c>
      <c r="AA37" s="99">
        <v>87</v>
      </c>
      <c r="AB37" s="99">
        <v>20</v>
      </c>
      <c r="AC37" s="99">
        <v>25</v>
      </c>
      <c r="AD37" s="99">
        <v>9</v>
      </c>
      <c r="AE37" s="99">
        <v>192</v>
      </c>
      <c r="AF37" s="99">
        <v>24</v>
      </c>
      <c r="AG37" s="99">
        <v>43</v>
      </c>
      <c r="AH37" s="99">
        <v>19</v>
      </c>
      <c r="AI37" s="99">
        <v>7</v>
      </c>
      <c r="AJ37" s="99">
        <v>21</v>
      </c>
      <c r="AK37" s="99">
        <v>5</v>
      </c>
      <c r="AL37" s="99">
        <v>11</v>
      </c>
      <c r="AM37" s="99"/>
      <c r="AN37" s="99">
        <v>15</v>
      </c>
      <c r="AO37" s="99"/>
      <c r="AP37" s="97">
        <v>4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157"/>
      <c r="BT37"/>
      <c r="BU37"/>
      <c r="BV37"/>
      <c r="BW37"/>
      <c r="BX37"/>
      <c r="BY37"/>
      <c r="BZ37"/>
      <c r="CA37"/>
      <c r="CB37"/>
    </row>
    <row r="38" spans="1:80">
      <c r="A38" s="31"/>
      <c r="B38" s="31"/>
      <c r="D38" s="9"/>
      <c r="E38" s="136"/>
      <c r="F38" s="168"/>
      <c r="G38" s="168"/>
      <c r="I38" s="164"/>
      <c r="K38" s="126"/>
      <c r="L38" s="81"/>
      <c r="M38" s="82"/>
      <c r="N38" s="82"/>
      <c r="O38" s="82"/>
      <c r="P38" s="82"/>
      <c r="Q38" s="82"/>
      <c r="R38" s="90"/>
      <c r="S38" s="90"/>
      <c r="T38" s="90"/>
      <c r="U38" s="90"/>
      <c r="V38" s="90"/>
      <c r="W38" s="102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7"/>
      <c r="AQ38" s="99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157"/>
    </row>
    <row r="39" spans="1:80">
      <c r="A39" s="31"/>
      <c r="B39" s="31"/>
      <c r="C39" s="72" t="s">
        <v>54</v>
      </c>
      <c r="D39" s="9"/>
      <c r="E39" s="136"/>
      <c r="F39" s="168"/>
      <c r="G39" s="168"/>
      <c r="I39" s="164"/>
      <c r="K39" s="126"/>
      <c r="L39" s="81"/>
      <c r="M39" s="82"/>
      <c r="N39" s="82"/>
      <c r="O39" s="82"/>
      <c r="P39" s="82"/>
      <c r="Q39" s="82"/>
      <c r="R39" s="90"/>
      <c r="S39" s="90"/>
      <c r="T39" s="90"/>
      <c r="U39" s="90"/>
      <c r="V39" s="90"/>
      <c r="W39" s="102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7"/>
      <c r="AQ39" s="99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157"/>
    </row>
    <row r="40" spans="1:80">
      <c r="A40" s="31" t="s">
        <v>117</v>
      </c>
      <c r="B40" s="31"/>
      <c r="C40" s="71" t="s">
        <v>345</v>
      </c>
      <c r="D40" s="9" t="s">
        <v>401</v>
      </c>
      <c r="E40" s="137">
        <v>38</v>
      </c>
      <c r="F40" s="168">
        <v>11.416666666666666</v>
      </c>
      <c r="G40" s="168"/>
      <c r="H40" s="31">
        <v>106</v>
      </c>
      <c r="I40" s="164">
        <v>43.85</v>
      </c>
      <c r="K40" s="126">
        <v>75.819999999999993</v>
      </c>
      <c r="L40" s="91">
        <v>0.14363841807909605</v>
      </c>
      <c r="M40" s="90">
        <v>13.132655367231639</v>
      </c>
      <c r="N40" s="90">
        <v>1.1696271186440677</v>
      </c>
      <c r="O40" s="90">
        <v>0.14363841807909605</v>
      </c>
      <c r="P40" s="90">
        <v>0.62585310734463273</v>
      </c>
      <c r="Q40" s="90">
        <v>3.9192768361581916</v>
      </c>
      <c r="R40" s="90">
        <v>4.7913672316384179</v>
      </c>
      <c r="S40" s="90">
        <v>6.15593220338983E-2</v>
      </c>
      <c r="T40" s="90">
        <v>7.1819209039548026E-2</v>
      </c>
      <c r="U40" s="90">
        <v>2.5299999999999998</v>
      </c>
      <c r="V40" s="90">
        <v>99.88</v>
      </c>
      <c r="W40" s="102">
        <v>60</v>
      </c>
      <c r="X40" s="99">
        <v>291</v>
      </c>
      <c r="Y40" s="99">
        <v>66</v>
      </c>
      <c r="Z40" s="99">
        <v>35</v>
      </c>
      <c r="AA40" s="99">
        <v>128</v>
      </c>
      <c r="AB40" s="99">
        <v>47</v>
      </c>
      <c r="AC40" s="99">
        <v>39</v>
      </c>
      <c r="AD40" s="99">
        <v>24</v>
      </c>
      <c r="AE40" s="99">
        <v>149</v>
      </c>
      <c r="AF40" s="99">
        <v>33</v>
      </c>
      <c r="AG40" s="99">
        <v>64</v>
      </c>
      <c r="AH40" s="99">
        <v>29</v>
      </c>
      <c r="AI40" s="99">
        <v>3</v>
      </c>
      <c r="AJ40" s="99">
        <v>18</v>
      </c>
      <c r="AK40" s="99">
        <v>15</v>
      </c>
      <c r="AL40" s="99">
        <v>5</v>
      </c>
      <c r="AM40" s="99">
        <v>9</v>
      </c>
      <c r="AN40" s="99">
        <v>21</v>
      </c>
      <c r="AO40" s="99">
        <v>3</v>
      </c>
      <c r="AP40" s="97">
        <v>4</v>
      </c>
      <c r="AQ40" s="99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157"/>
    </row>
    <row r="41" spans="1:80">
      <c r="A41" s="31" t="s">
        <v>352</v>
      </c>
      <c r="B41" s="31"/>
      <c r="C41" s="71" t="s">
        <v>345</v>
      </c>
      <c r="D41" s="9" t="s">
        <v>401</v>
      </c>
      <c r="E41" s="137">
        <v>38</v>
      </c>
      <c r="F41" s="168">
        <v>11.416666666666666</v>
      </c>
      <c r="G41" s="168"/>
      <c r="H41" s="31">
        <v>106</v>
      </c>
      <c r="I41" s="164">
        <v>43.85</v>
      </c>
      <c r="K41" s="126">
        <v>74.209999999999994</v>
      </c>
      <c r="L41" s="91">
        <v>0.29480712166172107</v>
      </c>
      <c r="M41" s="90">
        <v>13.418806917016271</v>
      </c>
      <c r="N41" s="90">
        <v>1.4638698454926842</v>
      </c>
      <c r="O41" s="90">
        <v>0.30497288447764254</v>
      </c>
      <c r="P41" s="90">
        <v>1.2910518776220201</v>
      </c>
      <c r="Q41" s="90">
        <v>3.5580169855724959</v>
      </c>
      <c r="R41" s="90">
        <v>4.6660851325079307</v>
      </c>
      <c r="S41" s="90">
        <v>0.10165762815921418</v>
      </c>
      <c r="T41" s="90">
        <v>4.0663051263685669E-2</v>
      </c>
      <c r="U41" s="90">
        <v>1.62</v>
      </c>
      <c r="V41" s="90">
        <v>99.35</v>
      </c>
      <c r="W41" s="102">
        <v>37</v>
      </c>
      <c r="X41" s="99">
        <v>130</v>
      </c>
      <c r="Y41" s="99">
        <v>213</v>
      </c>
      <c r="Z41" s="99">
        <v>24</v>
      </c>
      <c r="AA41" s="99">
        <v>206</v>
      </c>
      <c r="AB41" s="99">
        <v>19</v>
      </c>
      <c r="AC41" s="99">
        <v>21</v>
      </c>
      <c r="AD41" s="99">
        <v>12</v>
      </c>
      <c r="AE41" s="99">
        <v>911</v>
      </c>
      <c r="AF41" s="99">
        <v>52</v>
      </c>
      <c r="AG41" s="99">
        <v>93</v>
      </c>
      <c r="AH41" s="99">
        <v>43</v>
      </c>
      <c r="AI41" s="99" t="s">
        <v>129</v>
      </c>
      <c r="AJ41" s="99">
        <v>21</v>
      </c>
      <c r="AK41" s="99">
        <v>8</v>
      </c>
      <c r="AL41" s="99">
        <v>10</v>
      </c>
      <c r="AM41" s="99">
        <v>9</v>
      </c>
      <c r="AN41" s="99">
        <v>16</v>
      </c>
      <c r="AO41" s="99">
        <v>2</v>
      </c>
      <c r="AP41" s="97">
        <v>2</v>
      </c>
      <c r="AQ41" s="99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157"/>
    </row>
    <row r="42" spans="1:80">
      <c r="A42" s="31" t="s">
        <v>386</v>
      </c>
      <c r="B42" s="31"/>
      <c r="C42" s="71" t="s">
        <v>345</v>
      </c>
      <c r="D42" s="9" t="s">
        <v>401</v>
      </c>
      <c r="E42" s="137">
        <v>38</v>
      </c>
      <c r="F42" s="168">
        <v>11.416666666666666</v>
      </c>
      <c r="G42" s="168"/>
      <c r="H42" s="31">
        <v>106</v>
      </c>
      <c r="I42" s="164">
        <v>43.85</v>
      </c>
      <c r="K42" s="126">
        <v>74.569999999999993</v>
      </c>
      <c r="L42" s="91">
        <v>0.26343915343915347</v>
      </c>
      <c r="M42" s="90">
        <v>13.171957671957673</v>
      </c>
      <c r="N42" s="90">
        <v>1.5806349206349208</v>
      </c>
      <c r="O42" s="90">
        <v>0.35462962962962963</v>
      </c>
      <c r="P42" s="90">
        <v>1.2665343915343916</v>
      </c>
      <c r="Q42" s="90">
        <v>3.8806613756613757</v>
      </c>
      <c r="R42" s="90">
        <v>4.3264814814814816</v>
      </c>
      <c r="S42" s="90">
        <v>0.10132275132275133</v>
      </c>
      <c r="T42" s="90">
        <v>6.0793650793650796E-2</v>
      </c>
      <c r="U42" s="90">
        <v>1.3</v>
      </c>
      <c r="V42" s="90">
        <v>99.58</v>
      </c>
      <c r="W42" s="102">
        <v>49</v>
      </c>
      <c r="X42" s="99">
        <v>169</v>
      </c>
      <c r="Y42" s="99">
        <v>190</v>
      </c>
      <c r="Z42" s="99">
        <v>27</v>
      </c>
      <c r="AA42" s="99">
        <v>154</v>
      </c>
      <c r="AB42" s="99">
        <v>26</v>
      </c>
      <c r="AC42" s="99">
        <v>26</v>
      </c>
      <c r="AD42" s="99">
        <v>13</v>
      </c>
      <c r="AE42" s="99">
        <v>395</v>
      </c>
      <c r="AF42" s="99">
        <v>35</v>
      </c>
      <c r="AG42" s="99">
        <v>74</v>
      </c>
      <c r="AH42" s="99">
        <v>25</v>
      </c>
      <c r="AI42" s="99" t="s">
        <v>129</v>
      </c>
      <c r="AJ42" s="99">
        <v>28</v>
      </c>
      <c r="AK42" s="99">
        <v>6</v>
      </c>
      <c r="AL42" s="99">
        <v>10</v>
      </c>
      <c r="AM42" s="99">
        <v>4</v>
      </c>
      <c r="AN42" s="99">
        <v>17</v>
      </c>
      <c r="AO42" s="99">
        <v>3</v>
      </c>
      <c r="AP42" s="97" t="s">
        <v>129</v>
      </c>
      <c r="AQ42" s="99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157"/>
    </row>
    <row r="43" spans="1:80">
      <c r="A43" s="31" t="s">
        <v>210</v>
      </c>
      <c r="B43" s="31"/>
      <c r="C43" s="71" t="s">
        <v>345</v>
      </c>
      <c r="D43" s="9" t="s">
        <v>510</v>
      </c>
      <c r="E43" s="137">
        <v>38</v>
      </c>
      <c r="F43" s="168">
        <v>13.55</v>
      </c>
      <c r="G43" s="168"/>
      <c r="H43" s="31">
        <v>106</v>
      </c>
      <c r="I43" s="164">
        <v>43.916666666666664</v>
      </c>
      <c r="K43" s="126">
        <v>73.540000000000006</v>
      </c>
      <c r="L43" s="91">
        <v>0.1523709973485621</v>
      </c>
      <c r="M43" s="90">
        <v>13.510228431572507</v>
      </c>
      <c r="N43" s="90">
        <v>1.1275453803793598</v>
      </c>
      <c r="O43" s="90">
        <v>0.14221293085865799</v>
      </c>
      <c r="P43" s="90">
        <v>0.32505812767693248</v>
      </c>
      <c r="Q43" s="90">
        <v>2.4582520905568019</v>
      </c>
      <c r="R43" s="90">
        <v>8.2077177238425456</v>
      </c>
      <c r="S43" s="90">
        <v>8.1264531919233121E-2</v>
      </c>
      <c r="T43" s="90">
        <v>6.0948398939424844E-2</v>
      </c>
      <c r="U43" s="90">
        <v>1.55</v>
      </c>
      <c r="V43" s="90">
        <v>99.61</v>
      </c>
      <c r="W43" s="102">
        <v>60</v>
      </c>
      <c r="X43" s="99">
        <v>162</v>
      </c>
      <c r="Y43" s="99">
        <v>48</v>
      </c>
      <c r="Z43" s="99">
        <v>38</v>
      </c>
      <c r="AA43" s="99">
        <v>132</v>
      </c>
      <c r="AB43" s="99">
        <v>49</v>
      </c>
      <c r="AC43" s="99">
        <v>35</v>
      </c>
      <c r="AD43" s="99">
        <v>29</v>
      </c>
      <c r="AE43" s="99">
        <v>125</v>
      </c>
      <c r="AF43" s="99">
        <v>26</v>
      </c>
      <c r="AG43" s="99">
        <v>57</v>
      </c>
      <c r="AH43" s="99">
        <v>23</v>
      </c>
      <c r="AI43" s="99" t="s">
        <v>129</v>
      </c>
      <c r="AJ43" s="99">
        <v>11</v>
      </c>
      <c r="AK43" s="99">
        <v>7</v>
      </c>
      <c r="AL43" s="99">
        <v>5</v>
      </c>
      <c r="AM43" s="99" t="s">
        <v>128</v>
      </c>
      <c r="AN43" s="99">
        <v>22</v>
      </c>
      <c r="AO43" s="99">
        <v>2</v>
      </c>
      <c r="AP43" s="97">
        <v>3</v>
      </c>
      <c r="AQ43" s="99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157"/>
    </row>
    <row r="44" spans="1:80">
      <c r="A44" s="31" t="s">
        <v>640</v>
      </c>
      <c r="B44" s="31"/>
      <c r="C44" s="71" t="s">
        <v>345</v>
      </c>
      <c r="D44" s="9" t="s">
        <v>510</v>
      </c>
      <c r="E44" s="137">
        <v>38</v>
      </c>
      <c r="F44" s="168">
        <v>13.55</v>
      </c>
      <c r="G44" s="168"/>
      <c r="H44" s="31">
        <v>106</v>
      </c>
      <c r="I44" s="164">
        <v>43.916666666666664</v>
      </c>
      <c r="K44" s="126">
        <v>72.78</v>
      </c>
      <c r="L44" s="91">
        <v>0.29354523227383866</v>
      </c>
      <c r="M44" s="90">
        <v>13.563814180929096</v>
      </c>
      <c r="N44" s="90">
        <v>1.6904156479217605</v>
      </c>
      <c r="O44" s="90">
        <v>0.33403422982885089</v>
      </c>
      <c r="P44" s="90">
        <v>0.89075794621026905</v>
      </c>
      <c r="Q44" s="90">
        <v>2.5912958435207827</v>
      </c>
      <c r="R44" s="90">
        <v>7.0653300733496343</v>
      </c>
      <c r="S44" s="90">
        <v>0.11134474327628363</v>
      </c>
      <c r="T44" s="90">
        <v>4.0488997555012229E-2</v>
      </c>
      <c r="U44" s="90">
        <v>1.2</v>
      </c>
      <c r="V44" s="90">
        <v>99.36</v>
      </c>
      <c r="W44" s="102">
        <v>47</v>
      </c>
      <c r="X44" s="99">
        <v>152</v>
      </c>
      <c r="Y44" s="99">
        <v>172</v>
      </c>
      <c r="Z44" s="99">
        <v>25</v>
      </c>
      <c r="AA44" s="99">
        <v>205</v>
      </c>
      <c r="AB44" s="99">
        <v>19</v>
      </c>
      <c r="AC44" s="99">
        <v>20</v>
      </c>
      <c r="AD44" s="99">
        <v>14</v>
      </c>
      <c r="AE44" s="99">
        <v>915</v>
      </c>
      <c r="AF44" s="99">
        <v>46</v>
      </c>
      <c r="AG44" s="99">
        <v>94</v>
      </c>
      <c r="AH44" s="99">
        <v>39</v>
      </c>
      <c r="AI44" s="99">
        <v>5</v>
      </c>
      <c r="AJ44" s="99">
        <v>18</v>
      </c>
      <c r="AK44" s="99">
        <v>6</v>
      </c>
      <c r="AL44" s="99">
        <v>9</v>
      </c>
      <c r="AM44" s="99">
        <v>6</v>
      </c>
      <c r="AN44" s="99">
        <v>18</v>
      </c>
      <c r="AO44" s="99">
        <v>2</v>
      </c>
      <c r="AP44" s="97">
        <v>3</v>
      </c>
      <c r="AQ44" s="99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157"/>
    </row>
    <row r="45" spans="1:80">
      <c r="D45" s="10"/>
      <c r="E45" s="136"/>
      <c r="F45" s="168"/>
      <c r="G45" s="168"/>
      <c r="I45" s="164"/>
      <c r="K45" s="126"/>
      <c r="L45" s="81"/>
      <c r="M45" s="82"/>
      <c r="N45" s="82"/>
      <c r="O45" s="82"/>
      <c r="P45" s="82"/>
      <c r="Q45" s="82"/>
      <c r="R45" s="82"/>
      <c r="S45" s="82"/>
      <c r="T45" s="82"/>
      <c r="U45" s="82"/>
      <c r="V45" s="90"/>
      <c r="W45" s="102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7"/>
      <c r="AQ45" s="99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157"/>
    </row>
    <row r="46" spans="1:80">
      <c r="B46" s="117" t="s">
        <v>762</v>
      </c>
      <c r="E46" s="136"/>
      <c r="F46" s="168"/>
      <c r="G46" s="168"/>
      <c r="H46" s="20"/>
      <c r="I46" s="164"/>
      <c r="K46" s="126"/>
      <c r="L46" s="88"/>
      <c r="M46" s="86"/>
      <c r="N46" s="86"/>
      <c r="O46" s="82"/>
      <c r="P46" s="86"/>
      <c r="Q46" s="86"/>
      <c r="R46" s="86"/>
      <c r="S46" s="86"/>
      <c r="T46" s="86"/>
      <c r="U46" s="86"/>
      <c r="V46" s="80"/>
      <c r="W46" s="104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8"/>
      <c r="AQ46" s="94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157"/>
    </row>
    <row r="47" spans="1:80">
      <c r="D47" s="10"/>
      <c r="E47" s="136"/>
      <c r="F47" s="168"/>
      <c r="G47" s="168"/>
      <c r="I47" s="164"/>
      <c r="K47" s="126"/>
      <c r="L47" s="81"/>
      <c r="M47" s="82"/>
      <c r="N47" s="82"/>
      <c r="O47" s="82"/>
      <c r="P47" s="82"/>
      <c r="Q47" s="82"/>
      <c r="R47" s="82"/>
      <c r="S47" s="82"/>
      <c r="T47" s="82"/>
      <c r="U47" s="82"/>
      <c r="V47" s="90"/>
      <c r="W47" s="102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7"/>
      <c r="AQ47" s="99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157"/>
    </row>
    <row r="48" spans="1:80">
      <c r="C48" s="68" t="s">
        <v>44</v>
      </c>
      <c r="D48" s="10"/>
      <c r="E48" s="136"/>
      <c r="F48" s="168"/>
      <c r="G48" s="168"/>
      <c r="I48" s="164"/>
      <c r="K48" s="126"/>
      <c r="L48" s="88"/>
      <c r="M48" s="86"/>
      <c r="N48" s="86"/>
      <c r="O48" s="82"/>
      <c r="P48" s="86"/>
      <c r="Q48" s="86"/>
      <c r="R48" s="86"/>
      <c r="S48" s="86"/>
      <c r="T48" s="86"/>
      <c r="U48" s="86"/>
      <c r="V48" s="80"/>
      <c r="W48" s="104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8"/>
      <c r="AQ48" s="94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157"/>
    </row>
    <row r="49" spans="1:71">
      <c r="A49" s="7" t="s">
        <v>310</v>
      </c>
      <c r="C49" s="71" t="s">
        <v>412</v>
      </c>
      <c r="D49" s="10" t="s">
        <v>408</v>
      </c>
      <c r="E49" s="137">
        <v>37</v>
      </c>
      <c r="F49" s="168">
        <v>57.25</v>
      </c>
      <c r="G49" s="168"/>
      <c r="H49" s="31">
        <v>107</v>
      </c>
      <c r="I49" s="164">
        <v>1.55</v>
      </c>
      <c r="K49" s="126"/>
      <c r="L49" s="81"/>
      <c r="M49" s="82"/>
      <c r="N49" s="82"/>
      <c r="O49" s="82"/>
      <c r="P49" s="82"/>
      <c r="Q49" s="82"/>
      <c r="R49" s="82"/>
      <c r="S49" s="82"/>
      <c r="T49" s="82"/>
      <c r="U49" s="82"/>
      <c r="V49" s="90"/>
      <c r="W49" s="102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7"/>
      <c r="AQ49" s="99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157"/>
    </row>
    <row r="50" spans="1:71">
      <c r="A50" s="7" t="s">
        <v>311</v>
      </c>
      <c r="C50" s="71" t="s">
        <v>299</v>
      </c>
      <c r="D50" s="10" t="s">
        <v>606</v>
      </c>
      <c r="E50" s="137">
        <v>38</v>
      </c>
      <c r="F50" s="168">
        <v>0.38333333333333336</v>
      </c>
      <c r="G50" s="168"/>
      <c r="H50" s="31">
        <v>107</v>
      </c>
      <c r="I50" s="164">
        <v>5.65</v>
      </c>
      <c r="K50" s="126">
        <v>64.69</v>
      </c>
      <c r="L50" s="81">
        <v>0.6486009039824091</v>
      </c>
      <c r="M50" s="82">
        <v>16.162487946901216</v>
      </c>
      <c r="N50" s="82">
        <v>4.4614043488883466</v>
      </c>
      <c r="O50" s="82">
        <v>1.2072867293753564</v>
      </c>
      <c r="P50" s="82">
        <v>3.3420121345386433</v>
      </c>
      <c r="Q50" s="82">
        <v>3.9269652862610966</v>
      </c>
      <c r="R50" s="82">
        <v>4.3785612427722125</v>
      </c>
      <c r="S50" s="82">
        <v>0.35460890544832641</v>
      </c>
      <c r="T50" s="82">
        <v>7.173000651518853E-2</v>
      </c>
      <c r="U50" s="82">
        <v>1.01</v>
      </c>
      <c r="V50" s="90">
        <v>99.242000000000019</v>
      </c>
      <c r="W50" s="102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7"/>
      <c r="AQ50" s="99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157"/>
    </row>
    <row r="51" spans="1:71">
      <c r="A51" s="7" t="s">
        <v>312</v>
      </c>
      <c r="C51" s="71" t="s">
        <v>412</v>
      </c>
      <c r="D51" s="10" t="s">
        <v>349</v>
      </c>
      <c r="E51" s="137">
        <v>37</v>
      </c>
      <c r="F51" s="168">
        <v>58.383333333333333</v>
      </c>
      <c r="G51" s="168"/>
      <c r="H51" s="31">
        <v>107</v>
      </c>
      <c r="I51" s="164">
        <v>4.8833333333333329</v>
      </c>
      <c r="K51" s="126">
        <v>61.39</v>
      </c>
      <c r="L51" s="81">
        <v>0.84113855333708887</v>
      </c>
      <c r="M51" s="82">
        <v>16.808268677891135</v>
      </c>
      <c r="N51" s="82">
        <v>6.3458310070726673</v>
      </c>
      <c r="O51" s="82">
        <v>2.5679587114810878</v>
      </c>
      <c r="P51" s="82">
        <v>5.3710632993261145</v>
      </c>
      <c r="Q51" s="82">
        <v>3.1169777179695815</v>
      </c>
      <c r="R51" s="82">
        <v>2.4063606642882478</v>
      </c>
      <c r="S51" s="82">
        <v>0.35323675700486118</v>
      </c>
      <c r="T51" s="82">
        <v>0.10151672195447624</v>
      </c>
      <c r="U51" s="82">
        <v>3.44</v>
      </c>
      <c r="V51" s="90">
        <v>99.301999999999978</v>
      </c>
      <c r="W51" s="102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7"/>
      <c r="AQ51" s="99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157"/>
    </row>
    <row r="52" spans="1:71">
      <c r="A52" s="7" t="s">
        <v>379</v>
      </c>
      <c r="C52" s="71" t="s">
        <v>412</v>
      </c>
      <c r="D52" s="10" t="s">
        <v>607</v>
      </c>
      <c r="E52" s="137">
        <v>37</v>
      </c>
      <c r="F52" s="168">
        <v>57.6</v>
      </c>
      <c r="G52" s="168"/>
      <c r="H52" s="31">
        <v>107</v>
      </c>
      <c r="I52" s="164">
        <v>5.15</v>
      </c>
      <c r="K52" s="126">
        <v>65.59</v>
      </c>
      <c r="L52" s="81">
        <v>0.6036320965485561</v>
      </c>
      <c r="M52" s="82">
        <v>15.730611091391223</v>
      </c>
      <c r="N52" s="82">
        <v>4.2936433716827089</v>
      </c>
      <c r="O52" s="82">
        <v>1.381945399118869</v>
      </c>
      <c r="P52" s="82">
        <v>3.3871616102561961</v>
      </c>
      <c r="Q52" s="82">
        <v>4.2254246758398928</v>
      </c>
      <c r="R52" s="82">
        <v>3.3902624600672326</v>
      </c>
      <c r="S52" s="82">
        <v>0.28527818261541354</v>
      </c>
      <c r="T52" s="82">
        <v>0.12196675923412606</v>
      </c>
      <c r="U52" s="82">
        <v>3.22</v>
      </c>
      <c r="V52" s="90">
        <v>99.005999999999986</v>
      </c>
      <c r="W52" s="102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7"/>
      <c r="AQ52" s="99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157"/>
    </row>
    <row r="53" spans="1:71">
      <c r="A53" s="7" t="s">
        <v>380</v>
      </c>
      <c r="C53" s="71" t="s">
        <v>412</v>
      </c>
      <c r="D53" s="10" t="s">
        <v>96</v>
      </c>
      <c r="E53" s="137">
        <v>37</v>
      </c>
      <c r="F53" s="168">
        <v>56.1</v>
      </c>
      <c r="G53" s="168"/>
      <c r="H53" s="31">
        <v>107</v>
      </c>
      <c r="I53" s="164">
        <v>4.6833333333333336</v>
      </c>
      <c r="K53" s="126">
        <v>63.01</v>
      </c>
      <c r="L53" s="81">
        <v>0.73190082644628096</v>
      </c>
      <c r="M53" s="82">
        <v>16.562305785123964</v>
      </c>
      <c r="N53" s="82">
        <v>5.2503719008264458</v>
      </c>
      <c r="O53" s="82">
        <v>1.4780330578512395</v>
      </c>
      <c r="P53" s="82">
        <v>3.9736115702479333</v>
      </c>
      <c r="Q53" s="82">
        <v>3.6147768595041323</v>
      </c>
      <c r="R53" s="82">
        <v>3.9756446280991735</v>
      </c>
      <c r="S53" s="82">
        <v>0.36595041322314048</v>
      </c>
      <c r="T53" s="82">
        <v>5.5909090909090908E-2</v>
      </c>
      <c r="U53" s="82">
        <v>1.61</v>
      </c>
      <c r="V53" s="90">
        <v>99.015000000000001</v>
      </c>
      <c r="W53" s="102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7"/>
      <c r="AQ53" s="99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157"/>
    </row>
    <row r="54" spans="1:71">
      <c r="A54" s="7" t="s">
        <v>381</v>
      </c>
      <c r="C54" s="71" t="s">
        <v>412</v>
      </c>
      <c r="D54" s="10" t="s">
        <v>407</v>
      </c>
      <c r="E54" s="137">
        <v>37</v>
      </c>
      <c r="F54" s="168">
        <v>57.916666666666664</v>
      </c>
      <c r="G54" s="168"/>
      <c r="H54" s="31">
        <v>107</v>
      </c>
      <c r="I54" s="164">
        <v>6.0666666666666664</v>
      </c>
      <c r="K54" s="126">
        <v>60.4</v>
      </c>
      <c r="L54" s="81">
        <v>0.86826645477828857</v>
      </c>
      <c r="M54" s="82">
        <v>16.470597309223315</v>
      </c>
      <c r="N54" s="82">
        <v>6.7384805751843739</v>
      </c>
      <c r="O54" s="82">
        <v>1.7680877279600087</v>
      </c>
      <c r="P54" s="82">
        <v>5.045717252445459</v>
      </c>
      <c r="Q54" s="82">
        <v>3.4761195112167123</v>
      </c>
      <c r="R54" s="82">
        <v>3.57994504273768</v>
      </c>
      <c r="S54" s="82">
        <v>0.33997772086277656</v>
      </c>
      <c r="T54" s="82">
        <v>0.27483228932020898</v>
      </c>
      <c r="U54" s="82">
        <v>1.74</v>
      </c>
      <c r="V54" s="90">
        <v>98.960999999999984</v>
      </c>
      <c r="W54" s="102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7"/>
      <c r="AQ54" s="99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157"/>
    </row>
    <row r="55" spans="1:71">
      <c r="A55" s="6" t="s">
        <v>410</v>
      </c>
      <c r="B55" s="6"/>
      <c r="C55" s="42" t="s">
        <v>412</v>
      </c>
      <c r="D55" s="29" t="s">
        <v>824</v>
      </c>
      <c r="E55" s="137">
        <v>37</v>
      </c>
      <c r="F55" s="168">
        <v>57.283333333333331</v>
      </c>
      <c r="G55" s="168"/>
      <c r="H55" s="31">
        <v>107</v>
      </c>
      <c r="I55" s="164">
        <v>1.6333333333333333</v>
      </c>
      <c r="K55" s="129">
        <v>65.75</v>
      </c>
      <c r="L55" s="88">
        <v>0.63199508649810621</v>
      </c>
      <c r="M55" s="86">
        <v>15.08633432285802</v>
      </c>
      <c r="N55" s="86">
        <v>4.8928651857917895</v>
      </c>
      <c r="O55" s="86">
        <v>1.6207615927935304</v>
      </c>
      <c r="P55" s="86">
        <v>3.4555860374654519</v>
      </c>
      <c r="Q55" s="86">
        <v>3.6390684819326435</v>
      </c>
      <c r="R55" s="86">
        <v>4.1487419387859559</v>
      </c>
      <c r="S55" s="86">
        <v>0.29561060497492064</v>
      </c>
      <c r="T55" s="86">
        <v>6.1160814822397373E-2</v>
      </c>
      <c r="U55" s="86">
        <v>1.89</v>
      </c>
      <c r="V55" s="80">
        <f>SUM(K55:T55)</f>
        <v>99.582124065922827</v>
      </c>
      <c r="W55" s="104">
        <v>53</v>
      </c>
      <c r="X55" s="93">
        <v>148</v>
      </c>
      <c r="Y55" s="93">
        <v>619</v>
      </c>
      <c r="Z55" s="93">
        <v>20</v>
      </c>
      <c r="AA55" s="93">
        <v>186</v>
      </c>
      <c r="AB55" s="93">
        <v>16</v>
      </c>
      <c r="AC55" s="93">
        <v>30</v>
      </c>
      <c r="AD55" s="93">
        <v>18</v>
      </c>
      <c r="AE55" s="93">
        <v>1101</v>
      </c>
      <c r="AF55" s="93">
        <v>57</v>
      </c>
      <c r="AG55" s="93">
        <v>101</v>
      </c>
      <c r="AH55" s="93">
        <v>43</v>
      </c>
      <c r="AI55" s="93"/>
      <c r="AJ55" s="93"/>
      <c r="AK55" s="93"/>
      <c r="AL55" s="93"/>
      <c r="AM55" s="93"/>
      <c r="AN55" s="93"/>
      <c r="AO55" s="93"/>
      <c r="AP55" s="98"/>
      <c r="AQ55" s="94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157"/>
    </row>
    <row r="56" spans="1:71">
      <c r="A56" s="7" t="s">
        <v>382</v>
      </c>
      <c r="C56" s="71" t="s">
        <v>412</v>
      </c>
      <c r="D56" s="10" t="s">
        <v>383</v>
      </c>
      <c r="E56" s="137">
        <v>37</v>
      </c>
      <c r="F56" s="168">
        <v>57.833333333333336</v>
      </c>
      <c r="G56" s="168"/>
      <c r="H56" s="31">
        <v>107</v>
      </c>
      <c r="I56" s="164">
        <v>6.15</v>
      </c>
      <c r="K56" s="126">
        <v>64.86</v>
      </c>
      <c r="L56" s="81">
        <v>0.64454730004060101</v>
      </c>
      <c r="M56" s="82">
        <v>16.012971985383679</v>
      </c>
      <c r="N56" s="82">
        <v>4.54204425497361</v>
      </c>
      <c r="O56" s="82">
        <v>1.1178867235079173</v>
      </c>
      <c r="P56" s="82">
        <v>3.4342285830288271</v>
      </c>
      <c r="Q56" s="82">
        <v>3.8068574908647994</v>
      </c>
      <c r="R56" s="82">
        <v>4.3406232237109217</v>
      </c>
      <c r="S56" s="82">
        <v>0.37262890783597241</v>
      </c>
      <c r="T56" s="82">
        <v>9.063946406820951E-2</v>
      </c>
      <c r="U56" s="82">
        <v>0.7</v>
      </c>
      <c r="V56" s="90">
        <v>99.22</v>
      </c>
      <c r="W56" s="102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7"/>
      <c r="AQ56" s="99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157"/>
    </row>
    <row r="57" spans="1:71">
      <c r="A57" s="7" t="s">
        <v>328</v>
      </c>
      <c r="C57" s="71" t="s">
        <v>412</v>
      </c>
      <c r="D57" s="10" t="s">
        <v>384</v>
      </c>
      <c r="E57" s="137">
        <v>37</v>
      </c>
      <c r="F57" s="168">
        <v>57.633333333333333</v>
      </c>
      <c r="G57" s="168"/>
      <c r="H57" s="31">
        <v>107</v>
      </c>
      <c r="I57" s="164">
        <v>6.2</v>
      </c>
      <c r="K57" s="126">
        <v>65.14</v>
      </c>
      <c r="L57" s="81">
        <v>0.65541446566436401</v>
      </c>
      <c r="M57" s="82">
        <v>16.133279154815114</v>
      </c>
      <c r="N57" s="82">
        <v>4.6786509548963826</v>
      </c>
      <c r="O57" s="82">
        <v>0.96799674928890678</v>
      </c>
      <c r="P57" s="82">
        <v>3.0653230394148716</v>
      </c>
      <c r="Q57" s="82">
        <v>3.7509874034945141</v>
      </c>
      <c r="R57" s="82">
        <v>4.4164851686306372</v>
      </c>
      <c r="S57" s="82">
        <v>0.3730820804550995</v>
      </c>
      <c r="T57" s="82">
        <v>8.0666395774075569E-2</v>
      </c>
      <c r="U57" s="82">
        <v>0.82</v>
      </c>
      <c r="V57" s="90">
        <v>99.26</v>
      </c>
      <c r="W57" s="102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7"/>
      <c r="AQ57" s="99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157"/>
    </row>
    <row r="58" spans="1:71">
      <c r="A58" s="7" t="s">
        <v>743</v>
      </c>
      <c r="C58" s="71" t="s">
        <v>299</v>
      </c>
      <c r="D58" s="10" t="s">
        <v>286</v>
      </c>
      <c r="E58" s="137">
        <v>38</v>
      </c>
      <c r="F58" s="168">
        <v>0.58333333333333337</v>
      </c>
      <c r="G58" s="168"/>
      <c r="H58" s="31">
        <v>107</v>
      </c>
      <c r="I58" s="164">
        <v>5.5666666666666664</v>
      </c>
      <c r="K58" s="126">
        <v>66.11</v>
      </c>
      <c r="L58" s="81">
        <v>0.60167949305237434</v>
      </c>
      <c r="M58" s="82">
        <v>15.278829337812388</v>
      </c>
      <c r="N58" s="82">
        <v>4.2480386318521912</v>
      </c>
      <c r="O58" s="82">
        <v>1.2668528019544967</v>
      </c>
      <c r="P58" s="82">
        <v>3.0648364126838699</v>
      </c>
      <c r="Q58" s="82">
        <v>3.650390492187102</v>
      </c>
      <c r="R58" s="82">
        <v>4.3720027485112229</v>
      </c>
      <c r="S58" s="82">
        <v>0.30335934239324069</v>
      </c>
      <c r="T58" s="82">
        <v>0.10582302641624675</v>
      </c>
      <c r="U58" s="82">
        <v>0.77</v>
      </c>
      <c r="V58" s="90">
        <v>99.004999999999995</v>
      </c>
      <c r="W58" s="102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7"/>
      <c r="AQ58" s="99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157"/>
    </row>
    <row r="59" spans="1:71">
      <c r="A59" s="6" t="s">
        <v>597</v>
      </c>
      <c r="B59" s="6"/>
      <c r="C59" s="42" t="s">
        <v>412</v>
      </c>
      <c r="D59" s="29" t="s">
        <v>675</v>
      </c>
      <c r="E59" s="137">
        <v>37</v>
      </c>
      <c r="F59" s="168">
        <v>57.716666666666669</v>
      </c>
      <c r="G59" s="168"/>
      <c r="H59" s="31">
        <v>107</v>
      </c>
      <c r="I59" s="164">
        <v>4.5999999999999996</v>
      </c>
      <c r="K59" s="129">
        <v>74.28</v>
      </c>
      <c r="L59" s="81">
        <v>0.3526120797011208</v>
      </c>
      <c r="M59" s="82">
        <v>13.728157430469073</v>
      </c>
      <c r="N59" s="82">
        <v>1.445503320880033</v>
      </c>
      <c r="O59" s="82">
        <v>0.35879825653798253</v>
      </c>
      <c r="P59" s="82">
        <v>1.2073355126608551</v>
      </c>
      <c r="Q59" s="82">
        <v>2.6878938356164386</v>
      </c>
      <c r="R59" s="82">
        <v>5.1159682440846819</v>
      </c>
      <c r="S59" s="82">
        <v>0.14949927355749271</v>
      </c>
      <c r="T59" s="82">
        <v>2.2682648401826482E-2</v>
      </c>
      <c r="U59" s="82">
        <v>2.99</v>
      </c>
      <c r="V59" s="90">
        <v>99.35</v>
      </c>
      <c r="W59" s="104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8"/>
      <c r="AQ59" s="94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157"/>
    </row>
    <row r="60" spans="1:71">
      <c r="A60" s="6" t="s">
        <v>680</v>
      </c>
      <c r="B60" s="6"/>
      <c r="C60" s="42" t="s">
        <v>412</v>
      </c>
      <c r="D60" s="29" t="s">
        <v>402</v>
      </c>
      <c r="E60" s="137">
        <v>37</v>
      </c>
      <c r="F60" s="168">
        <v>57.81666666666667</v>
      </c>
      <c r="G60" s="168"/>
      <c r="H60" s="31">
        <v>107</v>
      </c>
      <c r="I60" s="164">
        <v>4.5</v>
      </c>
      <c r="K60" s="129">
        <v>71.62</v>
      </c>
      <c r="L60" s="81">
        <v>0.36515283532862258</v>
      </c>
      <c r="M60" s="82">
        <v>14.296978342326922</v>
      </c>
      <c r="N60" s="82">
        <v>1.9761822480142786</v>
      </c>
      <c r="O60" s="82">
        <v>0.66287688004258483</v>
      </c>
      <c r="P60" s="82">
        <v>1.6826076673381418</v>
      </c>
      <c r="Q60" s="82">
        <v>2.8569059900426894</v>
      </c>
      <c r="R60" s="82">
        <v>5.7470076923879807</v>
      </c>
      <c r="S60" s="82">
        <v>0.12863338517258296</v>
      </c>
      <c r="T60" s="82">
        <v>5.705513052009728E-2</v>
      </c>
      <c r="U60" s="82">
        <v>3.58</v>
      </c>
      <c r="V60" s="90">
        <v>99.389000000000024</v>
      </c>
      <c r="W60" s="104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8"/>
      <c r="AQ60" s="94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157"/>
    </row>
    <row r="61" spans="1:71">
      <c r="A61" s="6" t="s">
        <v>674</v>
      </c>
      <c r="B61" s="6"/>
      <c r="C61" s="42" t="s">
        <v>412</v>
      </c>
      <c r="D61" s="29" t="s">
        <v>588</v>
      </c>
      <c r="E61" s="137">
        <v>37</v>
      </c>
      <c r="F61" s="168">
        <v>57.8</v>
      </c>
      <c r="G61" s="168"/>
      <c r="H61" s="31">
        <v>107</v>
      </c>
      <c r="I61" s="164">
        <v>4.5166666666666666</v>
      </c>
      <c r="K61" s="129">
        <v>71.89</v>
      </c>
      <c r="L61" s="81">
        <v>0.37473322898032202</v>
      </c>
      <c r="M61" s="82">
        <v>14.38733184257603</v>
      </c>
      <c r="N61" s="82">
        <v>2.1302220483005367</v>
      </c>
      <c r="O61" s="82">
        <v>0.45048792486583189</v>
      </c>
      <c r="P61" s="82">
        <v>1.5443857334525939</v>
      </c>
      <c r="Q61" s="82">
        <v>3.2473512969588549</v>
      </c>
      <c r="R61" s="82">
        <v>5.1583897584973171</v>
      </c>
      <c r="S61" s="82">
        <v>0.15352951699463327</v>
      </c>
      <c r="T61" s="82">
        <v>4.2422629695885512E-2</v>
      </c>
      <c r="U61" s="82">
        <v>0.99</v>
      </c>
      <c r="V61" s="90">
        <v>99.374000000000024</v>
      </c>
      <c r="W61" s="104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8"/>
      <c r="AQ61" s="94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157"/>
    </row>
    <row r="62" spans="1:71">
      <c r="D62" s="10"/>
      <c r="E62" s="136"/>
      <c r="F62" s="168"/>
      <c r="G62" s="168"/>
      <c r="I62" s="164"/>
      <c r="K62" s="126"/>
      <c r="L62" s="88"/>
      <c r="M62" s="86"/>
      <c r="N62" s="86"/>
      <c r="O62" s="82"/>
      <c r="P62" s="86"/>
      <c r="Q62" s="86"/>
      <c r="R62" s="86"/>
      <c r="S62" s="86"/>
      <c r="T62" s="86"/>
      <c r="U62" s="86"/>
      <c r="V62" s="80"/>
      <c r="W62" s="104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8"/>
      <c r="AQ62" s="94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157"/>
    </row>
    <row r="63" spans="1:71">
      <c r="C63" s="68" t="s">
        <v>45</v>
      </c>
      <c r="D63" s="10"/>
      <c r="E63" s="136"/>
      <c r="F63" s="168"/>
      <c r="G63" s="168"/>
      <c r="I63" s="164"/>
      <c r="K63" s="126"/>
      <c r="L63" s="88"/>
      <c r="M63" s="86"/>
      <c r="N63" s="86"/>
      <c r="O63" s="82"/>
      <c r="P63" s="86"/>
      <c r="Q63" s="86"/>
      <c r="R63" s="86"/>
      <c r="S63" s="86"/>
      <c r="T63" s="86"/>
      <c r="U63" s="86"/>
      <c r="V63" s="80"/>
      <c r="W63" s="104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8"/>
      <c r="AQ63" s="94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157"/>
    </row>
    <row r="64" spans="1:71">
      <c r="A64" s="6" t="s">
        <v>411</v>
      </c>
      <c r="B64" s="6"/>
      <c r="C64" s="42" t="s">
        <v>185</v>
      </c>
      <c r="D64" s="29" t="s">
        <v>587</v>
      </c>
      <c r="E64" s="137">
        <v>37</v>
      </c>
      <c r="F64" s="168">
        <v>59.716666666666669</v>
      </c>
      <c r="G64" s="168"/>
      <c r="H64" s="31">
        <v>106</v>
      </c>
      <c r="I64" s="164">
        <v>54.466666666666669</v>
      </c>
      <c r="K64" s="129">
        <v>58.87</v>
      </c>
      <c r="L64" s="88">
        <v>0.93856232294617559</v>
      </c>
      <c r="M64" s="86">
        <v>17.227160056657222</v>
      </c>
      <c r="N64" s="86">
        <v>7.7608002832861187</v>
      </c>
      <c r="O64" s="86">
        <v>2.1597025495750706</v>
      </c>
      <c r="P64" s="86">
        <v>5.1772308781869683</v>
      </c>
      <c r="Q64" s="86">
        <v>3.5625</v>
      </c>
      <c r="R64" s="86">
        <v>3.5524079320113309</v>
      </c>
      <c r="S64" s="86">
        <v>0.3935906515580736</v>
      </c>
      <c r="T64" s="86">
        <v>0.11101274787535409</v>
      </c>
      <c r="U64" s="86">
        <v>0.91</v>
      </c>
      <c r="V64" s="80">
        <f>SUM(K64:T64)</f>
        <v>99.752967422096305</v>
      </c>
      <c r="W64" s="104">
        <v>100</v>
      </c>
      <c r="X64" s="93">
        <v>97</v>
      </c>
      <c r="Y64" s="93">
        <v>635</v>
      </c>
      <c r="Z64" s="93">
        <v>32</v>
      </c>
      <c r="AA64" s="93">
        <v>226</v>
      </c>
      <c r="AB64" s="93">
        <v>16</v>
      </c>
      <c r="AC64" s="93">
        <v>53</v>
      </c>
      <c r="AD64" s="93">
        <v>9</v>
      </c>
      <c r="AE64" s="93">
        <v>975</v>
      </c>
      <c r="AF64" s="93">
        <v>40</v>
      </c>
      <c r="AG64" s="93">
        <v>89</v>
      </c>
      <c r="AH64" s="93">
        <v>33</v>
      </c>
      <c r="AI64" s="93"/>
      <c r="AJ64" s="93"/>
      <c r="AK64" s="93"/>
      <c r="AL64" s="93"/>
      <c r="AM64" s="93"/>
      <c r="AN64" s="93"/>
      <c r="AO64" s="93"/>
      <c r="AP64" s="98"/>
      <c r="AQ64" s="94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157"/>
    </row>
    <row r="65" spans="1:71">
      <c r="A65" s="6" t="s">
        <v>197</v>
      </c>
      <c r="B65" s="6"/>
      <c r="C65" s="42" t="s">
        <v>575</v>
      </c>
      <c r="D65" s="29" t="s">
        <v>825</v>
      </c>
      <c r="E65" s="137">
        <v>38</v>
      </c>
      <c r="F65" s="168">
        <v>0.95</v>
      </c>
      <c r="G65" s="168"/>
      <c r="H65" s="31">
        <v>106</v>
      </c>
      <c r="I65" s="164">
        <v>57.033333333333331</v>
      </c>
      <c r="K65" s="129">
        <v>68.430000000000007</v>
      </c>
      <c r="L65" s="88">
        <v>0.53437199303920568</v>
      </c>
      <c r="M65" s="86">
        <v>14.551360425836831</v>
      </c>
      <c r="N65" s="86">
        <v>4.2955287132766919</v>
      </c>
      <c r="O65" s="86">
        <v>1.4181410584501997</v>
      </c>
      <c r="P65" s="86">
        <v>3.6892220288668236</v>
      </c>
      <c r="Q65" s="86">
        <v>2.8465585013819226</v>
      </c>
      <c r="R65" s="86">
        <v>4.2749759443136455</v>
      </c>
      <c r="S65" s="86">
        <v>0.22608045859351011</v>
      </c>
      <c r="T65" s="86">
        <v>0.12331661377827824</v>
      </c>
      <c r="U65" s="86">
        <v>2.7</v>
      </c>
      <c r="V65" s="80">
        <f>SUM(K65:T65)</f>
        <v>100.38955573753712</v>
      </c>
      <c r="W65" s="104">
        <v>50</v>
      </c>
      <c r="X65" s="93">
        <v>99</v>
      </c>
      <c r="Y65" s="93">
        <v>507</v>
      </c>
      <c r="Z65" s="93">
        <v>27</v>
      </c>
      <c r="AA65" s="93">
        <v>168</v>
      </c>
      <c r="AB65" s="93">
        <v>18</v>
      </c>
      <c r="AC65" s="93">
        <v>15</v>
      </c>
      <c r="AD65" s="93">
        <v>31</v>
      </c>
      <c r="AE65" s="93">
        <v>826</v>
      </c>
      <c r="AF65" s="93">
        <v>45</v>
      </c>
      <c r="AG65" s="93">
        <v>76</v>
      </c>
      <c r="AH65" s="93">
        <v>31</v>
      </c>
      <c r="AI65" s="93"/>
      <c r="AJ65" s="93"/>
      <c r="AK65" s="93"/>
      <c r="AL65" s="93"/>
      <c r="AM65" s="93"/>
      <c r="AN65" s="93"/>
      <c r="AO65" s="93"/>
      <c r="AP65" s="98"/>
      <c r="AQ65" s="94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157"/>
    </row>
    <row r="66" spans="1:71">
      <c r="A66" s="6" t="s">
        <v>356</v>
      </c>
      <c r="B66" s="6"/>
      <c r="C66" s="42" t="s">
        <v>185</v>
      </c>
      <c r="D66" s="29" t="s">
        <v>732</v>
      </c>
      <c r="E66" s="136" t="s">
        <v>472</v>
      </c>
      <c r="F66" s="168"/>
      <c r="G66" s="168"/>
      <c r="H66" s="31" t="s">
        <v>472</v>
      </c>
      <c r="I66" s="164"/>
      <c r="K66" s="129">
        <v>64.25</v>
      </c>
      <c r="L66" s="88">
        <v>0.69508484972398288</v>
      </c>
      <c r="M66" s="86">
        <v>15.813180331220609</v>
      </c>
      <c r="N66" s="86">
        <v>5.5095696176650986</v>
      </c>
      <c r="O66" s="86">
        <v>1.9523706808423635</v>
      </c>
      <c r="P66" s="86">
        <v>3.4856460846452668</v>
      </c>
      <c r="Q66" s="86">
        <v>3.8025230014312004</v>
      </c>
      <c r="R66" s="86">
        <v>4.1296217542424865</v>
      </c>
      <c r="S66" s="86">
        <v>0.26576773665916992</v>
      </c>
      <c r="T66" s="86">
        <v>8.1774688202821508E-2</v>
      </c>
      <c r="U66" s="86">
        <v>2.17</v>
      </c>
      <c r="V66" s="80">
        <f>SUM(K66:T66)</f>
        <v>99.985538744633004</v>
      </c>
      <c r="W66" s="104">
        <v>66</v>
      </c>
      <c r="X66" s="93">
        <v>121</v>
      </c>
      <c r="Y66" s="93">
        <v>518</v>
      </c>
      <c r="Z66" s="93">
        <v>25</v>
      </c>
      <c r="AA66" s="93">
        <v>208</v>
      </c>
      <c r="AB66" s="93">
        <v>17</v>
      </c>
      <c r="AC66" s="93">
        <v>39</v>
      </c>
      <c r="AD66" s="93">
        <v>28</v>
      </c>
      <c r="AE66" s="93">
        <v>924</v>
      </c>
      <c r="AF66" s="93">
        <v>39</v>
      </c>
      <c r="AG66" s="93">
        <v>85</v>
      </c>
      <c r="AH66" s="93">
        <v>37</v>
      </c>
      <c r="AI66" s="93"/>
      <c r="AJ66" s="93"/>
      <c r="AK66" s="93"/>
      <c r="AL66" s="93"/>
      <c r="AM66" s="93"/>
      <c r="AN66" s="93"/>
      <c r="AO66" s="93"/>
      <c r="AP66" s="98"/>
      <c r="AQ66" s="94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157"/>
    </row>
    <row r="67" spans="1:71">
      <c r="A67" s="6" t="s">
        <v>187</v>
      </c>
      <c r="B67" s="6"/>
      <c r="C67" s="42" t="s">
        <v>575</v>
      </c>
      <c r="D67" s="29" t="s">
        <v>826</v>
      </c>
      <c r="E67" s="137">
        <v>38</v>
      </c>
      <c r="F67" s="168">
        <v>0.91666666666666663</v>
      </c>
      <c r="G67" s="168"/>
      <c r="H67" s="31">
        <v>106</v>
      </c>
      <c r="I67" s="164">
        <v>58.25</v>
      </c>
      <c r="K67" s="129"/>
      <c r="L67" s="88"/>
      <c r="M67" s="86"/>
      <c r="N67" s="86"/>
      <c r="O67" s="86"/>
      <c r="P67" s="86"/>
      <c r="Q67" s="86"/>
      <c r="R67" s="86"/>
      <c r="S67" s="86"/>
      <c r="T67" s="86"/>
      <c r="U67" s="86"/>
      <c r="V67" s="80"/>
      <c r="W67" s="104">
        <v>47</v>
      </c>
      <c r="X67" s="93">
        <v>103</v>
      </c>
      <c r="Y67" s="93">
        <v>701</v>
      </c>
      <c r="Z67" s="93">
        <v>14</v>
      </c>
      <c r="AA67" s="93">
        <v>235</v>
      </c>
      <c r="AB67" s="93">
        <v>10</v>
      </c>
      <c r="AC67" s="93">
        <v>17</v>
      </c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8"/>
      <c r="AQ67" s="94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157"/>
    </row>
    <row r="68" spans="1:71">
      <c r="A68" s="6" t="s">
        <v>280</v>
      </c>
      <c r="B68" s="6"/>
      <c r="C68" s="42" t="s">
        <v>575</v>
      </c>
      <c r="D68" s="29" t="s">
        <v>87</v>
      </c>
      <c r="E68" s="137">
        <v>38</v>
      </c>
      <c r="F68" s="168">
        <v>0.58333333333333337</v>
      </c>
      <c r="G68" s="168"/>
      <c r="H68" s="31">
        <v>106</v>
      </c>
      <c r="I68" s="164">
        <v>56.8</v>
      </c>
      <c r="K68" s="129">
        <v>65.849999999999994</v>
      </c>
      <c r="L68" s="88">
        <v>0.58631600702697106</v>
      </c>
      <c r="M68" s="86">
        <v>15.604234783507284</v>
      </c>
      <c r="N68" s="86">
        <v>4.8242492508008681</v>
      </c>
      <c r="O68" s="86">
        <v>1.3474981915883022</v>
      </c>
      <c r="P68" s="86">
        <v>2.7361413661258656</v>
      </c>
      <c r="Q68" s="86">
        <v>3.8470559057559162</v>
      </c>
      <c r="R68" s="86">
        <v>4.3819406840963104</v>
      </c>
      <c r="S68" s="86">
        <v>0.27772863490751265</v>
      </c>
      <c r="T68" s="86">
        <v>8.2289965898522263E-2</v>
      </c>
      <c r="U68" s="86">
        <v>2.77</v>
      </c>
      <c r="V68" s="80">
        <f>SUM(K68:T68)</f>
        <v>99.537454789707553</v>
      </c>
      <c r="W68" s="104">
        <v>68</v>
      </c>
      <c r="X68" s="93">
        <v>133</v>
      </c>
      <c r="Y68" s="93">
        <v>477</v>
      </c>
      <c r="Z68" s="93">
        <v>29</v>
      </c>
      <c r="AA68" s="93">
        <v>191</v>
      </c>
      <c r="AB68" s="93">
        <v>14</v>
      </c>
      <c r="AC68" s="93">
        <v>56</v>
      </c>
      <c r="AD68" s="93">
        <v>18</v>
      </c>
      <c r="AE68" s="93">
        <v>989</v>
      </c>
      <c r="AF68" s="93">
        <v>46</v>
      </c>
      <c r="AG68" s="93">
        <v>92</v>
      </c>
      <c r="AH68" s="93">
        <v>43</v>
      </c>
      <c r="AI68" s="93"/>
      <c r="AJ68" s="93"/>
      <c r="AK68" s="93"/>
      <c r="AL68" s="93"/>
      <c r="AM68" s="93"/>
      <c r="AN68" s="93"/>
      <c r="AO68" s="93"/>
      <c r="AP68" s="98"/>
      <c r="AQ68" s="94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157"/>
    </row>
    <row r="69" spans="1:71">
      <c r="A69" s="6" t="s">
        <v>504</v>
      </c>
      <c r="B69" s="6"/>
      <c r="C69" s="42" t="s">
        <v>185</v>
      </c>
      <c r="D69" s="29" t="s">
        <v>361</v>
      </c>
      <c r="E69" s="137">
        <v>37</v>
      </c>
      <c r="F69" s="168">
        <v>59.9</v>
      </c>
      <c r="G69" s="168"/>
      <c r="H69" s="31">
        <v>106</v>
      </c>
      <c r="I69" s="164">
        <v>58.916666666666664</v>
      </c>
      <c r="K69" s="129">
        <v>60.76</v>
      </c>
      <c r="L69" s="81">
        <v>0.82124024284475294</v>
      </c>
      <c r="M69" s="82">
        <v>16.568775368603642</v>
      </c>
      <c r="N69" s="82">
        <v>6.3732298352124896</v>
      </c>
      <c r="O69" s="82">
        <v>2.3582775368603648</v>
      </c>
      <c r="P69" s="82">
        <v>4.4093503902862103</v>
      </c>
      <c r="Q69" s="82">
        <v>3.8892315698178668</v>
      </c>
      <c r="R69" s="82">
        <v>3.69456721595837</v>
      </c>
      <c r="S69" s="82">
        <v>0.38020381613183007</v>
      </c>
      <c r="T69" s="82">
        <v>0.11254032957502169</v>
      </c>
      <c r="U69" s="82">
        <v>1.36</v>
      </c>
      <c r="V69" s="90">
        <v>99.364999999999995</v>
      </c>
      <c r="W69" s="104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8"/>
      <c r="AQ69" s="94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157"/>
    </row>
    <row r="70" spans="1:71">
      <c r="A70" s="6" t="s">
        <v>186</v>
      </c>
      <c r="B70" s="6"/>
      <c r="C70" s="42" t="s">
        <v>185</v>
      </c>
      <c r="D70" s="29" t="s">
        <v>400</v>
      </c>
      <c r="E70" s="137">
        <v>37</v>
      </c>
      <c r="F70" s="168">
        <v>58.95</v>
      </c>
      <c r="G70" s="168"/>
      <c r="H70" s="31">
        <v>106</v>
      </c>
      <c r="I70" s="164">
        <v>56.983333333333334</v>
      </c>
      <c r="K70" s="129">
        <v>62.07</v>
      </c>
      <c r="L70" s="81">
        <v>0.76529021448408019</v>
      </c>
      <c r="M70" s="82">
        <v>16.033590215508848</v>
      </c>
      <c r="N70" s="82">
        <v>5.890200577969523</v>
      </c>
      <c r="O70" s="82">
        <v>2.1428126005554242</v>
      </c>
      <c r="P70" s="82">
        <v>3.8345601078056624</v>
      </c>
      <c r="Q70" s="82">
        <v>3.7828650072246188</v>
      </c>
      <c r="R70" s="82">
        <v>3.9724137093551128</v>
      </c>
      <c r="S70" s="82">
        <v>0.33145682137257515</v>
      </c>
      <c r="T70" s="82">
        <v>9.4267536353668149E-2</v>
      </c>
      <c r="U70" s="82">
        <v>1.33</v>
      </c>
      <c r="V70" s="90">
        <v>98.912999999999982</v>
      </c>
      <c r="W70" s="104">
        <v>43</v>
      </c>
      <c r="X70" s="93">
        <v>110</v>
      </c>
      <c r="Y70" s="93">
        <v>567</v>
      </c>
      <c r="Z70" s="93">
        <v>25</v>
      </c>
      <c r="AA70" s="93">
        <v>219</v>
      </c>
      <c r="AB70" s="93">
        <v>14</v>
      </c>
      <c r="AC70" s="93">
        <v>26</v>
      </c>
      <c r="AD70" s="93">
        <v>12</v>
      </c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8"/>
      <c r="AQ70" s="94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157"/>
    </row>
    <row r="71" spans="1:71">
      <c r="A71" s="6" t="s">
        <v>490</v>
      </c>
      <c r="B71" s="6"/>
      <c r="C71" s="42" t="s">
        <v>185</v>
      </c>
      <c r="D71" s="29" t="s">
        <v>827</v>
      </c>
      <c r="E71" s="137">
        <v>37</v>
      </c>
      <c r="F71" s="168">
        <v>59.8</v>
      </c>
      <c r="G71" s="168"/>
      <c r="H71" s="31">
        <v>106</v>
      </c>
      <c r="I71" s="164">
        <v>57.383333333333333</v>
      </c>
      <c r="K71" s="129">
        <v>65.52</v>
      </c>
      <c r="L71" s="81">
        <v>0.56148626119172584</v>
      </c>
      <c r="M71" s="82">
        <v>15.801389317690644</v>
      </c>
      <c r="N71" s="82">
        <v>4.4254117525985386</v>
      </c>
      <c r="O71" s="82">
        <v>1.5392291859627456</v>
      </c>
      <c r="P71" s="82">
        <v>3.5069879592466808</v>
      </c>
      <c r="Q71" s="82">
        <v>3.6992637645363797</v>
      </c>
      <c r="R71" s="82">
        <v>3.9590406504065041</v>
      </c>
      <c r="S71" s="82">
        <v>0.26284511680559847</v>
      </c>
      <c r="T71" s="82">
        <v>0.10227436451579706</v>
      </c>
      <c r="U71" s="82">
        <v>2.21</v>
      </c>
      <c r="V71" s="90">
        <v>99.38</v>
      </c>
      <c r="W71" s="104">
        <v>60</v>
      </c>
      <c r="X71" s="93">
        <v>119</v>
      </c>
      <c r="Y71" s="93">
        <v>562</v>
      </c>
      <c r="Z71" s="93">
        <v>29</v>
      </c>
      <c r="AA71" s="93">
        <v>174</v>
      </c>
      <c r="AB71" s="93">
        <v>16</v>
      </c>
      <c r="AC71" s="93">
        <v>17</v>
      </c>
      <c r="AD71" s="93">
        <v>10</v>
      </c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8"/>
      <c r="AQ71" s="94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157"/>
    </row>
    <row r="72" spans="1:71">
      <c r="A72" s="6" t="s">
        <v>498</v>
      </c>
      <c r="B72" s="6"/>
      <c r="C72" s="42" t="s">
        <v>185</v>
      </c>
      <c r="D72" s="29" t="s">
        <v>276</v>
      </c>
      <c r="E72" s="137">
        <v>37</v>
      </c>
      <c r="F72" s="168">
        <v>56.233333333333334</v>
      </c>
      <c r="G72" s="168"/>
      <c r="H72" s="31">
        <v>106</v>
      </c>
      <c r="I72" s="164">
        <v>57.516666666666666</v>
      </c>
      <c r="K72" s="129">
        <v>64.150000000000006</v>
      </c>
      <c r="L72" s="81">
        <v>0.79012741824349397</v>
      </c>
      <c r="M72" s="82">
        <v>16.75091084963163</v>
      </c>
      <c r="N72" s="82">
        <v>6.1596405363862834</v>
      </c>
      <c r="O72" s="82">
        <v>1.4010614830126675</v>
      </c>
      <c r="P72" s="82">
        <v>0.74925875867917524</v>
      </c>
      <c r="Q72" s="82">
        <v>0.94102708432713211</v>
      </c>
      <c r="R72" s="82">
        <v>7.4297127259235705</v>
      </c>
      <c r="S72" s="82">
        <v>0.34685964912280703</v>
      </c>
      <c r="T72" s="82">
        <v>0.13622886521439551</v>
      </c>
      <c r="U72" s="82">
        <v>4.5199999999999996</v>
      </c>
      <c r="V72" s="90">
        <v>98.855000000000004</v>
      </c>
      <c r="W72" s="104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8"/>
      <c r="AQ72" s="94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157"/>
    </row>
    <row r="73" spans="1:71">
      <c r="A73" s="6" t="s">
        <v>499</v>
      </c>
      <c r="B73" s="6"/>
      <c r="C73" s="42" t="s">
        <v>185</v>
      </c>
      <c r="D73" s="29" t="s">
        <v>275</v>
      </c>
      <c r="E73" s="137">
        <v>37</v>
      </c>
      <c r="F73" s="168">
        <v>56.233333333333334</v>
      </c>
      <c r="G73" s="168"/>
      <c r="H73" s="31">
        <v>106</v>
      </c>
      <c r="I73" s="164">
        <v>57.516666666666666</v>
      </c>
      <c r="K73" s="129">
        <v>62.15</v>
      </c>
      <c r="L73" s="81">
        <v>0.734659380373341</v>
      </c>
      <c r="M73" s="82">
        <v>16.143146412281332</v>
      </c>
      <c r="N73" s="82">
        <v>5.7876078786693155</v>
      </c>
      <c r="O73" s="82">
        <v>0.92112632435159536</v>
      </c>
      <c r="P73" s="82">
        <v>3.0191341803692224</v>
      </c>
      <c r="Q73" s="82">
        <v>3.6152170340701995</v>
      </c>
      <c r="R73" s="82">
        <v>6.1605417666258253</v>
      </c>
      <c r="S73" s="82">
        <v>0.3281003057978028</v>
      </c>
      <c r="T73" s="82">
        <v>0.10087555985708843</v>
      </c>
      <c r="U73" s="82">
        <v>1.84</v>
      </c>
      <c r="V73" s="90">
        <v>98.962999999999994</v>
      </c>
      <c r="W73" s="104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8"/>
      <c r="AQ73" s="94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157"/>
    </row>
    <row r="74" spans="1:71">
      <c r="C74" s="73" t="s">
        <v>385</v>
      </c>
      <c r="D74" s="10"/>
      <c r="E74" s="136"/>
      <c r="F74" s="168"/>
      <c r="G74" s="168"/>
      <c r="I74" s="164"/>
      <c r="K74" s="126"/>
      <c r="L74" s="88"/>
      <c r="M74" s="86"/>
      <c r="N74" s="86"/>
      <c r="O74" s="86"/>
      <c r="P74" s="86"/>
      <c r="Q74" s="86"/>
      <c r="R74" s="86"/>
      <c r="S74" s="86"/>
      <c r="T74" s="86"/>
      <c r="U74" s="86"/>
      <c r="V74" s="80"/>
      <c r="W74" s="104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8"/>
      <c r="AQ74" s="94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157"/>
    </row>
    <row r="75" spans="1:71">
      <c r="A75" s="6" t="s">
        <v>393</v>
      </c>
      <c r="B75" s="6"/>
      <c r="C75" s="42" t="s">
        <v>185</v>
      </c>
      <c r="D75" s="10" t="s">
        <v>468</v>
      </c>
      <c r="E75" s="137">
        <v>37</v>
      </c>
      <c r="F75" s="168">
        <v>55.93333333333333</v>
      </c>
      <c r="G75" s="168"/>
      <c r="H75" s="31">
        <v>106</v>
      </c>
      <c r="I75" s="164">
        <v>56</v>
      </c>
      <c r="K75" s="129">
        <v>61.75</v>
      </c>
      <c r="L75" s="88">
        <v>0.84155846815482271</v>
      </c>
      <c r="M75" s="86">
        <v>16.506713086217488</v>
      </c>
      <c r="N75" s="86">
        <v>6.3167581404874049</v>
      </c>
      <c r="O75" s="86">
        <v>1.3586606594306778</v>
      </c>
      <c r="P75" s="86">
        <v>4.5119701003481465</v>
      </c>
      <c r="Q75" s="86">
        <v>3.5994368216260488</v>
      </c>
      <c r="R75" s="86">
        <v>3.6906901494982591</v>
      </c>
      <c r="S75" s="86">
        <v>0.38529182879377427</v>
      </c>
      <c r="T75" s="86">
        <v>6.0835551914806461E-2</v>
      </c>
      <c r="U75" s="86">
        <v>1.36</v>
      </c>
      <c r="V75" s="80">
        <v>99.02</v>
      </c>
      <c r="W75" s="104">
        <v>90</v>
      </c>
      <c r="X75" s="93">
        <v>111</v>
      </c>
      <c r="Y75" s="93">
        <v>656</v>
      </c>
      <c r="Z75" s="93">
        <v>28</v>
      </c>
      <c r="AA75" s="93">
        <v>202</v>
      </c>
      <c r="AB75" s="93">
        <v>23</v>
      </c>
      <c r="AC75" s="93">
        <v>20</v>
      </c>
      <c r="AD75" s="93"/>
      <c r="AE75" s="93"/>
      <c r="AF75" s="93"/>
      <c r="AG75" s="93"/>
      <c r="AH75" s="93"/>
      <c r="AI75" s="93">
        <v>15</v>
      </c>
      <c r="AJ75" s="93"/>
      <c r="AK75" s="93"/>
      <c r="AL75" s="93"/>
      <c r="AM75" s="93"/>
      <c r="AN75" s="93"/>
      <c r="AO75" s="93"/>
      <c r="AP75" s="98">
        <v>49</v>
      </c>
      <c r="AQ75" s="94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157"/>
    </row>
    <row r="76" spans="1:71">
      <c r="A76" s="6" t="s">
        <v>593</v>
      </c>
      <c r="B76" s="6"/>
      <c r="C76" s="42" t="s">
        <v>185</v>
      </c>
      <c r="D76" s="10" t="s">
        <v>211</v>
      </c>
      <c r="E76" s="137">
        <v>37</v>
      </c>
      <c r="F76" s="168">
        <v>55.8</v>
      </c>
      <c r="G76" s="168"/>
      <c r="H76" s="31">
        <v>106</v>
      </c>
      <c r="I76" s="164">
        <v>56.116666666666667</v>
      </c>
      <c r="K76" s="129">
        <v>58.6</v>
      </c>
      <c r="L76" s="88">
        <v>1.0036648736425455</v>
      </c>
      <c r="M76" s="86">
        <v>17.031888764843199</v>
      </c>
      <c r="N76" s="86">
        <v>7.5021414797523605</v>
      </c>
      <c r="O76" s="86">
        <v>2.6764396630467884</v>
      </c>
      <c r="P76" s="86">
        <v>5.6671582259210398</v>
      </c>
      <c r="Q76" s="86">
        <v>3.5584481883690247</v>
      </c>
      <c r="R76" s="86">
        <v>3.2745833756216385</v>
      </c>
      <c r="S76" s="86">
        <v>0.46634933522784944</v>
      </c>
      <c r="T76" s="86">
        <v>0.11151831929361616</v>
      </c>
      <c r="U76" s="86">
        <v>1.36</v>
      </c>
      <c r="V76" s="80">
        <v>99.89</v>
      </c>
      <c r="W76" s="104">
        <v>60</v>
      </c>
      <c r="X76" s="93">
        <v>104</v>
      </c>
      <c r="Y76" s="93">
        <v>753</v>
      </c>
      <c r="Z76" s="93">
        <v>30</v>
      </c>
      <c r="AA76" s="93">
        <v>190</v>
      </c>
      <c r="AB76" s="93">
        <v>20</v>
      </c>
      <c r="AC76" s="93">
        <v>28</v>
      </c>
      <c r="AD76" s="93"/>
      <c r="AE76" s="93"/>
      <c r="AF76" s="93"/>
      <c r="AG76" s="93"/>
      <c r="AH76" s="93"/>
      <c r="AI76" s="93">
        <v>11</v>
      </c>
      <c r="AJ76" s="93"/>
      <c r="AK76" s="93"/>
      <c r="AL76" s="93"/>
      <c r="AM76" s="93"/>
      <c r="AN76" s="93"/>
      <c r="AO76" s="93"/>
      <c r="AP76" s="98">
        <v>22</v>
      </c>
      <c r="AQ76" s="94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157"/>
    </row>
    <row r="77" spans="1:71">
      <c r="A77" s="6" t="s">
        <v>469</v>
      </c>
      <c r="B77" s="6"/>
      <c r="C77" s="42" t="s">
        <v>185</v>
      </c>
      <c r="D77" s="10" t="s">
        <v>56</v>
      </c>
      <c r="E77" s="137">
        <v>37</v>
      </c>
      <c r="F77" s="168">
        <v>55.616666666666667</v>
      </c>
      <c r="G77" s="168"/>
      <c r="H77" s="31">
        <v>106</v>
      </c>
      <c r="I77" s="164">
        <v>55.75</v>
      </c>
      <c r="K77" s="129">
        <v>56.95</v>
      </c>
      <c r="L77" s="88">
        <v>1.0578270192994998</v>
      </c>
      <c r="M77" s="86">
        <v>17.308064944348004</v>
      </c>
      <c r="N77" s="86">
        <v>8.1402307770856748</v>
      </c>
      <c r="O77" s="86">
        <v>2.1861758398856326</v>
      </c>
      <c r="P77" s="86">
        <v>5.7727131624629848</v>
      </c>
      <c r="Q77" s="86">
        <v>3.6369100377820893</v>
      </c>
      <c r="R77" s="86">
        <v>3.0425119983661801</v>
      </c>
      <c r="S77" s="86">
        <v>0.45335443684264276</v>
      </c>
      <c r="T77" s="86">
        <v>0.11081997345042378</v>
      </c>
      <c r="U77" s="86">
        <v>0.73</v>
      </c>
      <c r="V77" s="80">
        <f>SUM(K77:T77)</f>
        <v>98.658608189523136</v>
      </c>
      <c r="W77" s="104">
        <v>90</v>
      </c>
      <c r="X77" s="93">
        <v>84</v>
      </c>
      <c r="Y77" s="93">
        <v>759</v>
      </c>
      <c r="Z77" s="93">
        <v>32</v>
      </c>
      <c r="AA77" s="93">
        <v>187</v>
      </c>
      <c r="AB77" s="93">
        <v>11</v>
      </c>
      <c r="AC77" s="93">
        <v>42</v>
      </c>
      <c r="AD77" s="93">
        <v>9</v>
      </c>
      <c r="AE77" s="93">
        <v>1061</v>
      </c>
      <c r="AF77" s="93">
        <v>46</v>
      </c>
      <c r="AG77" s="93">
        <v>84</v>
      </c>
      <c r="AH77" s="93">
        <v>43</v>
      </c>
      <c r="AI77" s="93"/>
      <c r="AJ77" s="93"/>
      <c r="AK77" s="93"/>
      <c r="AL77" s="93"/>
      <c r="AM77" s="93"/>
      <c r="AN77" s="93"/>
      <c r="AO77" s="93"/>
      <c r="AP77" s="98"/>
      <c r="AQ77" s="94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157"/>
    </row>
    <row r="78" spans="1:71">
      <c r="A78" s="6" t="s">
        <v>470</v>
      </c>
      <c r="B78" s="6"/>
      <c r="C78" s="42" t="s">
        <v>185</v>
      </c>
      <c r="D78" s="10" t="s">
        <v>57</v>
      </c>
      <c r="E78" s="137">
        <v>37</v>
      </c>
      <c r="F78" s="168">
        <v>55.866666666666667</v>
      </c>
      <c r="G78" s="168"/>
      <c r="H78" s="31">
        <v>106</v>
      </c>
      <c r="I78" s="164">
        <v>55.866666666666667</v>
      </c>
      <c r="K78" s="129">
        <v>57.45</v>
      </c>
      <c r="L78" s="88">
        <v>1.0475094070985458</v>
      </c>
      <c r="M78" s="86">
        <v>17.757298891487846</v>
      </c>
      <c r="N78" s="86">
        <v>7.8764649649140654</v>
      </c>
      <c r="O78" s="86">
        <v>1.5410474931353606</v>
      </c>
      <c r="P78" s="86">
        <v>5.7713739448794881</v>
      </c>
      <c r="Q78" s="86">
        <v>3.7468605715447985</v>
      </c>
      <c r="R78" s="86">
        <v>3.2633946913454697</v>
      </c>
      <c r="S78" s="86">
        <v>0.45324926268687077</v>
      </c>
      <c r="T78" s="86">
        <v>0.13093867588731822</v>
      </c>
      <c r="U78" s="86">
        <v>0.71</v>
      </c>
      <c r="V78" s="80">
        <f>SUM(K78:T78)</f>
        <v>99.03813790297977</v>
      </c>
      <c r="W78" s="104">
        <v>106</v>
      </c>
      <c r="X78" s="93">
        <v>84</v>
      </c>
      <c r="Y78" s="93">
        <v>765</v>
      </c>
      <c r="Z78" s="93">
        <v>32.5</v>
      </c>
      <c r="AA78" s="93">
        <v>201</v>
      </c>
      <c r="AB78" s="93">
        <v>14</v>
      </c>
      <c r="AC78" s="93">
        <v>45</v>
      </c>
      <c r="AD78" s="93">
        <v>13.5</v>
      </c>
      <c r="AE78" s="93">
        <v>1171</v>
      </c>
      <c r="AF78" s="93">
        <v>47</v>
      </c>
      <c r="AG78" s="93">
        <v>91</v>
      </c>
      <c r="AH78" s="93">
        <v>38</v>
      </c>
      <c r="AI78" s="93"/>
      <c r="AJ78" s="93"/>
      <c r="AK78" s="93"/>
      <c r="AL78" s="93"/>
      <c r="AM78" s="93"/>
      <c r="AN78" s="93"/>
      <c r="AO78" s="93"/>
      <c r="AP78" s="98"/>
      <c r="AQ78" s="94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157"/>
    </row>
    <row r="79" spans="1:71">
      <c r="C79" s="74" t="s">
        <v>109</v>
      </c>
      <c r="D79" s="10"/>
      <c r="E79" s="137"/>
      <c r="F79" s="168"/>
      <c r="G79" s="168"/>
      <c r="I79" s="164"/>
      <c r="K79" s="129"/>
      <c r="L79" s="88"/>
      <c r="M79" s="86"/>
      <c r="N79" s="86"/>
      <c r="O79" s="86"/>
      <c r="P79" s="86"/>
      <c r="Q79" s="86"/>
      <c r="R79" s="86"/>
      <c r="S79" s="86"/>
      <c r="T79" s="86"/>
      <c r="U79" s="86"/>
      <c r="V79" s="80"/>
      <c r="W79" s="104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8"/>
      <c r="AQ79" s="94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157"/>
    </row>
    <row r="80" spans="1:71">
      <c r="A80" s="6" t="s">
        <v>598</v>
      </c>
      <c r="B80" s="6"/>
      <c r="C80" s="42" t="s">
        <v>575</v>
      </c>
      <c r="D80" s="29" t="s">
        <v>799</v>
      </c>
      <c r="E80" s="137">
        <v>38</v>
      </c>
      <c r="F80" s="168">
        <v>1.0333333333333334</v>
      </c>
      <c r="G80" s="168"/>
      <c r="H80" s="31">
        <v>106</v>
      </c>
      <c r="I80" s="164">
        <v>56.2</v>
      </c>
      <c r="K80" s="129">
        <v>60.16</v>
      </c>
      <c r="L80" s="88">
        <v>0.90168214862681739</v>
      </c>
      <c r="M80" s="86">
        <v>16.696316639741518</v>
      </c>
      <c r="N80" s="86">
        <v>7.1121445880452328</v>
      </c>
      <c r="O80" s="86">
        <v>2.4315024232633276</v>
      </c>
      <c r="P80" s="86">
        <v>5.643111873990307</v>
      </c>
      <c r="Q80" s="86">
        <v>3.4446284329563808</v>
      </c>
      <c r="R80" s="86">
        <v>3.4547596930533118</v>
      </c>
      <c r="S80" s="86">
        <v>0.39511914378029078</v>
      </c>
      <c r="T80" s="86">
        <v>0.10131260096930533</v>
      </c>
      <c r="U80" s="86">
        <v>1.3</v>
      </c>
      <c r="V80" s="80">
        <v>100.34</v>
      </c>
      <c r="W80" s="104">
        <v>83</v>
      </c>
      <c r="X80" s="93">
        <v>104</v>
      </c>
      <c r="Y80" s="93">
        <v>665</v>
      </c>
      <c r="Z80" s="93">
        <v>29</v>
      </c>
      <c r="AA80" s="93">
        <v>193</v>
      </c>
      <c r="AB80" s="93">
        <v>18</v>
      </c>
      <c r="AC80" s="93">
        <v>36</v>
      </c>
      <c r="AD80" s="93"/>
      <c r="AE80" s="93"/>
      <c r="AF80" s="93"/>
      <c r="AG80" s="93"/>
      <c r="AH80" s="93"/>
      <c r="AI80" s="93">
        <v>49</v>
      </c>
      <c r="AJ80" s="93"/>
      <c r="AK80" s="93"/>
      <c r="AL80" s="93"/>
      <c r="AM80" s="93"/>
      <c r="AN80" s="93"/>
      <c r="AO80" s="93"/>
      <c r="AP80" s="98">
        <v>46</v>
      </c>
      <c r="AQ80" s="94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6"/>
      <c r="BK80" s="93"/>
      <c r="BL80" s="93"/>
      <c r="BM80" s="93"/>
      <c r="BN80" s="93"/>
      <c r="BO80" s="93"/>
      <c r="BP80" s="93"/>
      <c r="BQ80" s="93"/>
      <c r="BR80" s="93"/>
      <c r="BS80" s="157"/>
    </row>
    <row r="81" spans="1:71">
      <c r="A81" s="6" t="s">
        <v>373</v>
      </c>
      <c r="B81" s="6"/>
      <c r="C81" s="42" t="s">
        <v>575</v>
      </c>
      <c r="D81" s="29" t="s">
        <v>721</v>
      </c>
      <c r="E81" s="137">
        <v>38</v>
      </c>
      <c r="F81" s="168">
        <v>0.6</v>
      </c>
      <c r="G81" s="168"/>
      <c r="H81" s="31">
        <v>106</v>
      </c>
      <c r="I81" s="164">
        <v>54.516666666666666</v>
      </c>
      <c r="K81" s="129">
        <v>60.85</v>
      </c>
      <c r="L81" s="88">
        <v>0.9098360655737705</v>
      </c>
      <c r="M81" s="86">
        <v>16.983606557377051</v>
      </c>
      <c r="N81" s="86">
        <v>6.8743169398907105</v>
      </c>
      <c r="O81" s="86">
        <v>1.8095628415300546</v>
      </c>
      <c r="P81" s="86">
        <v>5.0040983606557381</v>
      </c>
      <c r="Q81" s="86">
        <v>3.5584699453551911</v>
      </c>
      <c r="R81" s="86">
        <v>3.4775956284153007</v>
      </c>
      <c r="S81" s="86">
        <v>0.36393442622950817</v>
      </c>
      <c r="T81" s="86">
        <v>7.0765027322404375E-2</v>
      </c>
      <c r="U81" s="86">
        <v>1.08</v>
      </c>
      <c r="V81" s="80">
        <v>99.9</v>
      </c>
      <c r="W81" s="104">
        <v>78</v>
      </c>
      <c r="X81" s="93">
        <v>115</v>
      </c>
      <c r="Y81" s="93">
        <v>644</v>
      </c>
      <c r="Z81" s="93">
        <v>27</v>
      </c>
      <c r="AA81" s="93">
        <v>195</v>
      </c>
      <c r="AB81" s="93">
        <v>19</v>
      </c>
      <c r="AC81" s="93">
        <v>24</v>
      </c>
      <c r="AD81" s="93"/>
      <c r="AE81" s="93"/>
      <c r="AF81" s="93"/>
      <c r="AG81" s="93"/>
      <c r="AH81" s="93"/>
      <c r="AI81" s="93">
        <v>49</v>
      </c>
      <c r="AJ81" s="93"/>
      <c r="AK81" s="93"/>
      <c r="AL81" s="93"/>
      <c r="AM81" s="93"/>
      <c r="AN81" s="93"/>
      <c r="AO81" s="93"/>
      <c r="AP81" s="98">
        <v>80</v>
      </c>
      <c r="AQ81" s="94"/>
      <c r="AR81" s="93">
        <v>99.2</v>
      </c>
      <c r="AS81" s="93">
        <v>1040</v>
      </c>
      <c r="AT81" s="93">
        <v>631</v>
      </c>
      <c r="AU81" s="93">
        <v>2.64</v>
      </c>
      <c r="AV81" s="93">
        <v>8.69</v>
      </c>
      <c r="AW81" s="93">
        <v>3.25</v>
      </c>
      <c r="AX81" s="93">
        <v>41.6</v>
      </c>
      <c r="AY81" s="93">
        <v>84.7</v>
      </c>
      <c r="AZ81" s="93">
        <v>39.6</v>
      </c>
      <c r="BA81" s="93">
        <v>8</v>
      </c>
      <c r="BB81" s="93">
        <v>1.92</v>
      </c>
      <c r="BC81" s="93">
        <v>6.92</v>
      </c>
      <c r="BD81" s="93">
        <v>0.96199999999999997</v>
      </c>
      <c r="BE81" s="93"/>
      <c r="BF81" s="93">
        <v>0.46100000000000002</v>
      </c>
      <c r="BG81" s="93">
        <v>2.73</v>
      </c>
      <c r="BH81" s="93">
        <v>0.39900000000000002</v>
      </c>
      <c r="BI81" s="93">
        <v>0.99099999999999999</v>
      </c>
      <c r="BJ81" s="93">
        <v>175</v>
      </c>
      <c r="BK81" s="93">
        <v>5.28</v>
      </c>
      <c r="BL81" s="93">
        <v>0.16200000000000001</v>
      </c>
      <c r="BM81" s="93">
        <v>14.7</v>
      </c>
      <c r="BN81" s="93">
        <v>4.72</v>
      </c>
      <c r="BO81" s="93">
        <v>5.0599999999999996</v>
      </c>
      <c r="BP81" s="93">
        <v>16.8</v>
      </c>
      <c r="BQ81" s="93">
        <v>18.100000000000001</v>
      </c>
      <c r="BR81" s="93">
        <v>86</v>
      </c>
      <c r="BS81" s="157"/>
    </row>
    <row r="82" spans="1:71">
      <c r="A82" s="33" t="s">
        <v>110</v>
      </c>
      <c r="B82" s="33"/>
      <c r="C82" s="42" t="s">
        <v>575</v>
      </c>
      <c r="D82" s="10" t="s">
        <v>58</v>
      </c>
      <c r="E82" s="137">
        <v>38</v>
      </c>
      <c r="F82" s="168">
        <v>0.31666666666666665</v>
      </c>
      <c r="G82" s="168"/>
      <c r="H82" s="31">
        <v>106</v>
      </c>
      <c r="I82" s="164">
        <v>55.166666666666664</v>
      </c>
      <c r="K82" s="129">
        <v>59.95</v>
      </c>
      <c r="L82" s="88">
        <v>0.85933216890989417</v>
      </c>
      <c r="M82" s="86">
        <v>16.572834686119386</v>
      </c>
      <c r="N82" s="86">
        <v>6.9360382204870037</v>
      </c>
      <c r="O82" s="86">
        <v>2.5984567964656327</v>
      </c>
      <c r="P82" s="86">
        <v>5.4833576492345628</v>
      </c>
      <c r="Q82" s="86">
        <v>3.0178927360526049</v>
      </c>
      <c r="R82" s="86">
        <v>3.6419315729990753</v>
      </c>
      <c r="S82" s="86">
        <v>0.3989756498510223</v>
      </c>
      <c r="T82" s="86">
        <v>0.11253159354772424</v>
      </c>
      <c r="U82" s="86">
        <v>2.2400000000000002</v>
      </c>
      <c r="V82" s="80">
        <f>SUM(K82:T82)</f>
        <v>99.571351073666904</v>
      </c>
      <c r="W82" s="104">
        <v>82.5</v>
      </c>
      <c r="X82" s="93">
        <v>103.5</v>
      </c>
      <c r="Y82" s="93">
        <v>637</v>
      </c>
      <c r="Z82" s="93">
        <v>25.5</v>
      </c>
      <c r="AA82" s="93">
        <v>199</v>
      </c>
      <c r="AB82" s="93">
        <v>15</v>
      </c>
      <c r="AC82" s="93">
        <v>31</v>
      </c>
      <c r="AD82" s="93">
        <v>13.5</v>
      </c>
      <c r="AE82" s="93">
        <v>1036</v>
      </c>
      <c r="AF82" s="93">
        <v>43</v>
      </c>
      <c r="AG82" s="93">
        <v>86</v>
      </c>
      <c r="AH82" s="93">
        <v>37</v>
      </c>
      <c r="AI82" s="93"/>
      <c r="AJ82" s="93"/>
      <c r="AK82" s="93"/>
      <c r="AL82" s="93"/>
      <c r="AM82" s="96"/>
      <c r="AN82" s="93"/>
      <c r="AO82" s="93"/>
      <c r="AP82" s="98"/>
      <c r="AQ82" s="93">
        <v>2.73</v>
      </c>
      <c r="AR82" s="93">
        <v>108</v>
      </c>
      <c r="AS82" s="93">
        <v>1030</v>
      </c>
      <c r="AT82" s="93">
        <v>717</v>
      </c>
      <c r="AU82" s="93">
        <v>2.25</v>
      </c>
      <c r="AV82" s="93">
        <v>8.3699999999999992</v>
      </c>
      <c r="AW82" s="93">
        <v>3.35</v>
      </c>
      <c r="AX82" s="93">
        <v>41.4</v>
      </c>
      <c r="AY82" s="93">
        <v>89.2</v>
      </c>
      <c r="AZ82" s="93">
        <v>41.1</v>
      </c>
      <c r="BA82" s="93">
        <v>8.31</v>
      </c>
      <c r="BB82" s="93">
        <v>1.83</v>
      </c>
      <c r="BC82" s="93">
        <v>7.2</v>
      </c>
      <c r="BD82" s="93">
        <v>0.89900000000000002</v>
      </c>
      <c r="BE82" s="93">
        <v>1.1000000000000001</v>
      </c>
      <c r="BF82" s="93">
        <v>0.439</v>
      </c>
      <c r="BG82" s="93">
        <v>2.75</v>
      </c>
      <c r="BH82" s="93">
        <v>0.39900000000000002</v>
      </c>
      <c r="BI82" s="93">
        <v>0.95099999999999996</v>
      </c>
      <c r="BJ82" s="93">
        <v>216</v>
      </c>
      <c r="BK82" s="93">
        <v>5.43</v>
      </c>
      <c r="BL82" s="93">
        <v>0.16700000000000001</v>
      </c>
      <c r="BM82" s="93">
        <v>13.7</v>
      </c>
      <c r="BN82" s="93">
        <v>4.78</v>
      </c>
      <c r="BO82" s="93">
        <v>6.77</v>
      </c>
      <c r="BP82" s="93">
        <v>17.3</v>
      </c>
      <c r="BQ82" s="93">
        <v>18</v>
      </c>
      <c r="BR82" s="93">
        <v>84.3</v>
      </c>
      <c r="BS82" s="157"/>
    </row>
    <row r="83" spans="1:71">
      <c r="A83" s="33" t="s">
        <v>722</v>
      </c>
      <c r="B83" s="33"/>
      <c r="C83" s="42" t="s">
        <v>575</v>
      </c>
      <c r="D83" s="10" t="s">
        <v>179</v>
      </c>
      <c r="E83" s="137">
        <v>38</v>
      </c>
      <c r="F83" s="168">
        <v>1.45</v>
      </c>
      <c r="G83" s="168"/>
      <c r="H83" s="31">
        <v>106</v>
      </c>
      <c r="I83" s="164">
        <v>55.85</v>
      </c>
      <c r="K83" s="129">
        <v>66.16</v>
      </c>
      <c r="L83" s="88">
        <v>0.57282824069246019</v>
      </c>
      <c r="M83" s="86">
        <v>15.872549796641986</v>
      </c>
      <c r="N83" s="86">
        <v>4.7180216915215354</v>
      </c>
      <c r="O83" s="86">
        <v>1.5101835436437585</v>
      </c>
      <c r="P83" s="86">
        <v>3.7494212118051937</v>
      </c>
      <c r="Q83" s="86">
        <v>4.1035332151423507</v>
      </c>
      <c r="R83" s="86">
        <v>2.8537261445406199</v>
      </c>
      <c r="S83" s="86">
        <v>0.22913129627698406</v>
      </c>
      <c r="T83" s="86">
        <v>0.10415058921681093</v>
      </c>
      <c r="U83" s="86">
        <v>3.98</v>
      </c>
      <c r="V83" s="80">
        <f>SUM(K83:T83)</f>
        <v>99.873545729481705</v>
      </c>
      <c r="W83" s="104">
        <v>78</v>
      </c>
      <c r="X83" s="93">
        <v>106</v>
      </c>
      <c r="Y83" s="93">
        <v>683</v>
      </c>
      <c r="Z83" s="93">
        <v>26.5</v>
      </c>
      <c r="AA83" s="93">
        <v>212.5</v>
      </c>
      <c r="AB83" s="93">
        <v>15.5</v>
      </c>
      <c r="AC83" s="93">
        <v>22.5</v>
      </c>
      <c r="AD83" s="93">
        <v>18</v>
      </c>
      <c r="AE83" s="93">
        <v>1008</v>
      </c>
      <c r="AF83" s="93">
        <v>51</v>
      </c>
      <c r="AG83" s="93">
        <v>89</v>
      </c>
      <c r="AH83" s="93">
        <v>36</v>
      </c>
      <c r="AI83" s="93"/>
      <c r="AJ83" s="93"/>
      <c r="AK83" s="93"/>
      <c r="AL83" s="93"/>
      <c r="AM83" s="93"/>
      <c r="AN83" s="93"/>
      <c r="AO83" s="93"/>
      <c r="AP83" s="98"/>
      <c r="AQ83" s="94">
        <v>21.2</v>
      </c>
      <c r="AR83" s="93">
        <v>106</v>
      </c>
      <c r="AS83" s="93">
        <v>1080</v>
      </c>
      <c r="AT83" s="93">
        <v>718</v>
      </c>
      <c r="AU83" s="93">
        <v>3.1</v>
      </c>
      <c r="AV83" s="93">
        <v>11.1</v>
      </c>
      <c r="AW83" s="93">
        <v>4.34</v>
      </c>
      <c r="AX83" s="93">
        <v>45.3</v>
      </c>
      <c r="AY83" s="93">
        <v>91.4</v>
      </c>
      <c r="AZ83" s="93">
        <v>40.6</v>
      </c>
      <c r="BA83" s="93">
        <v>7.67</v>
      </c>
      <c r="BB83" s="93">
        <v>1.43</v>
      </c>
      <c r="BC83" s="93">
        <v>5.92</v>
      </c>
      <c r="BD83" s="93">
        <v>0.78900000000000003</v>
      </c>
      <c r="BE83" s="93">
        <v>0.99299999999999999</v>
      </c>
      <c r="BF83" s="93">
        <v>0.42199999999999999</v>
      </c>
      <c r="BG83" s="93">
        <v>2.67</v>
      </c>
      <c r="BH83" s="93">
        <v>0.375</v>
      </c>
      <c r="BI83" s="93">
        <v>1.22</v>
      </c>
      <c r="BJ83" s="93">
        <v>215</v>
      </c>
      <c r="BK83" s="93">
        <v>5.96</v>
      </c>
      <c r="BL83" s="93">
        <v>0.32500000000000001</v>
      </c>
      <c r="BM83" s="93">
        <v>7.52</v>
      </c>
      <c r="BN83" s="93">
        <v>2.99</v>
      </c>
      <c r="BO83" s="93">
        <v>5.3</v>
      </c>
      <c r="BP83" s="93">
        <v>8.3699999999999992</v>
      </c>
      <c r="BQ83" s="93">
        <v>14.1</v>
      </c>
      <c r="BR83" s="93">
        <v>60.3</v>
      </c>
      <c r="BS83" s="157"/>
    </row>
    <row r="84" spans="1:71">
      <c r="A84" s="33" t="s">
        <v>798</v>
      </c>
      <c r="B84" s="33"/>
      <c r="C84" s="42" t="s">
        <v>185</v>
      </c>
      <c r="D84" s="10" t="s">
        <v>568</v>
      </c>
      <c r="E84" s="137">
        <v>37</v>
      </c>
      <c r="F84" s="168">
        <v>57.583333333333336</v>
      </c>
      <c r="G84" s="168"/>
      <c r="H84" s="31">
        <v>106</v>
      </c>
      <c r="I84" s="164">
        <v>54.15</v>
      </c>
      <c r="K84" s="129">
        <v>68.45</v>
      </c>
      <c r="L84" s="88">
        <v>0.42010518717129008</v>
      </c>
      <c r="M84" s="86">
        <v>15.164772610085596</v>
      </c>
      <c r="N84" s="86">
        <v>3.1968980096937201</v>
      </c>
      <c r="O84" s="86">
        <v>1.0963720738372693</v>
      </c>
      <c r="P84" s="86">
        <v>2.5718634629266783</v>
      </c>
      <c r="Q84" s="86">
        <v>3.3813344333298958</v>
      </c>
      <c r="R84" s="86">
        <v>4.8158399505001555</v>
      </c>
      <c r="S84" s="86">
        <v>0.18443642363617613</v>
      </c>
      <c r="T84" s="86">
        <v>8.1971743838300512E-2</v>
      </c>
      <c r="U84" s="86">
        <v>2.39</v>
      </c>
      <c r="V84" s="80">
        <f>SUM(K84:T84)</f>
        <v>99.363593895019065</v>
      </c>
      <c r="W84" s="104">
        <v>81</v>
      </c>
      <c r="X84" s="93">
        <v>141</v>
      </c>
      <c r="Y84" s="93">
        <v>380</v>
      </c>
      <c r="Z84" s="93">
        <v>23</v>
      </c>
      <c r="AA84" s="93">
        <v>179</v>
      </c>
      <c r="AB84" s="93">
        <v>20</v>
      </c>
      <c r="AC84" s="93">
        <v>38</v>
      </c>
      <c r="AD84" s="93">
        <v>18</v>
      </c>
      <c r="AE84" s="93">
        <v>797</v>
      </c>
      <c r="AF84" s="93">
        <v>47</v>
      </c>
      <c r="AG84" s="93">
        <v>84</v>
      </c>
      <c r="AH84" s="93">
        <v>42</v>
      </c>
      <c r="AI84" s="93"/>
      <c r="AJ84" s="93"/>
      <c r="AK84" s="93"/>
      <c r="AL84" s="93"/>
      <c r="AM84" s="93"/>
      <c r="AN84" s="93"/>
      <c r="AO84" s="93"/>
      <c r="AP84" s="98"/>
      <c r="AQ84" s="94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6"/>
      <c r="BK84" s="93"/>
      <c r="BL84" s="93"/>
      <c r="BM84" s="93"/>
      <c r="BN84" s="93"/>
      <c r="BO84" s="93"/>
      <c r="BP84" s="93"/>
      <c r="BQ84" s="93"/>
      <c r="BR84" s="93"/>
      <c r="BS84" s="157"/>
    </row>
    <row r="85" spans="1:71">
      <c r="A85" s="33" t="s">
        <v>723</v>
      </c>
      <c r="B85" s="33"/>
      <c r="C85" s="42" t="s">
        <v>185</v>
      </c>
      <c r="D85" s="10" t="s">
        <v>724</v>
      </c>
      <c r="E85" s="137">
        <v>37</v>
      </c>
      <c r="F85" s="168">
        <v>59.7</v>
      </c>
      <c r="G85" s="168"/>
      <c r="H85" s="31">
        <v>106</v>
      </c>
      <c r="I85" s="164">
        <v>54.916666666666664</v>
      </c>
      <c r="K85" s="129">
        <v>64.67</v>
      </c>
      <c r="L85" s="88">
        <v>0.59828583359432086</v>
      </c>
      <c r="M85" s="86">
        <v>15.627638584403384</v>
      </c>
      <c r="N85" s="86">
        <v>4.8275477607265893</v>
      </c>
      <c r="O85" s="86">
        <v>1.660758951873891</v>
      </c>
      <c r="P85" s="86">
        <v>3.9507495563211195</v>
      </c>
      <c r="Q85" s="86">
        <v>3.3834095417058148</v>
      </c>
      <c r="R85" s="86">
        <v>3.7341288234680032</v>
      </c>
      <c r="S85" s="86">
        <v>0.24756655183213278</v>
      </c>
      <c r="T85" s="86">
        <v>0.11346800292306086</v>
      </c>
      <c r="U85" s="86">
        <v>3.02</v>
      </c>
      <c r="V85" s="80">
        <f>SUM(K85:T85)</f>
        <v>98.813553606848302</v>
      </c>
      <c r="W85" s="104">
        <v>78</v>
      </c>
      <c r="X85" s="93">
        <v>182</v>
      </c>
      <c r="Y85" s="93">
        <v>607</v>
      </c>
      <c r="Z85" s="93">
        <v>29</v>
      </c>
      <c r="AA85" s="93">
        <v>216</v>
      </c>
      <c r="AB85" s="93">
        <v>18</v>
      </c>
      <c r="AC85" s="93">
        <v>32</v>
      </c>
      <c r="AD85" s="93">
        <v>9</v>
      </c>
      <c r="AE85" s="93">
        <v>1145</v>
      </c>
      <c r="AF85" s="93">
        <v>49</v>
      </c>
      <c r="AG85" s="93">
        <v>89</v>
      </c>
      <c r="AH85" s="93">
        <v>40</v>
      </c>
      <c r="AI85" s="93"/>
      <c r="AJ85" s="93"/>
      <c r="AK85" s="93"/>
      <c r="AL85" s="93"/>
      <c r="AM85" s="93"/>
      <c r="AN85" s="93"/>
      <c r="AO85" s="93"/>
      <c r="AP85" s="98"/>
      <c r="AQ85" s="94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6"/>
      <c r="BK85" s="93"/>
      <c r="BL85" s="93"/>
      <c r="BM85" s="93"/>
      <c r="BN85" s="93"/>
      <c r="BO85" s="93"/>
      <c r="BP85" s="93"/>
      <c r="BQ85" s="93"/>
      <c r="BR85" s="93"/>
      <c r="BS85" s="157"/>
    </row>
    <row r="86" spans="1:71">
      <c r="A86" s="6" t="s">
        <v>501</v>
      </c>
      <c r="B86" s="6"/>
      <c r="C86" s="42" t="s">
        <v>185</v>
      </c>
      <c r="D86" s="29" t="s">
        <v>596</v>
      </c>
      <c r="E86" s="137">
        <v>37</v>
      </c>
      <c r="F86" s="168">
        <v>58.166666666666664</v>
      </c>
      <c r="G86" s="168"/>
      <c r="H86" s="31">
        <v>106</v>
      </c>
      <c r="I86" s="164">
        <v>53.81666666666667</v>
      </c>
      <c r="K86" s="129"/>
      <c r="L86" s="88"/>
      <c r="M86" s="86"/>
      <c r="N86" s="86"/>
      <c r="O86" s="86"/>
      <c r="P86" s="86"/>
      <c r="Q86" s="86"/>
      <c r="R86" s="86"/>
      <c r="S86" s="86"/>
      <c r="T86" s="86"/>
      <c r="U86" s="86"/>
      <c r="V86" s="80"/>
      <c r="W86" s="104">
        <v>91</v>
      </c>
      <c r="X86" s="93">
        <v>106</v>
      </c>
      <c r="Y86" s="93">
        <v>590</v>
      </c>
      <c r="Z86" s="93">
        <v>37</v>
      </c>
      <c r="AA86" s="93">
        <v>235</v>
      </c>
      <c r="AB86" s="93">
        <v>10</v>
      </c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8"/>
      <c r="AQ86" s="94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157"/>
    </row>
    <row r="87" spans="1:71">
      <c r="A87" s="6" t="s">
        <v>502</v>
      </c>
      <c r="B87" s="6"/>
      <c r="C87" s="42" t="s">
        <v>185</v>
      </c>
      <c r="D87" s="29" t="s">
        <v>828</v>
      </c>
      <c r="E87" s="137">
        <v>37</v>
      </c>
      <c r="F87" s="168">
        <v>58.716666666666669</v>
      </c>
      <c r="G87" s="168"/>
      <c r="H87" s="31">
        <v>106</v>
      </c>
      <c r="I87" s="164">
        <v>53.5</v>
      </c>
      <c r="K87" s="129"/>
      <c r="L87" s="88"/>
      <c r="M87" s="86"/>
      <c r="N87" s="86"/>
      <c r="O87" s="86"/>
      <c r="P87" s="86"/>
      <c r="Q87" s="86"/>
      <c r="R87" s="86"/>
      <c r="S87" s="86"/>
      <c r="T87" s="86"/>
      <c r="U87" s="86"/>
      <c r="V87" s="80"/>
      <c r="W87" s="104">
        <v>70</v>
      </c>
      <c r="X87" s="93">
        <v>104</v>
      </c>
      <c r="Y87" s="93">
        <v>620</v>
      </c>
      <c r="Z87" s="93">
        <v>29</v>
      </c>
      <c r="AA87" s="93">
        <v>231</v>
      </c>
      <c r="AB87" s="93">
        <v>15</v>
      </c>
      <c r="AC87" s="93">
        <v>25</v>
      </c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8"/>
      <c r="AQ87" s="94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157"/>
    </row>
    <row r="88" spans="1:71">
      <c r="A88" s="6" t="s">
        <v>771</v>
      </c>
      <c r="B88" s="6"/>
      <c r="C88" s="42" t="s">
        <v>575</v>
      </c>
      <c r="D88" s="29" t="s">
        <v>830</v>
      </c>
      <c r="E88" s="137">
        <v>38</v>
      </c>
      <c r="F88" s="168">
        <v>2.2833333333333332</v>
      </c>
      <c r="G88" s="168"/>
      <c r="H88" s="31">
        <v>106</v>
      </c>
      <c r="I88" s="164">
        <v>56.483333333333334</v>
      </c>
      <c r="K88" s="129"/>
      <c r="L88" s="88"/>
      <c r="M88" s="86"/>
      <c r="N88" s="86"/>
      <c r="O88" s="86"/>
      <c r="P88" s="86"/>
      <c r="Q88" s="86"/>
      <c r="R88" s="86"/>
      <c r="S88" s="86"/>
      <c r="T88" s="86"/>
      <c r="U88" s="86"/>
      <c r="V88" s="80"/>
      <c r="W88" s="104">
        <v>87</v>
      </c>
      <c r="X88" s="93">
        <v>91</v>
      </c>
      <c r="Y88" s="93">
        <v>683</v>
      </c>
      <c r="Z88" s="93">
        <v>30</v>
      </c>
      <c r="AA88" s="93">
        <v>209</v>
      </c>
      <c r="AB88" s="93">
        <v>14</v>
      </c>
      <c r="AC88" s="93">
        <v>27</v>
      </c>
      <c r="AD88" s="93">
        <v>12</v>
      </c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8"/>
      <c r="AQ88" s="94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157"/>
    </row>
    <row r="89" spans="1:71">
      <c r="A89" s="6" t="s">
        <v>503</v>
      </c>
      <c r="B89" s="6"/>
      <c r="C89" s="42" t="s">
        <v>575</v>
      </c>
      <c r="D89" s="29" t="s">
        <v>739</v>
      </c>
      <c r="E89" s="137">
        <v>38</v>
      </c>
      <c r="F89" s="168">
        <v>2.25</v>
      </c>
      <c r="G89" s="168"/>
      <c r="H89" s="31">
        <v>106</v>
      </c>
      <c r="I89" s="164">
        <v>56.716666666666669</v>
      </c>
      <c r="K89" s="129"/>
      <c r="L89" s="88"/>
      <c r="M89" s="86"/>
      <c r="N89" s="86"/>
      <c r="O89" s="82"/>
      <c r="P89" s="86"/>
      <c r="Q89" s="86"/>
      <c r="R89" s="86"/>
      <c r="S89" s="86"/>
      <c r="T89" s="86"/>
      <c r="U89" s="86"/>
      <c r="V89" s="80"/>
      <c r="W89" s="104">
        <v>73</v>
      </c>
      <c r="X89" s="93">
        <v>99</v>
      </c>
      <c r="Y89" s="93">
        <v>627</v>
      </c>
      <c r="Z89" s="93">
        <v>23</v>
      </c>
      <c r="AA89" s="93">
        <v>201</v>
      </c>
      <c r="AB89" s="93">
        <v>16</v>
      </c>
      <c r="AC89" s="93"/>
      <c r="AD89" s="93">
        <v>16</v>
      </c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8"/>
      <c r="AQ89" s="94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157"/>
    </row>
    <row r="90" spans="1:71">
      <c r="A90" s="6" t="s">
        <v>308</v>
      </c>
      <c r="B90" s="6"/>
      <c r="C90" s="42" t="s">
        <v>575</v>
      </c>
      <c r="D90" s="29" t="s">
        <v>739</v>
      </c>
      <c r="E90" s="137">
        <v>38</v>
      </c>
      <c r="F90" s="168">
        <v>2.35</v>
      </c>
      <c r="G90" s="168"/>
      <c r="H90" s="31">
        <v>106</v>
      </c>
      <c r="I90" s="164">
        <v>57.516666666666666</v>
      </c>
      <c r="K90" s="129"/>
      <c r="L90" s="88"/>
      <c r="M90" s="86"/>
      <c r="N90" s="86"/>
      <c r="O90" s="82"/>
      <c r="P90" s="86"/>
      <c r="Q90" s="86"/>
      <c r="R90" s="86"/>
      <c r="S90" s="86"/>
      <c r="T90" s="86"/>
      <c r="U90" s="86"/>
      <c r="V90" s="80"/>
      <c r="W90" s="104">
        <v>97</v>
      </c>
      <c r="X90" s="93">
        <v>89</v>
      </c>
      <c r="Y90" s="93">
        <v>675</v>
      </c>
      <c r="Z90" s="93">
        <v>29</v>
      </c>
      <c r="AA90" s="93">
        <v>202</v>
      </c>
      <c r="AB90" s="93">
        <v>15</v>
      </c>
      <c r="AC90" s="93">
        <v>31</v>
      </c>
      <c r="AD90" s="93">
        <v>21</v>
      </c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8"/>
      <c r="AQ90" s="94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157"/>
    </row>
    <row r="91" spans="1:71">
      <c r="A91" s="6" t="s">
        <v>309</v>
      </c>
      <c r="B91" s="6"/>
      <c r="C91" s="42" t="s">
        <v>575</v>
      </c>
      <c r="D91" s="29" t="s">
        <v>740</v>
      </c>
      <c r="E91" s="137">
        <v>38</v>
      </c>
      <c r="F91" s="168">
        <v>3.5</v>
      </c>
      <c r="G91" s="168"/>
      <c r="H91" s="31">
        <v>106</v>
      </c>
      <c r="I91" s="164">
        <v>58.783333333333331</v>
      </c>
      <c r="K91" s="129"/>
      <c r="L91" s="88"/>
      <c r="M91" s="86"/>
      <c r="N91" s="86"/>
      <c r="O91" s="82"/>
      <c r="P91" s="86"/>
      <c r="Q91" s="86"/>
      <c r="R91" s="86"/>
      <c r="S91" s="86"/>
      <c r="T91" s="86"/>
      <c r="U91" s="86"/>
      <c r="V91" s="80"/>
      <c r="W91" s="104">
        <v>82</v>
      </c>
      <c r="X91" s="93">
        <v>96</v>
      </c>
      <c r="Y91" s="93">
        <v>652</v>
      </c>
      <c r="Z91" s="93">
        <v>31</v>
      </c>
      <c r="AA91" s="93">
        <v>213</v>
      </c>
      <c r="AB91" s="93">
        <v>12</v>
      </c>
      <c r="AC91" s="93">
        <v>9</v>
      </c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8"/>
      <c r="AQ91" s="94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157"/>
    </row>
    <row r="92" spans="1:71">
      <c r="A92" s="6" t="s">
        <v>107</v>
      </c>
      <c r="B92" s="6"/>
      <c r="C92" s="42" t="s">
        <v>575</v>
      </c>
      <c r="D92" s="29" t="s">
        <v>439</v>
      </c>
      <c r="E92" s="137">
        <v>38</v>
      </c>
      <c r="F92" s="168">
        <v>1.8833333333333333</v>
      </c>
      <c r="G92" s="168"/>
      <c r="H92" s="31">
        <v>106</v>
      </c>
      <c r="I92" s="164">
        <v>56.466666666666669</v>
      </c>
      <c r="K92" s="129"/>
      <c r="L92" s="88"/>
      <c r="M92" s="86"/>
      <c r="N92" s="86"/>
      <c r="O92" s="82"/>
      <c r="P92" s="86"/>
      <c r="Q92" s="86"/>
      <c r="R92" s="86"/>
      <c r="S92" s="86"/>
      <c r="T92" s="86"/>
      <c r="U92" s="86"/>
      <c r="V92" s="80"/>
      <c r="W92" s="104">
        <v>76</v>
      </c>
      <c r="X92" s="93">
        <v>111</v>
      </c>
      <c r="Y92" s="93">
        <v>628</v>
      </c>
      <c r="Z92" s="93">
        <v>28</v>
      </c>
      <c r="AA92" s="93">
        <v>197</v>
      </c>
      <c r="AB92" s="93">
        <v>14</v>
      </c>
      <c r="AC92" s="93">
        <v>16</v>
      </c>
      <c r="AD92" s="93">
        <v>7</v>
      </c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8"/>
      <c r="AQ92" s="94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157"/>
    </row>
    <row r="93" spans="1:71">
      <c r="A93" s="6" t="s">
        <v>350</v>
      </c>
      <c r="B93" s="6"/>
      <c r="C93" s="42" t="s">
        <v>575</v>
      </c>
      <c r="D93" s="29" t="s">
        <v>417</v>
      </c>
      <c r="E93" s="137">
        <v>38</v>
      </c>
      <c r="F93" s="168">
        <v>2.0666666666666669</v>
      </c>
      <c r="G93" s="168"/>
      <c r="H93" s="31">
        <v>106</v>
      </c>
      <c r="I93" s="164">
        <v>57.81666666666667</v>
      </c>
      <c r="K93" s="129"/>
      <c r="L93" s="88"/>
      <c r="M93" s="86"/>
      <c r="N93" s="86"/>
      <c r="O93" s="82"/>
      <c r="P93" s="86"/>
      <c r="Q93" s="86"/>
      <c r="R93" s="86"/>
      <c r="S93" s="86"/>
      <c r="T93" s="86"/>
      <c r="U93" s="86"/>
      <c r="V93" s="80"/>
      <c r="W93" s="104">
        <v>47</v>
      </c>
      <c r="X93" s="93">
        <v>141</v>
      </c>
      <c r="Y93" s="93">
        <v>621</v>
      </c>
      <c r="Z93" s="93">
        <v>32</v>
      </c>
      <c r="AA93" s="93">
        <v>203</v>
      </c>
      <c r="AB93" s="93">
        <v>11</v>
      </c>
      <c r="AC93" s="93">
        <v>15</v>
      </c>
      <c r="AD93" s="93">
        <v>11</v>
      </c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8"/>
      <c r="AQ93" s="94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157"/>
    </row>
    <row r="94" spans="1:71">
      <c r="A94" s="6" t="s">
        <v>351</v>
      </c>
      <c r="B94" s="6"/>
      <c r="C94" s="42" t="s">
        <v>575</v>
      </c>
      <c r="D94" s="29" t="s">
        <v>417</v>
      </c>
      <c r="E94" s="137">
        <v>38</v>
      </c>
      <c r="F94" s="168">
        <v>1.8833333333333333</v>
      </c>
      <c r="G94" s="168"/>
      <c r="H94" s="31">
        <v>106</v>
      </c>
      <c r="I94" s="164">
        <v>58.06666666666667</v>
      </c>
      <c r="K94" s="129"/>
      <c r="L94" s="88"/>
      <c r="M94" s="86"/>
      <c r="N94" s="86"/>
      <c r="O94" s="82"/>
      <c r="P94" s="86"/>
      <c r="Q94" s="86"/>
      <c r="R94" s="86"/>
      <c r="S94" s="86"/>
      <c r="T94" s="86"/>
      <c r="U94" s="86"/>
      <c r="V94" s="80"/>
      <c r="W94" s="104">
        <v>94</v>
      </c>
      <c r="X94" s="93">
        <v>160</v>
      </c>
      <c r="Y94" s="93">
        <v>602</v>
      </c>
      <c r="Z94" s="93">
        <v>25</v>
      </c>
      <c r="AA94" s="93">
        <v>185</v>
      </c>
      <c r="AB94" s="93">
        <v>21</v>
      </c>
      <c r="AC94" s="93">
        <v>17</v>
      </c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8"/>
      <c r="AQ94" s="94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157"/>
    </row>
    <row r="95" spans="1:71">
      <c r="A95" s="6" t="s">
        <v>313</v>
      </c>
      <c r="B95" s="6"/>
      <c r="C95" s="42" t="s">
        <v>575</v>
      </c>
      <c r="D95" s="29" t="s">
        <v>739</v>
      </c>
      <c r="E95" s="137">
        <v>38</v>
      </c>
      <c r="F95" s="168">
        <v>2.1166666666666667</v>
      </c>
      <c r="G95" s="168"/>
      <c r="H95" s="31">
        <v>106</v>
      </c>
      <c r="I95" s="164">
        <v>58</v>
      </c>
      <c r="K95" s="129"/>
      <c r="L95" s="88"/>
      <c r="M95" s="86"/>
      <c r="N95" s="86"/>
      <c r="O95" s="82"/>
      <c r="P95" s="86"/>
      <c r="Q95" s="86"/>
      <c r="R95" s="86"/>
      <c r="S95" s="86"/>
      <c r="T95" s="86"/>
      <c r="U95" s="86"/>
      <c r="V95" s="80"/>
      <c r="W95" s="104">
        <v>101</v>
      </c>
      <c r="X95" s="93">
        <v>114</v>
      </c>
      <c r="Y95" s="93">
        <v>669</v>
      </c>
      <c r="Z95" s="93">
        <v>36</v>
      </c>
      <c r="AA95" s="93">
        <v>206</v>
      </c>
      <c r="AB95" s="93">
        <v>12</v>
      </c>
      <c r="AC95" s="93">
        <v>31</v>
      </c>
      <c r="AD95" s="93">
        <v>22</v>
      </c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8"/>
      <c r="AQ95" s="94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157"/>
    </row>
    <row r="96" spans="1:71">
      <c r="A96" s="6" t="s">
        <v>648</v>
      </c>
      <c r="B96" s="6"/>
      <c r="C96" s="42" t="s">
        <v>185</v>
      </c>
      <c r="D96" s="29" t="s">
        <v>754</v>
      </c>
      <c r="E96" s="137">
        <v>37</v>
      </c>
      <c r="F96" s="168">
        <v>57.833333333333336</v>
      </c>
      <c r="G96" s="168"/>
      <c r="H96" s="31">
        <v>106</v>
      </c>
      <c r="I96" s="164">
        <v>54.916666666666664</v>
      </c>
      <c r="K96" s="129">
        <v>58.45</v>
      </c>
      <c r="L96" s="88">
        <v>1.0544604534005038</v>
      </c>
      <c r="M96" s="86">
        <v>17.530405037783375</v>
      </c>
      <c r="N96" s="86">
        <v>7.1378861460957177</v>
      </c>
      <c r="O96" s="86">
        <v>2.9504614609571789</v>
      </c>
      <c r="P96" s="86">
        <v>6.326762720403023</v>
      </c>
      <c r="Q96" s="86">
        <v>3.1937984886649873</v>
      </c>
      <c r="R96" s="86">
        <v>3.366162216624685</v>
      </c>
      <c r="S96" s="86">
        <v>0.47653501259445841</v>
      </c>
      <c r="T96" s="86">
        <v>0.14194659949622168</v>
      </c>
      <c r="U96" s="86">
        <v>1.38</v>
      </c>
      <c r="V96" s="80">
        <v>100.63</v>
      </c>
      <c r="W96" s="104"/>
      <c r="X96" s="93">
        <v>90</v>
      </c>
      <c r="Y96" s="93">
        <v>782</v>
      </c>
      <c r="Z96" s="93">
        <v>28</v>
      </c>
      <c r="AA96" s="93">
        <v>196</v>
      </c>
      <c r="AB96" s="93">
        <v>18</v>
      </c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8"/>
      <c r="AQ96" s="94"/>
      <c r="AR96" s="93">
        <v>88</v>
      </c>
      <c r="AS96" s="93">
        <v>1060</v>
      </c>
      <c r="AT96" s="93">
        <v>777</v>
      </c>
      <c r="AU96" s="93">
        <v>2.35</v>
      </c>
      <c r="AV96" s="93">
        <v>6.95</v>
      </c>
      <c r="AW96" s="93">
        <v>2.5</v>
      </c>
      <c r="AX96" s="93">
        <v>41.1</v>
      </c>
      <c r="AY96" s="93">
        <v>83.7</v>
      </c>
      <c r="AZ96" s="93">
        <v>40.200000000000003</v>
      </c>
      <c r="BA96" s="93">
        <v>7.81</v>
      </c>
      <c r="BB96" s="93">
        <v>2.0299999999999998</v>
      </c>
      <c r="BC96" s="93">
        <v>6.67</v>
      </c>
      <c r="BD96" s="93">
        <v>0.93300000000000005</v>
      </c>
      <c r="BE96" s="93"/>
      <c r="BF96" s="93">
        <v>0.44700000000000001</v>
      </c>
      <c r="BG96" s="93">
        <v>2.69</v>
      </c>
      <c r="BH96" s="93">
        <v>0.39</v>
      </c>
      <c r="BI96" s="93">
        <v>0.83499999999999996</v>
      </c>
      <c r="BJ96" s="93">
        <v>199</v>
      </c>
      <c r="BK96" s="93">
        <v>4.8099999999999996</v>
      </c>
      <c r="BL96" s="93">
        <v>6.93E-2</v>
      </c>
      <c r="BM96" s="93">
        <v>15.8</v>
      </c>
      <c r="BN96" s="93">
        <v>4.93</v>
      </c>
      <c r="BO96" s="93">
        <v>1.75</v>
      </c>
      <c r="BP96" s="93">
        <v>18.7</v>
      </c>
      <c r="BQ96" s="93">
        <v>6.69</v>
      </c>
      <c r="BR96" s="93">
        <v>96.2</v>
      </c>
      <c r="BS96" s="157"/>
    </row>
    <row r="97" spans="1:71">
      <c r="A97" s="6" t="s">
        <v>594</v>
      </c>
      <c r="B97" s="6"/>
      <c r="C97" s="73" t="s">
        <v>831</v>
      </c>
      <c r="D97" s="10"/>
      <c r="E97" s="136"/>
      <c r="F97" s="168"/>
      <c r="G97" s="168"/>
      <c r="I97" s="164"/>
      <c r="K97" s="126"/>
      <c r="L97" s="88"/>
      <c r="M97" s="86"/>
      <c r="N97" s="86"/>
      <c r="O97" s="86"/>
      <c r="P97" s="86"/>
      <c r="Q97" s="86"/>
      <c r="R97" s="86"/>
      <c r="S97" s="86"/>
      <c r="T97" s="86"/>
      <c r="U97" s="86"/>
      <c r="V97" s="80"/>
      <c r="W97" s="104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8"/>
      <c r="AQ97" s="94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6"/>
      <c r="BK97" s="93"/>
      <c r="BL97" s="93"/>
      <c r="BM97" s="93"/>
      <c r="BN97" s="93"/>
      <c r="BO97" s="93"/>
      <c r="BP97" s="93"/>
      <c r="BQ97" s="93"/>
      <c r="BR97" s="93"/>
      <c r="BS97" s="157"/>
    </row>
    <row r="98" spans="1:71">
      <c r="A98" s="33" t="s">
        <v>576</v>
      </c>
      <c r="B98" s="33"/>
      <c r="C98" s="71" t="s">
        <v>299</v>
      </c>
      <c r="D98" s="172" t="s">
        <v>623</v>
      </c>
      <c r="E98" s="137">
        <v>38</v>
      </c>
      <c r="F98" s="168">
        <v>0.11666666666666667</v>
      </c>
      <c r="G98" s="168"/>
      <c r="H98" s="31">
        <v>107</v>
      </c>
      <c r="I98" s="164">
        <v>8.3333333333333329E-2</v>
      </c>
      <c r="K98" s="129">
        <v>60.31</v>
      </c>
      <c r="L98" s="88">
        <v>0.81551748678324532</v>
      </c>
      <c r="M98" s="86">
        <v>16.652665717771452</v>
      </c>
      <c r="N98" s="86">
        <v>6.6046848312322082</v>
      </c>
      <c r="O98" s="86">
        <v>2.1646451809678733</v>
      </c>
      <c r="P98" s="86">
        <v>4.9333773891825956</v>
      </c>
      <c r="Q98" s="86">
        <v>3.5741815778771859</v>
      </c>
      <c r="R98" s="86">
        <v>3.5339091093940627</v>
      </c>
      <c r="S98" s="86">
        <v>0.34231598210654746</v>
      </c>
      <c r="T98" s="86">
        <v>0.10068117120780806</v>
      </c>
      <c r="U98" s="86">
        <v>0.67</v>
      </c>
      <c r="V98" s="80">
        <f>SUM(K98:T98)</f>
        <v>99.031978446522956</v>
      </c>
      <c r="W98" s="104">
        <v>69</v>
      </c>
      <c r="X98" s="93">
        <v>107</v>
      </c>
      <c r="Y98" s="93">
        <v>624</v>
      </c>
      <c r="Z98" s="93">
        <v>25</v>
      </c>
      <c r="AA98" s="93">
        <v>198</v>
      </c>
      <c r="AB98" s="93">
        <v>18</v>
      </c>
      <c r="AC98" s="93">
        <v>33</v>
      </c>
      <c r="AD98" s="93">
        <v>18</v>
      </c>
      <c r="AE98" s="93">
        <v>1028</v>
      </c>
      <c r="AF98" s="93">
        <v>49</v>
      </c>
      <c r="AG98" s="93">
        <v>87</v>
      </c>
      <c r="AH98" s="93">
        <v>36</v>
      </c>
      <c r="AI98" s="93"/>
      <c r="AJ98" s="93"/>
      <c r="AK98" s="93"/>
      <c r="AL98" s="93"/>
      <c r="AM98" s="93"/>
      <c r="AN98" s="93"/>
      <c r="AO98" s="93"/>
      <c r="AP98" s="98"/>
      <c r="AQ98" s="94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6"/>
      <c r="BK98" s="93"/>
      <c r="BL98" s="93"/>
      <c r="BM98" s="93"/>
      <c r="BN98" s="93"/>
      <c r="BO98" s="93"/>
      <c r="BP98" s="93"/>
      <c r="BQ98" s="93"/>
      <c r="BR98" s="93"/>
      <c r="BS98" s="157"/>
    </row>
    <row r="99" spans="1:71">
      <c r="A99" s="33" t="s">
        <v>577</v>
      </c>
      <c r="B99" s="33"/>
      <c r="C99" s="71" t="s">
        <v>299</v>
      </c>
      <c r="D99" s="172" t="s">
        <v>623</v>
      </c>
      <c r="E99" s="137">
        <v>38</v>
      </c>
      <c r="F99" s="168">
        <v>6.6666666666666666E-2</v>
      </c>
      <c r="G99" s="168"/>
      <c r="H99" s="31">
        <v>107</v>
      </c>
      <c r="I99" s="164"/>
      <c r="K99" s="129">
        <v>59.78</v>
      </c>
      <c r="L99" s="88">
        <v>0.83512242007284487</v>
      </c>
      <c r="M99" s="86">
        <v>16.853374140024279</v>
      </c>
      <c r="N99" s="86">
        <v>6.9526456900040463</v>
      </c>
      <c r="O99" s="86">
        <v>2.273947794415216</v>
      </c>
      <c r="P99" s="86">
        <v>5.2019071226224201</v>
      </c>
      <c r="Q99" s="86">
        <v>3.6121560097126664</v>
      </c>
      <c r="R99" s="86">
        <v>3.4511685552407934</v>
      </c>
      <c r="S99" s="86">
        <v>0.37228348846620801</v>
      </c>
      <c r="T99" s="86">
        <v>0.12074059085390529</v>
      </c>
      <c r="U99" s="86">
        <v>0.61</v>
      </c>
      <c r="V99" s="80">
        <f>SUM(K99:T99)</f>
        <v>99.453345811412376</v>
      </c>
      <c r="W99" s="104">
        <v>90</v>
      </c>
      <c r="X99" s="93">
        <v>88</v>
      </c>
      <c r="Y99" s="93">
        <v>630</v>
      </c>
      <c r="Z99" s="93">
        <v>34</v>
      </c>
      <c r="AA99" s="93">
        <v>206</v>
      </c>
      <c r="AB99" s="93">
        <v>14</v>
      </c>
      <c r="AC99" s="93">
        <v>42</v>
      </c>
      <c r="AD99" s="93">
        <v>9</v>
      </c>
      <c r="AE99" s="93">
        <v>1048</v>
      </c>
      <c r="AF99" s="93">
        <v>42</v>
      </c>
      <c r="AG99" s="93">
        <v>87</v>
      </c>
      <c r="AH99" s="93">
        <v>36</v>
      </c>
      <c r="AI99" s="93"/>
      <c r="AJ99" s="93"/>
      <c r="AK99" s="93"/>
      <c r="AL99" s="93"/>
      <c r="AM99" s="93"/>
      <c r="AN99" s="93"/>
      <c r="AO99" s="93"/>
      <c r="AP99" s="98"/>
      <c r="AQ99" s="94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6"/>
      <c r="BK99" s="93"/>
      <c r="BL99" s="93"/>
      <c r="BM99" s="93"/>
      <c r="BN99" s="93"/>
      <c r="BO99" s="93"/>
      <c r="BP99" s="93"/>
      <c r="BQ99" s="93"/>
      <c r="BR99" s="93"/>
      <c r="BS99" s="157"/>
    </row>
    <row r="100" spans="1:71">
      <c r="A100" s="33" t="s">
        <v>578</v>
      </c>
      <c r="B100" s="33"/>
      <c r="C100" s="71" t="s">
        <v>575</v>
      </c>
      <c r="D100" s="172" t="s">
        <v>623</v>
      </c>
      <c r="E100" s="137">
        <v>38</v>
      </c>
      <c r="F100" s="168">
        <v>0.1</v>
      </c>
      <c r="G100" s="168"/>
      <c r="H100" s="31">
        <v>106</v>
      </c>
      <c r="I100" s="164">
        <v>59.966666666666669</v>
      </c>
      <c r="K100" s="129">
        <v>59.79</v>
      </c>
      <c r="L100" s="88">
        <v>0.87202663638240763</v>
      </c>
      <c r="M100" s="86">
        <v>16.671097460251911</v>
      </c>
      <c r="N100" s="86">
        <v>7.0993227338426603</v>
      </c>
      <c r="O100" s="86">
        <v>1.7235349989675821</v>
      </c>
      <c r="P100" s="86">
        <v>5.5501930621515596</v>
      </c>
      <c r="Q100" s="86">
        <v>3.4060334503406979</v>
      </c>
      <c r="R100" s="86">
        <v>3.7138075572991953</v>
      </c>
      <c r="S100" s="86">
        <v>0.38984720214742929</v>
      </c>
      <c r="T100" s="86">
        <v>0.15388705347924841</v>
      </c>
      <c r="U100" s="86">
        <v>2.5099999999999998</v>
      </c>
      <c r="V100" s="80">
        <f>SUM(K100:T100)</f>
        <v>99.3697501548627</v>
      </c>
      <c r="W100" s="104">
        <v>128</v>
      </c>
      <c r="X100" s="93">
        <v>97</v>
      </c>
      <c r="Y100" s="93">
        <v>597</v>
      </c>
      <c r="Z100" s="93">
        <v>29</v>
      </c>
      <c r="AA100" s="93">
        <v>187</v>
      </c>
      <c r="AB100" s="93">
        <v>16</v>
      </c>
      <c r="AC100" s="93">
        <v>44</v>
      </c>
      <c r="AD100" s="93">
        <v>18</v>
      </c>
      <c r="AE100" s="93">
        <v>1093</v>
      </c>
      <c r="AF100" s="93">
        <v>48</v>
      </c>
      <c r="AG100" s="93">
        <v>84</v>
      </c>
      <c r="AH100" s="93">
        <v>39</v>
      </c>
      <c r="AI100" s="93"/>
      <c r="AJ100" s="93"/>
      <c r="AK100" s="93"/>
      <c r="AL100" s="93"/>
      <c r="AM100" s="93"/>
      <c r="AN100" s="93"/>
      <c r="AO100" s="93"/>
      <c r="AP100" s="98"/>
      <c r="AQ100" s="94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6"/>
      <c r="BK100" s="93"/>
      <c r="BL100" s="93"/>
      <c r="BM100" s="93"/>
      <c r="BN100" s="93"/>
      <c r="BO100" s="93"/>
      <c r="BP100" s="93"/>
      <c r="BQ100" s="93"/>
      <c r="BR100" s="93"/>
      <c r="BS100" s="157"/>
    </row>
    <row r="101" spans="1:71">
      <c r="A101" s="33" t="s">
        <v>579</v>
      </c>
      <c r="B101" s="33"/>
      <c r="C101" s="71" t="s">
        <v>575</v>
      </c>
      <c r="D101" s="172" t="s">
        <v>623</v>
      </c>
      <c r="E101" s="137">
        <v>38</v>
      </c>
      <c r="F101" s="168">
        <v>0.15</v>
      </c>
      <c r="G101" s="168"/>
      <c r="H101" s="31">
        <v>106</v>
      </c>
      <c r="I101" s="164">
        <v>59.866666666666667</v>
      </c>
      <c r="K101" s="129">
        <v>60.04</v>
      </c>
      <c r="L101" s="88">
        <v>0.86750177502789327</v>
      </c>
      <c r="M101" s="86">
        <v>16.724627244142408</v>
      </c>
      <c r="N101" s="86">
        <v>6.7483568313216349</v>
      </c>
      <c r="O101" s="86">
        <v>2.4007607262399837</v>
      </c>
      <c r="P101" s="86">
        <v>5.1041383507455116</v>
      </c>
      <c r="Q101" s="86">
        <v>3.4700071001115731</v>
      </c>
      <c r="R101" s="86">
        <v>3.6011410893599756</v>
      </c>
      <c r="S101" s="86">
        <v>0.39340196774520741</v>
      </c>
      <c r="T101" s="86">
        <v>0.10087229942184806</v>
      </c>
      <c r="U101" s="86">
        <v>0.86</v>
      </c>
      <c r="V101" s="80">
        <f>SUM(K101:T101)</f>
        <v>99.450807384116032</v>
      </c>
      <c r="W101" s="104">
        <v>84</v>
      </c>
      <c r="X101" s="93">
        <v>107</v>
      </c>
      <c r="Y101" s="93">
        <v>654</v>
      </c>
      <c r="Z101" s="93">
        <v>26</v>
      </c>
      <c r="AA101" s="93">
        <v>185</v>
      </c>
      <c r="AB101" s="93">
        <v>15</v>
      </c>
      <c r="AC101" s="93">
        <v>46</v>
      </c>
      <c r="AD101" s="93">
        <v>9</v>
      </c>
      <c r="AE101" s="93">
        <v>1105</v>
      </c>
      <c r="AF101" s="93">
        <v>43</v>
      </c>
      <c r="AG101" s="93">
        <v>84</v>
      </c>
      <c r="AH101" s="93">
        <v>47</v>
      </c>
      <c r="AI101" s="93"/>
      <c r="AJ101" s="93"/>
      <c r="AK101" s="93"/>
      <c r="AL101" s="93"/>
      <c r="AM101" s="93"/>
      <c r="AN101" s="93"/>
      <c r="AO101" s="93"/>
      <c r="AP101" s="98"/>
      <c r="AQ101" s="94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6"/>
      <c r="BK101" s="93"/>
      <c r="BL101" s="93"/>
      <c r="BM101" s="93"/>
      <c r="BN101" s="93"/>
      <c r="BO101" s="93"/>
      <c r="BP101" s="93"/>
      <c r="BQ101" s="93"/>
      <c r="BR101" s="93"/>
      <c r="BS101" s="157"/>
    </row>
    <row r="102" spans="1:71">
      <c r="A102" s="6" t="s">
        <v>594</v>
      </c>
      <c r="B102" s="6"/>
      <c r="C102" s="73" t="s">
        <v>831</v>
      </c>
      <c r="D102" s="10"/>
      <c r="E102" s="137"/>
      <c r="F102" s="168"/>
      <c r="G102" s="168"/>
      <c r="I102" s="164"/>
      <c r="K102" s="129"/>
      <c r="L102" s="88"/>
      <c r="M102" s="86"/>
      <c r="N102" s="86"/>
      <c r="O102" s="86"/>
      <c r="P102" s="86"/>
      <c r="Q102" s="86"/>
      <c r="R102" s="86"/>
      <c r="S102" s="86"/>
      <c r="T102" s="86"/>
      <c r="U102" s="86"/>
      <c r="V102" s="80"/>
      <c r="W102" s="104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8"/>
      <c r="AQ102" s="94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6"/>
      <c r="BK102" s="93"/>
      <c r="BL102" s="93"/>
      <c r="BM102" s="93"/>
      <c r="BN102" s="93"/>
      <c r="BO102" s="93"/>
      <c r="BP102" s="93"/>
      <c r="BQ102" s="93"/>
      <c r="BR102" s="93"/>
      <c r="BS102" s="157"/>
    </row>
    <row r="103" spans="1:71">
      <c r="A103" s="33" t="s">
        <v>580</v>
      </c>
      <c r="B103" s="33"/>
      <c r="C103" s="71" t="s">
        <v>575</v>
      </c>
      <c r="D103" s="10" t="s">
        <v>398</v>
      </c>
      <c r="E103" s="137">
        <v>38</v>
      </c>
      <c r="F103" s="168">
        <v>2.2999999999999998</v>
      </c>
      <c r="G103" s="168"/>
      <c r="H103" s="31">
        <v>106</v>
      </c>
      <c r="I103" s="164">
        <v>58.85</v>
      </c>
      <c r="K103" s="129">
        <v>59.97</v>
      </c>
      <c r="L103" s="88">
        <v>0.88732359848871645</v>
      </c>
      <c r="M103" s="86">
        <v>16.828551005820486</v>
      </c>
      <c r="N103" s="86">
        <v>6.6804247932196468</v>
      </c>
      <c r="O103" s="86">
        <v>2.5497804554273462</v>
      </c>
      <c r="P103" s="86">
        <v>5.5279240273664865</v>
      </c>
      <c r="Q103" s="86">
        <v>3.9062636577146943</v>
      </c>
      <c r="R103" s="86">
        <v>2.8965505973654651</v>
      </c>
      <c r="S103" s="86">
        <v>0.41816399469008475</v>
      </c>
      <c r="T103" s="86">
        <v>0.21418155825589708</v>
      </c>
      <c r="U103" s="86">
        <v>1.95</v>
      </c>
      <c r="V103" s="80">
        <f>SUM(K103:T103)</f>
        <v>99.879163688348811</v>
      </c>
      <c r="W103" s="104">
        <v>81.5</v>
      </c>
      <c r="X103" s="93">
        <v>105</v>
      </c>
      <c r="Y103" s="93">
        <v>659.5</v>
      </c>
      <c r="Z103" s="93">
        <v>27</v>
      </c>
      <c r="AA103" s="93">
        <v>211.5</v>
      </c>
      <c r="AB103" s="93">
        <v>14</v>
      </c>
      <c r="AC103" s="93">
        <v>30</v>
      </c>
      <c r="AD103" s="93">
        <v>9</v>
      </c>
      <c r="AE103" s="93">
        <v>1109</v>
      </c>
      <c r="AF103" s="93">
        <v>44</v>
      </c>
      <c r="AG103" s="93">
        <v>82</v>
      </c>
      <c r="AH103" s="93">
        <v>32</v>
      </c>
      <c r="AI103" s="93"/>
      <c r="AJ103" s="93"/>
      <c r="AK103" s="93"/>
      <c r="AL103" s="93"/>
      <c r="AM103" s="93"/>
      <c r="AN103" s="93"/>
      <c r="AO103" s="93"/>
      <c r="AP103" s="98"/>
      <c r="AQ103" s="94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6"/>
      <c r="BK103" s="93"/>
      <c r="BL103" s="93"/>
      <c r="BM103" s="93"/>
      <c r="BN103" s="93"/>
      <c r="BO103" s="93"/>
      <c r="BP103" s="93"/>
      <c r="BQ103" s="93"/>
      <c r="BR103" s="93"/>
      <c r="BS103" s="157"/>
    </row>
    <row r="104" spans="1:71">
      <c r="A104" s="33" t="s">
        <v>581</v>
      </c>
      <c r="B104" s="33"/>
      <c r="C104" s="71" t="s">
        <v>575</v>
      </c>
      <c r="D104" s="10" t="s">
        <v>398</v>
      </c>
      <c r="E104" s="137">
        <v>38</v>
      </c>
      <c r="F104" s="168">
        <v>2.5166666666666666</v>
      </c>
      <c r="G104" s="168"/>
      <c r="H104" s="31">
        <v>106</v>
      </c>
      <c r="I104" s="164">
        <v>58.7</v>
      </c>
      <c r="K104" s="129">
        <v>59.59</v>
      </c>
      <c r="L104" s="88">
        <v>0.92342182890855473</v>
      </c>
      <c r="M104" s="86">
        <v>16.915870206489679</v>
      </c>
      <c r="N104" s="86">
        <v>6.56542772861357</v>
      </c>
      <c r="O104" s="86">
        <v>2.8311504424778766</v>
      </c>
      <c r="P104" s="86">
        <v>5.611563421828909</v>
      </c>
      <c r="Q104" s="86">
        <v>3.1051327433628324</v>
      </c>
      <c r="R104" s="86">
        <v>3.6835398230088496</v>
      </c>
      <c r="S104" s="86">
        <v>0.41604719764011799</v>
      </c>
      <c r="T104" s="86">
        <v>0.12176991150442479</v>
      </c>
      <c r="U104" s="86">
        <v>1.45</v>
      </c>
      <c r="V104" s="80">
        <f>SUM(K104:T104)</f>
        <v>99.763923303834801</v>
      </c>
      <c r="W104" s="104">
        <v>100</v>
      </c>
      <c r="X104" s="93">
        <v>101</v>
      </c>
      <c r="Y104" s="93">
        <v>674</v>
      </c>
      <c r="Z104" s="93">
        <v>26</v>
      </c>
      <c r="AA104" s="93">
        <v>211</v>
      </c>
      <c r="AB104" s="93">
        <v>14</v>
      </c>
      <c r="AC104" s="93">
        <v>56</v>
      </c>
      <c r="AD104" s="93">
        <v>9</v>
      </c>
      <c r="AE104" s="93">
        <v>1098</v>
      </c>
      <c r="AF104" s="93">
        <v>43</v>
      </c>
      <c r="AG104" s="93">
        <v>87</v>
      </c>
      <c r="AH104" s="93">
        <v>43</v>
      </c>
      <c r="AI104" s="93"/>
      <c r="AJ104" s="93"/>
      <c r="AK104" s="93"/>
      <c r="AL104" s="93"/>
      <c r="AM104" s="93"/>
      <c r="AN104" s="93"/>
      <c r="AO104" s="93"/>
      <c r="AP104" s="98"/>
      <c r="AQ104" s="94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6"/>
      <c r="BK104" s="93"/>
      <c r="BL104" s="93"/>
      <c r="BM104" s="93"/>
      <c r="BN104" s="93"/>
      <c r="BO104" s="93"/>
      <c r="BP104" s="93"/>
      <c r="BQ104" s="93"/>
      <c r="BR104" s="93"/>
      <c r="BS104" s="157"/>
    </row>
    <row r="105" spans="1:71">
      <c r="A105" s="33" t="s">
        <v>582</v>
      </c>
      <c r="B105" s="33"/>
      <c r="C105" s="71" t="s">
        <v>575</v>
      </c>
      <c r="D105" s="10" t="s">
        <v>398</v>
      </c>
      <c r="E105" s="137">
        <v>38</v>
      </c>
      <c r="F105" s="168">
        <v>2.5</v>
      </c>
      <c r="G105" s="168"/>
      <c r="H105" s="31">
        <v>106</v>
      </c>
      <c r="I105" s="164">
        <v>58.283333333333331</v>
      </c>
      <c r="K105" s="129">
        <v>59.71</v>
      </c>
      <c r="L105" s="88">
        <v>0.89629102292234675</v>
      </c>
      <c r="M105" s="86">
        <v>16.636772695142884</v>
      </c>
      <c r="N105" s="86">
        <v>7.2911764111885287</v>
      </c>
      <c r="O105" s="86">
        <v>2.1349853579723317</v>
      </c>
      <c r="P105" s="86">
        <v>5.3878168231848935</v>
      </c>
      <c r="Q105" s="86">
        <v>3.8369312329597092</v>
      </c>
      <c r="R105" s="86">
        <v>3.3636090073715033</v>
      </c>
      <c r="S105" s="86">
        <v>0.36254468342926383</v>
      </c>
      <c r="T105" s="86">
        <v>0.11077754215894174</v>
      </c>
      <c r="U105" s="86">
        <v>0.7</v>
      </c>
      <c r="V105" s="80">
        <f>SUM(K105:T105)</f>
        <v>99.730904776330405</v>
      </c>
      <c r="W105" s="104">
        <v>100</v>
      </c>
      <c r="X105" s="93">
        <v>89</v>
      </c>
      <c r="Y105" s="93">
        <v>630</v>
      </c>
      <c r="Z105" s="93">
        <v>32</v>
      </c>
      <c r="AA105" s="93">
        <v>201</v>
      </c>
      <c r="AB105" s="93">
        <v>12</v>
      </c>
      <c r="AC105" s="93">
        <v>34</v>
      </c>
      <c r="AD105" s="93">
        <v>18</v>
      </c>
      <c r="AE105" s="93">
        <v>976</v>
      </c>
      <c r="AF105" s="93">
        <v>39</v>
      </c>
      <c r="AG105" s="93">
        <v>79</v>
      </c>
      <c r="AH105" s="93">
        <v>25</v>
      </c>
      <c r="AI105" s="93"/>
      <c r="AJ105" s="93"/>
      <c r="AK105" s="93"/>
      <c r="AL105" s="93"/>
      <c r="AM105" s="93"/>
      <c r="AN105" s="93"/>
      <c r="AO105" s="93"/>
      <c r="AP105" s="98"/>
      <c r="AQ105" s="94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6"/>
      <c r="BK105" s="93"/>
      <c r="BL105" s="93"/>
      <c r="BM105" s="93"/>
      <c r="BN105" s="93"/>
      <c r="BO105" s="93"/>
      <c r="BP105" s="93"/>
      <c r="BQ105" s="93"/>
      <c r="BR105" s="93"/>
      <c r="BS105" s="157"/>
    </row>
    <row r="106" spans="1:71">
      <c r="A106" s="33" t="s">
        <v>583</v>
      </c>
      <c r="B106" s="33"/>
      <c r="C106" s="71" t="s">
        <v>575</v>
      </c>
      <c r="D106" s="10" t="s">
        <v>398</v>
      </c>
      <c r="E106" s="137">
        <v>38</v>
      </c>
      <c r="F106" s="168">
        <v>2.2999999999999998</v>
      </c>
      <c r="G106" s="168"/>
      <c r="H106" s="31">
        <v>106</v>
      </c>
      <c r="I106" s="164">
        <v>58.466666666666669</v>
      </c>
      <c r="K106" s="129">
        <v>60.4</v>
      </c>
      <c r="L106" s="88">
        <v>0.83673564617569485</v>
      </c>
      <c r="M106" s="86">
        <v>16.563333333333333</v>
      </c>
      <c r="N106" s="86">
        <v>6.5527490363156824</v>
      </c>
      <c r="O106" s="86">
        <v>2.4396388719821465</v>
      </c>
      <c r="P106" s="86">
        <v>4.9095212010549805</v>
      </c>
      <c r="Q106" s="86">
        <v>3.5485656319740313</v>
      </c>
      <c r="R106" s="86">
        <v>3.6897017650639077</v>
      </c>
      <c r="S106" s="86">
        <v>0.36292148508825317</v>
      </c>
      <c r="T106" s="86">
        <v>8.0649218908500714E-2</v>
      </c>
      <c r="U106" s="86">
        <v>0.8</v>
      </c>
      <c r="V106" s="80">
        <f>SUM(K106:T106)</f>
        <v>99.383816189896535</v>
      </c>
      <c r="W106" s="104">
        <v>66</v>
      </c>
      <c r="X106" s="93">
        <v>105</v>
      </c>
      <c r="Y106" s="93">
        <v>617</v>
      </c>
      <c r="Z106" s="93">
        <v>27</v>
      </c>
      <c r="AA106" s="93">
        <v>224</v>
      </c>
      <c r="AB106" s="93">
        <v>15</v>
      </c>
      <c r="AC106" s="93">
        <v>32</v>
      </c>
      <c r="AD106" s="93">
        <v>18</v>
      </c>
      <c r="AE106" s="93">
        <v>1122</v>
      </c>
      <c r="AF106" s="93">
        <v>47</v>
      </c>
      <c r="AG106" s="93">
        <v>86</v>
      </c>
      <c r="AH106" s="93">
        <v>42</v>
      </c>
      <c r="AI106" s="93"/>
      <c r="AJ106" s="93"/>
      <c r="AK106" s="93"/>
      <c r="AL106" s="93"/>
      <c r="AM106" s="93"/>
      <c r="AN106" s="93"/>
      <c r="AO106" s="93"/>
      <c r="AP106" s="98"/>
      <c r="AQ106" s="94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6"/>
      <c r="BK106" s="93"/>
      <c r="BL106" s="93"/>
      <c r="BM106" s="93"/>
      <c r="BN106" s="93"/>
      <c r="BO106" s="93"/>
      <c r="BP106" s="93"/>
      <c r="BQ106" s="93"/>
      <c r="BR106" s="93"/>
      <c r="BS106" s="157"/>
    </row>
    <row r="107" spans="1:71">
      <c r="C107" s="73" t="s">
        <v>653</v>
      </c>
      <c r="D107" s="10"/>
      <c r="E107" s="137"/>
      <c r="F107" s="168"/>
      <c r="G107" s="168"/>
      <c r="I107" s="164"/>
      <c r="K107" s="129"/>
      <c r="L107" s="88"/>
      <c r="M107" s="86"/>
      <c r="N107" s="86"/>
      <c r="O107" s="86"/>
      <c r="P107" s="86"/>
      <c r="Q107" s="86"/>
      <c r="R107" s="86"/>
      <c r="S107" s="86"/>
      <c r="T107" s="86"/>
      <c r="U107" s="86"/>
      <c r="V107" s="80"/>
      <c r="W107" s="104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8"/>
      <c r="AQ107" s="94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6"/>
      <c r="BK107" s="93"/>
      <c r="BL107" s="93"/>
      <c r="BM107" s="93"/>
      <c r="BN107" s="93"/>
      <c r="BO107" s="93"/>
      <c r="BP107" s="93"/>
      <c r="BQ107" s="93"/>
      <c r="BR107" s="93"/>
      <c r="BS107" s="157"/>
    </row>
    <row r="108" spans="1:71">
      <c r="A108" s="6" t="s">
        <v>425</v>
      </c>
      <c r="B108" s="6"/>
      <c r="C108" s="42" t="s">
        <v>412</v>
      </c>
      <c r="D108" s="29" t="s">
        <v>755</v>
      </c>
      <c r="E108" s="137">
        <v>37</v>
      </c>
      <c r="F108" s="168">
        <v>55.9</v>
      </c>
      <c r="G108" s="168"/>
      <c r="H108" s="31">
        <v>107</v>
      </c>
      <c r="I108" s="164">
        <v>0.68333333333333335</v>
      </c>
      <c r="K108" s="129">
        <v>61.74</v>
      </c>
      <c r="L108" s="88">
        <v>0.86499543749366303</v>
      </c>
      <c r="M108" s="86">
        <v>16.60791239987833</v>
      </c>
      <c r="N108" s="86">
        <v>6.59431815877522</v>
      </c>
      <c r="O108" s="86">
        <v>2.2591645543952144</v>
      </c>
      <c r="P108" s="86">
        <v>4.7829159484943728</v>
      </c>
      <c r="Q108" s="86">
        <v>3.1648656595356375</v>
      </c>
      <c r="R108" s="86">
        <v>3.9382733448240894</v>
      </c>
      <c r="S108" s="86">
        <v>0.31546892426239476</v>
      </c>
      <c r="T108" s="86">
        <v>0.10176416911690155</v>
      </c>
      <c r="U108" s="86">
        <v>1.74</v>
      </c>
      <c r="V108" s="80">
        <v>100.37</v>
      </c>
      <c r="W108" s="104">
        <v>58</v>
      </c>
      <c r="X108" s="93">
        <v>120</v>
      </c>
      <c r="Y108" s="93">
        <v>535</v>
      </c>
      <c r="Z108" s="93">
        <v>31</v>
      </c>
      <c r="AA108" s="93">
        <v>223</v>
      </c>
      <c r="AB108" s="93">
        <v>16</v>
      </c>
      <c r="AC108" s="93">
        <v>45</v>
      </c>
      <c r="AD108" s="93"/>
      <c r="AE108" s="93"/>
      <c r="AF108" s="93"/>
      <c r="AG108" s="93"/>
      <c r="AH108" s="93"/>
      <c r="AI108" s="93">
        <v>29</v>
      </c>
      <c r="AJ108" s="93"/>
      <c r="AK108" s="93"/>
      <c r="AL108" s="93"/>
      <c r="AM108" s="93"/>
      <c r="AN108" s="93"/>
      <c r="AO108" s="93"/>
      <c r="AP108" s="98">
        <v>18</v>
      </c>
      <c r="AQ108" s="94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6"/>
      <c r="BK108" s="93"/>
      <c r="BL108" s="93"/>
      <c r="BM108" s="93"/>
      <c r="BN108" s="93"/>
      <c r="BO108" s="93"/>
      <c r="BP108" s="93"/>
      <c r="BQ108" s="93"/>
      <c r="BR108" s="93"/>
      <c r="BS108" s="157"/>
    </row>
    <row r="109" spans="1:71">
      <c r="A109" s="6" t="s">
        <v>649</v>
      </c>
      <c r="B109" s="6"/>
      <c r="C109" s="71" t="s">
        <v>412</v>
      </c>
      <c r="D109" s="29" t="s">
        <v>586</v>
      </c>
      <c r="E109" s="137">
        <v>37</v>
      </c>
      <c r="F109" s="168">
        <v>59.666666666666664</v>
      </c>
      <c r="G109" s="168"/>
      <c r="H109" s="31">
        <v>107</v>
      </c>
      <c r="I109" s="164">
        <v>3.3333333333333333E-2</v>
      </c>
      <c r="K109" s="129">
        <v>61.35</v>
      </c>
      <c r="L109" s="88">
        <v>0.84149398564641664</v>
      </c>
      <c r="M109" s="86">
        <v>16.576417669058934</v>
      </c>
      <c r="N109" s="86">
        <v>6.5798746588496924</v>
      </c>
      <c r="O109" s="86">
        <v>2.3014353583341758</v>
      </c>
      <c r="P109" s="86">
        <v>5.0388254321237245</v>
      </c>
      <c r="Q109" s="86">
        <v>3.4268068331143233</v>
      </c>
      <c r="R109" s="86">
        <v>3.7208228040028306</v>
      </c>
      <c r="S109" s="86">
        <v>0.36498534317193976</v>
      </c>
      <c r="T109" s="86">
        <v>0.10138481754776106</v>
      </c>
      <c r="U109" s="86">
        <v>1.37</v>
      </c>
      <c r="V109" s="80">
        <v>100.3</v>
      </c>
      <c r="W109" s="104">
        <v>54</v>
      </c>
      <c r="X109" s="93">
        <v>103</v>
      </c>
      <c r="Y109" s="93">
        <v>591</v>
      </c>
      <c r="Z109" s="93">
        <v>19</v>
      </c>
      <c r="AA109" s="93">
        <v>196</v>
      </c>
      <c r="AB109" s="93">
        <v>15</v>
      </c>
      <c r="AC109" s="93">
        <v>25</v>
      </c>
      <c r="AD109" s="93"/>
      <c r="AE109" s="93"/>
      <c r="AF109" s="93"/>
      <c r="AG109" s="93"/>
      <c r="AH109" s="93"/>
      <c r="AI109" s="93">
        <v>70</v>
      </c>
      <c r="AJ109" s="93"/>
      <c r="AK109" s="93"/>
      <c r="AL109" s="93"/>
      <c r="AM109" s="93"/>
      <c r="AN109" s="93"/>
      <c r="AO109" s="93"/>
      <c r="AP109" s="98" t="s">
        <v>673</v>
      </c>
      <c r="AQ109" s="94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6"/>
      <c r="BK109" s="93"/>
      <c r="BL109" s="93"/>
      <c r="BM109" s="93"/>
      <c r="BN109" s="93"/>
      <c r="BO109" s="93"/>
      <c r="BP109" s="93"/>
      <c r="BQ109" s="93"/>
      <c r="BR109" s="93"/>
      <c r="BS109" s="157"/>
    </row>
    <row r="110" spans="1:71">
      <c r="A110" s="6" t="s">
        <v>650</v>
      </c>
      <c r="B110" s="6"/>
      <c r="C110" s="71" t="s">
        <v>185</v>
      </c>
      <c r="D110" s="29" t="s">
        <v>829</v>
      </c>
      <c r="E110" s="137">
        <v>37</v>
      </c>
      <c r="F110" s="168">
        <v>58.716666666666669</v>
      </c>
      <c r="G110" s="168"/>
      <c r="H110" s="31">
        <v>106</v>
      </c>
      <c r="I110" s="164">
        <v>59.43333333333333</v>
      </c>
      <c r="K110" s="129">
        <v>61.13</v>
      </c>
      <c r="L110" s="88">
        <v>0.84077333333333337</v>
      </c>
      <c r="M110" s="86">
        <v>16.507866666666668</v>
      </c>
      <c r="N110" s="86">
        <v>6.7364400000000009</v>
      </c>
      <c r="O110" s="86">
        <v>2.542826666666667</v>
      </c>
      <c r="P110" s="86">
        <v>5.4240133333333338</v>
      </c>
      <c r="Q110" s="86">
        <v>3.1887866666666667</v>
      </c>
      <c r="R110" s="86">
        <v>3.0554933333333336</v>
      </c>
      <c r="S110" s="86">
        <v>0.42038666666666669</v>
      </c>
      <c r="T110" s="86">
        <v>0.12304000000000001</v>
      </c>
      <c r="U110" s="86">
        <v>2.4700000000000002</v>
      </c>
      <c r="V110" s="80">
        <v>99.97</v>
      </c>
      <c r="W110" s="104">
        <v>67</v>
      </c>
      <c r="X110" s="93">
        <v>59</v>
      </c>
      <c r="Y110" s="93">
        <v>1768</v>
      </c>
      <c r="Z110" s="93">
        <v>28</v>
      </c>
      <c r="AA110" s="93">
        <v>186</v>
      </c>
      <c r="AB110" s="93">
        <v>13</v>
      </c>
      <c r="AC110" s="93">
        <v>36</v>
      </c>
      <c r="AD110" s="93"/>
      <c r="AE110" s="93"/>
      <c r="AF110" s="93"/>
      <c r="AG110" s="93"/>
      <c r="AH110" s="93"/>
      <c r="AI110" s="93">
        <v>12</v>
      </c>
      <c r="AJ110" s="93"/>
      <c r="AK110" s="93"/>
      <c r="AL110" s="93"/>
      <c r="AM110" s="93"/>
      <c r="AN110" s="93"/>
      <c r="AO110" s="93"/>
      <c r="AP110" s="98" t="s">
        <v>673</v>
      </c>
      <c r="AQ110" s="94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6"/>
      <c r="BK110" s="93"/>
      <c r="BL110" s="93"/>
      <c r="BM110" s="93"/>
      <c r="BN110" s="93"/>
      <c r="BO110" s="93"/>
      <c r="BP110" s="93"/>
      <c r="BQ110" s="93"/>
      <c r="BR110" s="93"/>
      <c r="BS110" s="157"/>
    </row>
    <row r="111" spans="1:71">
      <c r="A111" s="7" t="s">
        <v>595</v>
      </c>
      <c r="C111" s="71" t="s">
        <v>185</v>
      </c>
      <c r="D111" s="10" t="s">
        <v>428</v>
      </c>
      <c r="E111" s="137">
        <v>37</v>
      </c>
      <c r="F111" s="168">
        <v>57.833333333333336</v>
      </c>
      <c r="G111" s="168"/>
      <c r="H111" s="31">
        <v>106</v>
      </c>
      <c r="I111" s="164">
        <v>58.25</v>
      </c>
      <c r="K111" s="129">
        <v>60.87</v>
      </c>
      <c r="L111" s="81">
        <v>0.81459734964322128</v>
      </c>
      <c r="M111" s="82">
        <v>16.821435270132518</v>
      </c>
      <c r="N111" s="82">
        <v>6.4047716615698267</v>
      </c>
      <c r="O111" s="82">
        <v>2.3419673802242609</v>
      </c>
      <c r="P111" s="82">
        <v>4.816306829765546</v>
      </c>
      <c r="Q111" s="82">
        <v>3.6147757390417938</v>
      </c>
      <c r="R111" s="82">
        <v>3.6860530071355764</v>
      </c>
      <c r="S111" s="82">
        <v>0.37675127420998983</v>
      </c>
      <c r="T111" s="82">
        <v>0.14255453618756372</v>
      </c>
      <c r="U111" s="82">
        <v>1.79</v>
      </c>
      <c r="V111" s="90">
        <v>99.89</v>
      </c>
      <c r="W111" s="104"/>
      <c r="X111" s="93">
        <v>106</v>
      </c>
      <c r="Y111" s="93">
        <v>616</v>
      </c>
      <c r="Z111" s="93">
        <v>21</v>
      </c>
      <c r="AA111" s="93">
        <v>169</v>
      </c>
      <c r="AB111" s="93">
        <v>14</v>
      </c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8"/>
      <c r="AQ111" s="94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157"/>
    </row>
    <row r="112" spans="1:71">
      <c r="A112" s="6" t="s">
        <v>594</v>
      </c>
      <c r="B112" s="6"/>
      <c r="C112" s="74" t="s">
        <v>574</v>
      </c>
      <c r="D112" s="10"/>
      <c r="E112" s="137"/>
      <c r="F112" s="168"/>
      <c r="G112" s="168"/>
      <c r="I112" s="164"/>
      <c r="K112" s="129"/>
      <c r="L112" s="88"/>
      <c r="M112" s="86"/>
      <c r="N112" s="86"/>
      <c r="O112" s="86"/>
      <c r="P112" s="86"/>
      <c r="Q112" s="86"/>
      <c r="R112" s="86"/>
      <c r="S112" s="86"/>
      <c r="T112" s="86"/>
      <c r="U112" s="86"/>
      <c r="V112" s="80"/>
      <c r="W112" s="104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8"/>
      <c r="AQ112" s="94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6"/>
      <c r="BK112" s="93"/>
      <c r="BL112" s="93"/>
      <c r="BM112" s="93"/>
      <c r="BN112" s="93"/>
      <c r="BO112" s="93"/>
      <c r="BP112" s="93"/>
      <c r="BQ112" s="93"/>
      <c r="BR112" s="93"/>
      <c r="BS112" s="157"/>
    </row>
    <row r="113" spans="1:71">
      <c r="A113" s="33" t="s">
        <v>78</v>
      </c>
      <c r="B113" s="33"/>
      <c r="C113" s="42" t="s">
        <v>412</v>
      </c>
      <c r="D113" s="10" t="s">
        <v>832</v>
      </c>
      <c r="E113" s="137">
        <v>37</v>
      </c>
      <c r="F113" s="168">
        <v>56.966666666666669</v>
      </c>
      <c r="G113" s="168"/>
      <c r="H113" s="31">
        <v>107</v>
      </c>
      <c r="I113" s="164">
        <v>0.13333333333333333</v>
      </c>
      <c r="K113" s="129">
        <v>60.7</v>
      </c>
      <c r="L113" s="88">
        <v>0.89318923327895605</v>
      </c>
      <c r="M113" s="86">
        <v>16.950295676998369</v>
      </c>
      <c r="N113" s="86">
        <v>6.8714671696574223</v>
      </c>
      <c r="O113" s="86">
        <v>2.0807249184339316</v>
      </c>
      <c r="P113" s="86">
        <v>4.5674449429037525</v>
      </c>
      <c r="Q113" s="86">
        <v>3.4205087683523661</v>
      </c>
      <c r="R113" s="86">
        <v>3.6235063213703103</v>
      </c>
      <c r="S113" s="86">
        <v>0.35524571778140296</v>
      </c>
      <c r="T113" s="86">
        <v>9.1348898858075039E-2</v>
      </c>
      <c r="U113" s="86">
        <v>1.47</v>
      </c>
      <c r="V113" s="80">
        <f>SUM(K113:T113)</f>
        <v>99.553731647634578</v>
      </c>
      <c r="W113" s="104">
        <v>102</v>
      </c>
      <c r="X113" s="93">
        <v>98</v>
      </c>
      <c r="Y113" s="93">
        <v>524</v>
      </c>
      <c r="Z113" s="93">
        <v>29</v>
      </c>
      <c r="AA113" s="93">
        <v>224</v>
      </c>
      <c r="AB113" s="93">
        <v>10</v>
      </c>
      <c r="AC113" s="93">
        <v>37</v>
      </c>
      <c r="AD113" s="93">
        <v>18</v>
      </c>
      <c r="AE113" s="93">
        <v>1010</v>
      </c>
      <c r="AF113" s="93">
        <v>47</v>
      </c>
      <c r="AG113" s="93">
        <v>94</v>
      </c>
      <c r="AH113" s="93">
        <v>42</v>
      </c>
      <c r="AI113" s="93"/>
      <c r="AJ113" s="93"/>
      <c r="AK113" s="93"/>
      <c r="AL113" s="93"/>
      <c r="AM113" s="93"/>
      <c r="AN113" s="93"/>
      <c r="AO113" s="93"/>
      <c r="AP113" s="98"/>
      <c r="AQ113" s="94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6"/>
      <c r="BK113" s="93"/>
      <c r="BL113" s="93"/>
      <c r="BM113" s="93"/>
      <c r="BN113" s="93"/>
      <c r="BO113" s="93"/>
      <c r="BP113" s="93"/>
      <c r="BQ113" s="93"/>
      <c r="BR113" s="93"/>
      <c r="BS113" s="157"/>
    </row>
    <row r="114" spans="1:71">
      <c r="A114" s="33" t="s">
        <v>122</v>
      </c>
      <c r="B114" s="33"/>
      <c r="C114" s="42" t="s">
        <v>528</v>
      </c>
      <c r="D114" s="10" t="s">
        <v>397</v>
      </c>
      <c r="E114" s="137" t="s">
        <v>467</v>
      </c>
      <c r="F114" s="168"/>
      <c r="G114" s="168"/>
      <c r="H114" s="31" t="s">
        <v>467</v>
      </c>
      <c r="I114" s="164"/>
      <c r="K114" s="129">
        <v>60.88</v>
      </c>
      <c r="L114" s="88">
        <v>0.87526687518918367</v>
      </c>
      <c r="M114" s="86">
        <v>16.68037332257088</v>
      </c>
      <c r="N114" s="86">
        <v>6.4789869841590155</v>
      </c>
      <c r="O114" s="86">
        <v>2.3642266168903237</v>
      </c>
      <c r="P114" s="86">
        <v>4.8391191605287052</v>
      </c>
      <c r="Q114" s="86">
        <v>3.5312491171425684</v>
      </c>
      <c r="R114" s="86">
        <v>3.6720966602764604</v>
      </c>
      <c r="S114" s="86">
        <v>0.32193724144889518</v>
      </c>
      <c r="T114" s="86">
        <v>7.042377156694582E-2</v>
      </c>
      <c r="U114" s="86">
        <v>0.6</v>
      </c>
      <c r="V114" s="80">
        <f>SUM(E114:T114)</f>
        <v>99.713679749772993</v>
      </c>
      <c r="W114" s="104">
        <v>95</v>
      </c>
      <c r="X114" s="93">
        <v>98</v>
      </c>
      <c r="Y114" s="93">
        <v>559</v>
      </c>
      <c r="Z114" s="93">
        <v>32</v>
      </c>
      <c r="AA114" s="93">
        <v>221</v>
      </c>
      <c r="AB114" s="93">
        <v>19</v>
      </c>
      <c r="AC114" s="93">
        <v>30</v>
      </c>
      <c r="AD114" s="93">
        <v>18</v>
      </c>
      <c r="AE114" s="93">
        <v>955</v>
      </c>
      <c r="AF114" s="93">
        <v>41</v>
      </c>
      <c r="AG114" s="93">
        <v>88</v>
      </c>
      <c r="AH114" s="93">
        <v>33</v>
      </c>
      <c r="AI114" s="93"/>
      <c r="AJ114" s="93"/>
      <c r="AK114" s="93"/>
      <c r="AL114" s="93"/>
      <c r="AM114" s="93"/>
      <c r="AN114" s="93"/>
      <c r="AO114" s="93"/>
      <c r="AP114" s="98"/>
      <c r="AQ114" s="94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6"/>
      <c r="BK114" s="93"/>
      <c r="BL114" s="93"/>
      <c r="BM114" s="93"/>
      <c r="BN114" s="93"/>
      <c r="BO114" s="93"/>
      <c r="BP114" s="93"/>
      <c r="BQ114" s="93"/>
      <c r="BR114" s="93"/>
      <c r="BS114" s="157"/>
    </row>
    <row r="115" spans="1:71">
      <c r="A115" s="33" t="s">
        <v>123</v>
      </c>
      <c r="B115" s="33"/>
      <c r="C115" s="42" t="s">
        <v>528</v>
      </c>
      <c r="D115" s="10" t="s">
        <v>397</v>
      </c>
      <c r="E115" s="137" t="s">
        <v>467</v>
      </c>
      <c r="F115" s="168"/>
      <c r="G115" s="168"/>
      <c r="H115" s="31" t="s">
        <v>467</v>
      </c>
      <c r="I115" s="164"/>
      <c r="K115" s="129">
        <v>61.32</v>
      </c>
      <c r="L115" s="88">
        <v>0.85175659229208922</v>
      </c>
      <c r="M115" s="86">
        <v>16.964152129817446</v>
      </c>
      <c r="N115" s="86">
        <v>6.1650953346855983</v>
      </c>
      <c r="O115" s="86">
        <v>2.1496713995943209</v>
      </c>
      <c r="P115" s="86">
        <v>5.049699797160244</v>
      </c>
      <c r="Q115" s="86">
        <v>3.3563265720081139</v>
      </c>
      <c r="R115" s="86">
        <v>3.670665314401623</v>
      </c>
      <c r="S115" s="86">
        <v>0.36503853955375254</v>
      </c>
      <c r="T115" s="86">
        <v>9.1259634888438135E-2</v>
      </c>
      <c r="U115" s="86">
        <v>1.38</v>
      </c>
      <c r="V115" s="80">
        <f>SUM(E115:T115)</f>
        <v>99.983665314401634</v>
      </c>
      <c r="W115" s="104">
        <v>138</v>
      </c>
      <c r="X115" s="93">
        <v>112</v>
      </c>
      <c r="Y115" s="93">
        <v>632</v>
      </c>
      <c r="Z115" s="93">
        <v>35</v>
      </c>
      <c r="AA115" s="93">
        <v>209</v>
      </c>
      <c r="AB115" s="93">
        <v>18</v>
      </c>
      <c r="AC115" s="93">
        <v>35</v>
      </c>
      <c r="AD115" s="93">
        <v>19</v>
      </c>
      <c r="AE115" s="93">
        <v>1037</v>
      </c>
      <c r="AF115" s="93">
        <v>47</v>
      </c>
      <c r="AG115" s="93">
        <v>87</v>
      </c>
      <c r="AH115" s="93">
        <v>42</v>
      </c>
      <c r="AI115" s="93"/>
      <c r="AJ115" s="93"/>
      <c r="AK115" s="93"/>
      <c r="AL115" s="93"/>
      <c r="AM115" s="93"/>
      <c r="AN115" s="93"/>
      <c r="AO115" s="93"/>
      <c r="AP115" s="98"/>
      <c r="AQ115" s="94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6"/>
      <c r="BK115" s="93"/>
      <c r="BL115" s="93"/>
      <c r="BM115" s="93"/>
      <c r="BN115" s="93"/>
      <c r="BO115" s="93"/>
      <c r="BP115" s="93"/>
      <c r="BQ115" s="93"/>
      <c r="BR115" s="93"/>
      <c r="BS115" s="157"/>
    </row>
    <row r="116" spans="1:71">
      <c r="A116" s="33" t="s">
        <v>124</v>
      </c>
      <c r="B116" s="33"/>
      <c r="C116" s="42" t="s">
        <v>528</v>
      </c>
      <c r="D116" s="10" t="s">
        <v>397</v>
      </c>
      <c r="E116" s="137" t="s">
        <v>467</v>
      </c>
      <c r="F116" s="168"/>
      <c r="G116" s="168"/>
      <c r="H116" s="31" t="s">
        <v>467</v>
      </c>
      <c r="I116" s="164"/>
      <c r="K116" s="129">
        <v>60.94</v>
      </c>
      <c r="L116" s="88">
        <v>0.86582962363415628</v>
      </c>
      <c r="M116" s="86">
        <v>16.843406515580739</v>
      </c>
      <c r="N116" s="86">
        <v>6.0406717927964397</v>
      </c>
      <c r="O116" s="86">
        <v>2.2451163496560098</v>
      </c>
      <c r="P116" s="86">
        <v>4.9835542290570629</v>
      </c>
      <c r="Q116" s="86">
        <v>3.6445386483205184</v>
      </c>
      <c r="R116" s="86">
        <v>3.5035896398219348</v>
      </c>
      <c r="S116" s="86">
        <v>0.36244030756778634</v>
      </c>
      <c r="T116" s="86">
        <v>8.0542290570619193E-2</v>
      </c>
      <c r="U116" s="86">
        <v>0.67</v>
      </c>
      <c r="V116" s="80">
        <f>SUM(E116:T116)</f>
        <v>99.509689397005275</v>
      </c>
      <c r="W116" s="104">
        <v>88</v>
      </c>
      <c r="X116" s="93">
        <v>96</v>
      </c>
      <c r="Y116" s="93">
        <v>627</v>
      </c>
      <c r="Z116" s="93">
        <v>31</v>
      </c>
      <c r="AA116" s="93">
        <v>204</v>
      </c>
      <c r="AB116" s="93">
        <v>13</v>
      </c>
      <c r="AC116" s="93">
        <v>34</v>
      </c>
      <c r="AD116" s="93">
        <v>9</v>
      </c>
      <c r="AE116" s="93">
        <v>999</v>
      </c>
      <c r="AF116" s="93">
        <v>43</v>
      </c>
      <c r="AG116" s="93">
        <v>86</v>
      </c>
      <c r="AH116" s="93">
        <v>33</v>
      </c>
      <c r="AI116" s="93"/>
      <c r="AJ116" s="93"/>
      <c r="AK116" s="93"/>
      <c r="AL116" s="93"/>
      <c r="AM116" s="93"/>
      <c r="AN116" s="93"/>
      <c r="AO116" s="93"/>
      <c r="AP116" s="98"/>
      <c r="AQ116" s="94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6"/>
      <c r="BK116" s="93"/>
      <c r="BL116" s="93"/>
      <c r="BM116" s="93"/>
      <c r="BN116" s="93"/>
      <c r="BO116" s="93"/>
      <c r="BP116" s="93"/>
      <c r="BQ116" s="93"/>
      <c r="BR116" s="93"/>
      <c r="BS116" s="157"/>
    </row>
    <row r="117" spans="1:71">
      <c r="A117" s="33" t="s">
        <v>491</v>
      </c>
      <c r="B117" s="33"/>
      <c r="C117" s="42" t="s">
        <v>528</v>
      </c>
      <c r="D117" s="10" t="s">
        <v>397</v>
      </c>
      <c r="E117" s="137" t="s">
        <v>467</v>
      </c>
      <c r="F117" s="168"/>
      <c r="G117" s="168"/>
      <c r="H117" s="31" t="s">
        <v>467</v>
      </c>
      <c r="I117" s="164"/>
      <c r="K117" s="129">
        <v>60.23</v>
      </c>
      <c r="L117" s="88">
        <v>0.89369789517127529</v>
      </c>
      <c r="M117" s="86">
        <v>16.754267437061493</v>
      </c>
      <c r="N117" s="86">
        <v>6.9852249277754845</v>
      </c>
      <c r="O117" s="86">
        <v>2.1161122575319853</v>
      </c>
      <c r="P117" s="86">
        <v>5.249191085431284</v>
      </c>
      <c r="Q117" s="86">
        <v>3.4207057366900537</v>
      </c>
      <c r="R117" s="86">
        <v>3.4104333470903838</v>
      </c>
      <c r="S117" s="86">
        <v>0.35953363598844407</v>
      </c>
      <c r="T117" s="86">
        <v>0.14381345439537765</v>
      </c>
      <c r="U117" s="86">
        <v>2.64</v>
      </c>
      <c r="V117" s="80">
        <f>SUM(E117:T117)</f>
        <v>99.56297977713578</v>
      </c>
      <c r="W117" s="104">
        <v>94</v>
      </c>
      <c r="X117" s="93">
        <v>86</v>
      </c>
      <c r="Y117" s="93">
        <v>543</v>
      </c>
      <c r="Z117" s="93">
        <v>27</v>
      </c>
      <c r="AA117" s="93">
        <v>192</v>
      </c>
      <c r="AB117" s="93">
        <v>15</v>
      </c>
      <c r="AC117" s="93">
        <v>47</v>
      </c>
      <c r="AD117" s="93">
        <v>18</v>
      </c>
      <c r="AE117" s="93">
        <v>981</v>
      </c>
      <c r="AF117" s="93">
        <v>42</v>
      </c>
      <c r="AG117" s="93">
        <v>81</v>
      </c>
      <c r="AH117" s="93">
        <v>34</v>
      </c>
      <c r="AI117" s="93"/>
      <c r="AJ117" s="93"/>
      <c r="AK117" s="93"/>
      <c r="AL117" s="93"/>
      <c r="AM117" s="93"/>
      <c r="AN117" s="93"/>
      <c r="AO117" s="93"/>
      <c r="AP117" s="98"/>
      <c r="AQ117" s="94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6"/>
      <c r="BK117" s="93"/>
      <c r="BL117" s="93"/>
      <c r="BM117" s="93"/>
      <c r="BN117" s="93"/>
      <c r="BO117" s="93"/>
      <c r="BP117" s="93"/>
      <c r="BQ117" s="93"/>
      <c r="BR117" s="93"/>
      <c r="BS117" s="157"/>
    </row>
    <row r="118" spans="1:71">
      <c r="A118" s="6" t="s">
        <v>594</v>
      </c>
      <c r="B118" s="6"/>
      <c r="C118" s="74" t="s">
        <v>76</v>
      </c>
      <c r="D118" s="10"/>
      <c r="E118" s="137"/>
      <c r="F118" s="168"/>
      <c r="G118" s="168"/>
      <c r="I118" s="164"/>
      <c r="K118" s="129"/>
      <c r="L118" s="88"/>
      <c r="M118" s="86"/>
      <c r="N118" s="86"/>
      <c r="O118" s="86"/>
      <c r="P118" s="86"/>
      <c r="Q118" s="86"/>
      <c r="R118" s="86"/>
      <c r="S118" s="86"/>
      <c r="T118" s="86"/>
      <c r="U118" s="86"/>
      <c r="V118" s="80"/>
      <c r="W118" s="104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8"/>
      <c r="AQ118" s="94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6"/>
      <c r="BK118" s="93"/>
      <c r="BL118" s="93"/>
      <c r="BM118" s="93"/>
      <c r="BN118" s="93"/>
      <c r="BO118" s="93"/>
      <c r="BP118" s="93"/>
      <c r="BQ118" s="93"/>
      <c r="BR118" s="93"/>
      <c r="BS118" s="157"/>
    </row>
    <row r="119" spans="1:71">
      <c r="A119" s="6" t="s">
        <v>651</v>
      </c>
      <c r="B119" s="6"/>
      <c r="C119" s="42" t="s">
        <v>299</v>
      </c>
      <c r="D119" s="29" t="s">
        <v>833</v>
      </c>
      <c r="E119" s="137">
        <v>38</v>
      </c>
      <c r="F119" s="168">
        <v>1.9</v>
      </c>
      <c r="G119" s="168"/>
      <c r="H119" s="31">
        <v>107</v>
      </c>
      <c r="I119" s="164">
        <v>0.6333333333333333</v>
      </c>
      <c r="K119" s="129">
        <v>58.05</v>
      </c>
      <c r="L119" s="88">
        <v>1.1005640973424295</v>
      </c>
      <c r="M119" s="86">
        <v>17.344074941451993</v>
      </c>
      <c r="N119" s="86">
        <v>8.6007046125649129</v>
      </c>
      <c r="O119" s="86">
        <v>2.1297953365237756</v>
      </c>
      <c r="P119" s="86">
        <v>5.5232013033295999</v>
      </c>
      <c r="Q119" s="86">
        <v>3.4035963751145508</v>
      </c>
      <c r="R119" s="86">
        <v>3.4035963751145508</v>
      </c>
      <c r="S119" s="86">
        <v>0.43818755727522657</v>
      </c>
      <c r="T119" s="86">
        <v>8.1523266469809605E-2</v>
      </c>
      <c r="U119" s="86">
        <v>1.87</v>
      </c>
      <c r="V119" s="80">
        <v>100.08</v>
      </c>
      <c r="W119" s="104">
        <v>76</v>
      </c>
      <c r="X119" s="93">
        <v>104</v>
      </c>
      <c r="Y119" s="93">
        <v>673</v>
      </c>
      <c r="Z119" s="93">
        <v>27</v>
      </c>
      <c r="AA119" s="93">
        <v>194</v>
      </c>
      <c r="AB119" s="93">
        <v>21</v>
      </c>
      <c r="AC119" s="93">
        <v>50</v>
      </c>
      <c r="AD119" s="93"/>
      <c r="AE119" s="93"/>
      <c r="AF119" s="93"/>
      <c r="AG119" s="93"/>
      <c r="AH119" s="93"/>
      <c r="AI119" s="93">
        <v>34</v>
      </c>
      <c r="AJ119" s="93"/>
      <c r="AK119" s="93"/>
      <c r="AL119" s="93"/>
      <c r="AM119" s="93"/>
      <c r="AN119" s="93"/>
      <c r="AO119" s="93"/>
      <c r="AP119" s="98">
        <v>47</v>
      </c>
      <c r="AQ119" s="94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6"/>
      <c r="BK119" s="93"/>
      <c r="BL119" s="93"/>
      <c r="BM119" s="93"/>
      <c r="BN119" s="93"/>
      <c r="BO119" s="93"/>
      <c r="BP119" s="93"/>
      <c r="BQ119" s="93"/>
      <c r="BR119" s="93"/>
      <c r="BS119" s="157"/>
    </row>
    <row r="120" spans="1:71">
      <c r="A120" s="33" t="s">
        <v>77</v>
      </c>
      <c r="B120" s="33"/>
      <c r="C120" s="71" t="s">
        <v>299</v>
      </c>
      <c r="D120" s="29" t="s">
        <v>833</v>
      </c>
      <c r="E120" s="137">
        <v>38</v>
      </c>
      <c r="F120" s="168">
        <v>1.9666666666666668</v>
      </c>
      <c r="G120" s="168"/>
      <c r="H120" s="31">
        <v>107</v>
      </c>
      <c r="I120" s="164">
        <v>0.65</v>
      </c>
      <c r="K120" s="129">
        <v>57.16</v>
      </c>
      <c r="L120" s="88">
        <v>1.0502229428455614</v>
      </c>
      <c r="M120" s="86">
        <v>17.187302391568704</v>
      </c>
      <c r="N120" s="86">
        <v>8.1190312119983776</v>
      </c>
      <c r="O120" s="86">
        <v>2.9386045804620995</v>
      </c>
      <c r="P120" s="86">
        <v>6.4427138224564242</v>
      </c>
      <c r="Q120" s="86">
        <v>3.0092926631536274</v>
      </c>
      <c r="R120" s="86">
        <v>3.211258613700851</v>
      </c>
      <c r="S120" s="86">
        <v>0.40393190109444665</v>
      </c>
      <c r="T120" s="86">
        <v>0.13127786785569517</v>
      </c>
      <c r="U120" s="86">
        <v>0.97</v>
      </c>
      <c r="V120" s="80">
        <f>SUM(K120:T120)</f>
        <v>99.653635995135801</v>
      </c>
      <c r="W120" s="104">
        <v>107</v>
      </c>
      <c r="X120" s="93">
        <v>80</v>
      </c>
      <c r="Y120" s="93">
        <v>678</v>
      </c>
      <c r="Z120" s="93">
        <v>31</v>
      </c>
      <c r="AA120" s="93">
        <v>198</v>
      </c>
      <c r="AB120" s="93">
        <v>14</v>
      </c>
      <c r="AC120" s="93">
        <v>32</v>
      </c>
      <c r="AD120" s="93">
        <v>18</v>
      </c>
      <c r="AE120" s="93">
        <v>946</v>
      </c>
      <c r="AF120" s="93">
        <v>43</v>
      </c>
      <c r="AG120" s="93">
        <v>79</v>
      </c>
      <c r="AH120" s="93">
        <v>43</v>
      </c>
      <c r="AI120" s="93"/>
      <c r="AJ120" s="93"/>
      <c r="AK120" s="93"/>
      <c r="AL120" s="93"/>
      <c r="AM120" s="96"/>
      <c r="AN120" s="93"/>
      <c r="AO120" s="93"/>
      <c r="AP120" s="98"/>
      <c r="AQ120" s="93">
        <v>1.98</v>
      </c>
      <c r="AR120" s="93">
        <v>80.2</v>
      </c>
      <c r="AS120" s="93">
        <v>953</v>
      </c>
      <c r="AT120" s="93">
        <v>756</v>
      </c>
      <c r="AU120" s="93">
        <v>2.2799999999999998</v>
      </c>
      <c r="AV120" s="93">
        <v>6.79</v>
      </c>
      <c r="AW120" s="93">
        <v>2.62</v>
      </c>
      <c r="AX120" s="93">
        <v>39</v>
      </c>
      <c r="AY120" s="93">
        <v>84.6</v>
      </c>
      <c r="AZ120" s="93">
        <v>42.1</v>
      </c>
      <c r="BA120" s="93">
        <v>8.76</v>
      </c>
      <c r="BB120" s="93">
        <v>1.98</v>
      </c>
      <c r="BC120" s="93">
        <v>7.31</v>
      </c>
      <c r="BD120" s="93">
        <v>1</v>
      </c>
      <c r="BE120" s="93">
        <v>1.29</v>
      </c>
      <c r="BF120" s="93">
        <v>1.29</v>
      </c>
      <c r="BG120" s="93">
        <v>3.08</v>
      </c>
      <c r="BH120" s="93">
        <v>0.44900000000000001</v>
      </c>
      <c r="BI120" s="93">
        <v>0.85199999999999998</v>
      </c>
      <c r="BJ120" s="93">
        <v>195</v>
      </c>
      <c r="BK120" s="93">
        <v>5.0599999999999996</v>
      </c>
      <c r="BL120" s="93">
        <v>0.191</v>
      </c>
      <c r="BM120" s="93">
        <v>18.5</v>
      </c>
      <c r="BN120" s="93">
        <v>5.7</v>
      </c>
      <c r="BO120" s="93">
        <v>8.4700000000000006</v>
      </c>
      <c r="BP120" s="93">
        <v>22.4</v>
      </c>
      <c r="BQ120" s="93">
        <v>6.36</v>
      </c>
      <c r="BR120" s="93">
        <v>87.4</v>
      </c>
      <c r="BS120" s="157"/>
    </row>
    <row r="121" spans="1:71">
      <c r="D121" s="10"/>
      <c r="E121" s="136"/>
      <c r="F121" s="168"/>
      <c r="G121" s="168"/>
      <c r="I121" s="164"/>
      <c r="K121" s="126"/>
      <c r="L121" s="88"/>
      <c r="M121" s="86"/>
      <c r="N121" s="86"/>
      <c r="O121" s="86"/>
      <c r="P121" s="86"/>
      <c r="Q121" s="86"/>
      <c r="R121" s="86"/>
      <c r="S121" s="86"/>
      <c r="T121" s="86"/>
      <c r="U121" s="86"/>
      <c r="V121" s="80"/>
      <c r="W121" s="104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8"/>
      <c r="AQ121" s="94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6"/>
      <c r="BK121" s="93"/>
      <c r="BL121" s="93"/>
      <c r="BM121" s="93"/>
      <c r="BN121" s="93"/>
      <c r="BO121" s="93"/>
      <c r="BP121" s="93"/>
      <c r="BQ121" s="93"/>
      <c r="BR121" s="93"/>
      <c r="BS121" s="157"/>
    </row>
    <row r="122" spans="1:71">
      <c r="C122" s="68" t="s">
        <v>477</v>
      </c>
      <c r="D122" s="10"/>
      <c r="E122" s="139"/>
      <c r="F122" s="168"/>
      <c r="G122" s="168"/>
      <c r="I122" s="164"/>
      <c r="K122" s="198"/>
      <c r="L122" s="88"/>
      <c r="M122" s="86"/>
      <c r="N122" s="86"/>
      <c r="O122" s="86"/>
      <c r="P122" s="86"/>
      <c r="Q122" s="86"/>
      <c r="R122" s="86"/>
      <c r="S122" s="86"/>
      <c r="T122" s="86"/>
      <c r="U122" s="86"/>
      <c r="V122" s="80"/>
      <c r="W122" s="104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8"/>
      <c r="AQ122" s="94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6"/>
      <c r="BK122" s="93"/>
      <c r="BL122" s="93"/>
      <c r="BM122" s="93"/>
      <c r="BN122" s="93"/>
      <c r="BO122" s="93"/>
      <c r="BP122" s="93"/>
      <c r="BQ122" s="93"/>
      <c r="BR122" s="93"/>
      <c r="BS122" s="157"/>
    </row>
    <row r="123" spans="1:71">
      <c r="A123" s="33" t="s">
        <v>481</v>
      </c>
      <c r="B123" s="33"/>
      <c r="C123" s="71" t="s">
        <v>185</v>
      </c>
      <c r="D123" s="29" t="s">
        <v>4</v>
      </c>
      <c r="E123" s="137">
        <v>37</v>
      </c>
      <c r="F123" s="168">
        <v>55.033333333333331</v>
      </c>
      <c r="G123" s="168"/>
      <c r="H123" s="31">
        <v>106</v>
      </c>
      <c r="I123" s="164">
        <v>55.233333333333334</v>
      </c>
      <c r="K123" s="129">
        <v>65.459999999999994</v>
      </c>
      <c r="L123" s="88">
        <v>0.5840964584804762</v>
      </c>
      <c r="M123" s="86">
        <v>15.810886893350821</v>
      </c>
      <c r="N123" s="86">
        <v>5.1460912117848858</v>
      </c>
      <c r="O123" s="86">
        <v>1.1581222883664612</v>
      </c>
      <c r="P123" s="86">
        <v>3.5448612652608209</v>
      </c>
      <c r="Q123" s="86">
        <v>3.786556351528604</v>
      </c>
      <c r="R123" s="86">
        <v>3.9980395520129148</v>
      </c>
      <c r="S123" s="86">
        <v>0.25176571486227423</v>
      </c>
      <c r="T123" s="86">
        <v>7.0494400161436793E-2</v>
      </c>
      <c r="U123" s="86">
        <v>0.7</v>
      </c>
      <c r="V123" s="80">
        <f>SUM(K123:T123)</f>
        <v>99.810914135808687</v>
      </c>
      <c r="W123" s="104">
        <v>67</v>
      </c>
      <c r="X123" s="93">
        <v>116</v>
      </c>
      <c r="Y123" s="93">
        <v>551</v>
      </c>
      <c r="Z123" s="93">
        <v>24</v>
      </c>
      <c r="AA123" s="93">
        <v>204</v>
      </c>
      <c r="AB123" s="93">
        <v>15</v>
      </c>
      <c r="AC123" s="93">
        <v>30</v>
      </c>
      <c r="AD123" s="93">
        <v>9</v>
      </c>
      <c r="AE123" s="93">
        <v>987</v>
      </c>
      <c r="AF123" s="93">
        <v>45</v>
      </c>
      <c r="AG123" s="93">
        <v>86</v>
      </c>
      <c r="AH123" s="93">
        <v>32</v>
      </c>
      <c r="AI123" s="93"/>
      <c r="AJ123" s="93"/>
      <c r="AK123" s="93"/>
      <c r="AL123" s="93"/>
      <c r="AM123" s="93"/>
      <c r="AN123" s="93"/>
      <c r="AO123" s="93"/>
      <c r="AP123" s="98"/>
      <c r="AQ123" s="94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6"/>
      <c r="BK123" s="93"/>
      <c r="BL123" s="93"/>
      <c r="BM123" s="93"/>
      <c r="BN123" s="93"/>
      <c r="BO123" s="93"/>
      <c r="BP123" s="93"/>
      <c r="BQ123" s="93"/>
      <c r="BR123" s="93"/>
      <c r="BS123" s="157"/>
    </row>
    <row r="124" spans="1:71">
      <c r="A124" s="33" t="s">
        <v>482</v>
      </c>
      <c r="B124" s="33"/>
      <c r="C124" s="71" t="s">
        <v>185</v>
      </c>
      <c r="D124" s="29" t="s">
        <v>5</v>
      </c>
      <c r="E124" s="137">
        <v>37</v>
      </c>
      <c r="F124" s="168">
        <v>55.3</v>
      </c>
      <c r="G124" s="168"/>
      <c r="H124" s="31">
        <v>106</v>
      </c>
      <c r="I124" s="164">
        <v>56.133333333333333</v>
      </c>
      <c r="K124" s="129">
        <v>62.17</v>
      </c>
      <c r="L124" s="88">
        <v>0.74114799875892023</v>
      </c>
      <c r="M124" s="86">
        <v>17.087578860275105</v>
      </c>
      <c r="N124" s="86">
        <v>6.2997579894508222</v>
      </c>
      <c r="O124" s="86">
        <v>1.7808139414624056</v>
      </c>
      <c r="P124" s="86">
        <v>3.7057399937946012</v>
      </c>
      <c r="Q124" s="86">
        <v>3.0572354948805462</v>
      </c>
      <c r="R124" s="86">
        <v>4.2410135484538216</v>
      </c>
      <c r="S124" s="86">
        <v>0.33969283276450513</v>
      </c>
      <c r="T124" s="86">
        <v>0.10293722204985004</v>
      </c>
      <c r="U124" s="86">
        <v>2.84</v>
      </c>
      <c r="V124" s="80">
        <f>SUM(K124:T124)</f>
        <v>99.525917881890564</v>
      </c>
      <c r="W124" s="104">
        <v>79</v>
      </c>
      <c r="X124" s="93">
        <v>99</v>
      </c>
      <c r="Y124" s="93">
        <v>614</v>
      </c>
      <c r="Z124" s="93">
        <v>26</v>
      </c>
      <c r="AA124" s="93">
        <v>188</v>
      </c>
      <c r="AB124" s="93">
        <v>11</v>
      </c>
      <c r="AC124" s="93">
        <v>36</v>
      </c>
      <c r="AD124" s="93">
        <v>26</v>
      </c>
      <c r="AE124" s="93">
        <v>1015</v>
      </c>
      <c r="AF124" s="93">
        <v>44</v>
      </c>
      <c r="AG124" s="93">
        <v>90</v>
      </c>
      <c r="AH124" s="93">
        <v>38</v>
      </c>
      <c r="AI124" s="93"/>
      <c r="AJ124" s="93"/>
      <c r="AK124" s="93"/>
      <c r="AL124" s="93"/>
      <c r="AM124" s="93"/>
      <c r="AN124" s="93"/>
      <c r="AO124" s="93"/>
      <c r="AP124" s="98"/>
      <c r="AQ124" s="94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6"/>
      <c r="BK124" s="93"/>
      <c r="BL124" s="93"/>
      <c r="BM124" s="93"/>
      <c r="BN124" s="93"/>
      <c r="BO124" s="93"/>
      <c r="BP124" s="93"/>
      <c r="BQ124" s="93"/>
      <c r="BR124" s="93"/>
      <c r="BS124" s="157"/>
    </row>
    <row r="125" spans="1:71">
      <c r="A125" s="6" t="s">
        <v>453</v>
      </c>
      <c r="B125" s="6"/>
      <c r="C125" s="71" t="s">
        <v>185</v>
      </c>
      <c r="D125" s="29" t="s">
        <v>6</v>
      </c>
      <c r="E125" s="137">
        <v>37</v>
      </c>
      <c r="F125" s="168">
        <v>55.166666666666664</v>
      </c>
      <c r="G125" s="168"/>
      <c r="H125" s="31">
        <v>106</v>
      </c>
      <c r="I125" s="164">
        <v>55.616666666666667</v>
      </c>
      <c r="K125" s="126">
        <v>64.430000000000007</v>
      </c>
      <c r="L125" s="88">
        <v>0.61673137835904779</v>
      </c>
      <c r="M125" s="86">
        <v>16.075457239194851</v>
      </c>
      <c r="N125" s="86">
        <v>5.469699601512211</v>
      </c>
      <c r="O125" s="86">
        <v>1.0818074997445593</v>
      </c>
      <c r="P125" s="86">
        <v>3.2858639010932871</v>
      </c>
      <c r="Q125" s="86">
        <v>3.8116021252682133</v>
      </c>
      <c r="R125" s="86">
        <v>3.8823745785225299</v>
      </c>
      <c r="S125" s="86">
        <v>0.24264841115765812</v>
      </c>
      <c r="T125" s="86">
        <v>5.0551752324512117E-2</v>
      </c>
      <c r="U125" s="86">
        <v>1.08</v>
      </c>
      <c r="V125" s="80">
        <f>SUM(K125:T125)</f>
        <v>98.946736487176864</v>
      </c>
      <c r="W125" s="104">
        <v>51</v>
      </c>
      <c r="X125" s="93">
        <v>105</v>
      </c>
      <c r="Y125" s="93">
        <v>566</v>
      </c>
      <c r="Z125" s="93">
        <v>19</v>
      </c>
      <c r="AA125" s="93">
        <v>221</v>
      </c>
      <c r="AB125" s="93">
        <v>17</v>
      </c>
      <c r="AC125" s="93">
        <v>27</v>
      </c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6"/>
      <c r="AP125" s="98"/>
      <c r="AQ125" s="94"/>
      <c r="AR125" s="93">
        <v>134</v>
      </c>
      <c r="AS125" s="93">
        <v>1330</v>
      </c>
      <c r="AT125" s="93">
        <v>320</v>
      </c>
      <c r="AU125" s="93">
        <v>2.57</v>
      </c>
      <c r="AV125" s="93">
        <v>10.9</v>
      </c>
      <c r="AW125" s="93">
        <v>3.53</v>
      </c>
      <c r="AX125" s="93">
        <v>44.8</v>
      </c>
      <c r="AY125" s="93">
        <v>89.3</v>
      </c>
      <c r="AZ125" s="93">
        <v>37.1</v>
      </c>
      <c r="BA125" s="93">
        <v>6.41</v>
      </c>
      <c r="BB125" s="93">
        <v>1.42</v>
      </c>
      <c r="BC125" s="93">
        <v>4.63</v>
      </c>
      <c r="BD125" s="93">
        <v>0.78900000000000003</v>
      </c>
      <c r="BE125" s="93"/>
      <c r="BF125" s="93">
        <v>0.42599999999999999</v>
      </c>
      <c r="BG125" s="93">
        <v>2.73</v>
      </c>
      <c r="BH125" s="93">
        <v>0.40300000000000002</v>
      </c>
      <c r="BI125" s="93">
        <v>1.28</v>
      </c>
      <c r="BJ125" s="93">
        <v>263</v>
      </c>
      <c r="BK125" s="93">
        <v>7.47</v>
      </c>
      <c r="BL125" s="93">
        <v>0.23499999999999999</v>
      </c>
      <c r="BM125" s="93">
        <v>4.6399999999999997</v>
      </c>
      <c r="BN125" s="93">
        <v>1.62</v>
      </c>
      <c r="BO125" s="93">
        <v>1.05</v>
      </c>
      <c r="BP125" s="93">
        <v>2.21</v>
      </c>
      <c r="BQ125" s="93">
        <v>9.74</v>
      </c>
      <c r="BR125" s="93">
        <v>64.099999999999994</v>
      </c>
      <c r="BS125" s="157"/>
    </row>
    <row r="126" spans="1:71">
      <c r="A126" s="6" t="s">
        <v>454</v>
      </c>
      <c r="B126" s="6"/>
      <c r="C126" s="71" t="s">
        <v>185</v>
      </c>
      <c r="D126" s="29" t="s">
        <v>317</v>
      </c>
      <c r="E126" s="137">
        <v>37</v>
      </c>
      <c r="F126" s="168">
        <v>55.033333333333331</v>
      </c>
      <c r="G126" s="168"/>
      <c r="H126" s="31">
        <v>106</v>
      </c>
      <c r="I126" s="164">
        <v>55.18333333333333</v>
      </c>
      <c r="K126" s="129">
        <v>70.239999999999995</v>
      </c>
      <c r="L126" s="88">
        <v>0.3696309963099631</v>
      </c>
      <c r="M126" s="86">
        <v>15.319151291512915</v>
      </c>
      <c r="N126" s="86">
        <v>2.4026014760147603</v>
      </c>
      <c r="O126" s="86">
        <v>0.67765682656826576</v>
      </c>
      <c r="P126" s="86">
        <v>1.8892250922509226</v>
      </c>
      <c r="Q126" s="86">
        <v>3.6347047970479704</v>
      </c>
      <c r="R126" s="86">
        <v>5.4417896678966793</v>
      </c>
      <c r="S126" s="86">
        <v>0.10267527675276754</v>
      </c>
      <c r="T126" s="86">
        <v>9.2407749077490775E-2</v>
      </c>
      <c r="U126" s="86">
        <v>2.61</v>
      </c>
      <c r="V126" s="80">
        <f>SUM(K126:T126)</f>
        <v>100.16984317343174</v>
      </c>
      <c r="W126" s="104">
        <v>24</v>
      </c>
      <c r="X126" s="93">
        <v>144</v>
      </c>
      <c r="Y126" s="93">
        <v>310</v>
      </c>
      <c r="Z126" s="93">
        <v>22</v>
      </c>
      <c r="AA126" s="93">
        <v>280</v>
      </c>
      <c r="AB126" s="93">
        <v>18</v>
      </c>
      <c r="AC126" s="93">
        <v>38</v>
      </c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8"/>
      <c r="AQ126" s="94">
        <v>3.51</v>
      </c>
      <c r="AR126" s="93">
        <v>137</v>
      </c>
      <c r="AS126" s="93">
        <v>1340</v>
      </c>
      <c r="AT126" s="93">
        <v>332</v>
      </c>
      <c r="AU126" s="93">
        <v>2.72</v>
      </c>
      <c r="AV126" s="93">
        <v>11.3</v>
      </c>
      <c r="AW126" s="93">
        <v>4.63</v>
      </c>
      <c r="AX126" s="93">
        <v>48.2</v>
      </c>
      <c r="AY126" s="93">
        <v>97.9</v>
      </c>
      <c r="AZ126" s="93">
        <v>44.6</v>
      </c>
      <c r="BA126" s="93">
        <v>7.97</v>
      </c>
      <c r="BB126" s="93">
        <v>1.43</v>
      </c>
      <c r="BC126" s="93">
        <v>6.62</v>
      </c>
      <c r="BD126" s="93">
        <v>0.79800000000000004</v>
      </c>
      <c r="BE126" s="93">
        <v>1.1000000000000001</v>
      </c>
      <c r="BF126" s="93">
        <v>0.45</v>
      </c>
      <c r="BG126" s="93">
        <v>2.89</v>
      </c>
      <c r="BH126" s="93">
        <v>0.41</v>
      </c>
      <c r="BI126" s="93">
        <v>1.38</v>
      </c>
      <c r="BJ126" s="93">
        <v>321</v>
      </c>
      <c r="BK126" s="93">
        <v>7.75</v>
      </c>
      <c r="BL126" s="93">
        <v>0.25800000000000001</v>
      </c>
      <c r="BM126" s="93">
        <v>4.72</v>
      </c>
      <c r="BN126" s="93">
        <v>1.71</v>
      </c>
      <c r="BO126" s="93">
        <v>1.1399999999999999</v>
      </c>
      <c r="BP126" s="93">
        <v>2.2999999999999998</v>
      </c>
      <c r="BQ126" s="93">
        <v>0.81</v>
      </c>
      <c r="BR126" s="93">
        <v>56.8</v>
      </c>
      <c r="BS126" s="157"/>
    </row>
    <row r="127" spans="1:71">
      <c r="A127" s="6" t="s">
        <v>764</v>
      </c>
      <c r="B127" s="6"/>
      <c r="C127" s="71" t="s">
        <v>185</v>
      </c>
      <c r="D127" s="29" t="s">
        <v>834</v>
      </c>
      <c r="E127" s="137"/>
      <c r="F127" s="168"/>
      <c r="G127" s="168"/>
      <c r="H127" s="34"/>
      <c r="I127" s="164"/>
      <c r="K127" s="129">
        <v>67.77</v>
      </c>
      <c r="L127" s="88">
        <v>0.52874974505404859</v>
      </c>
      <c r="M127" s="86">
        <v>15.923501937589233</v>
      </c>
      <c r="N127" s="86">
        <v>3.9249500305935143</v>
      </c>
      <c r="O127" s="86">
        <v>0.64060065266163579</v>
      </c>
      <c r="P127" s="86">
        <v>2.6132439322863554</v>
      </c>
      <c r="Q127" s="86">
        <v>3.5283877218029782</v>
      </c>
      <c r="R127" s="86">
        <v>4.5147093616153384</v>
      </c>
      <c r="S127" s="86">
        <v>0.21353355088721193</v>
      </c>
      <c r="T127" s="86">
        <v>5.0841321639812365E-2</v>
      </c>
      <c r="U127" s="86">
        <v>1.65</v>
      </c>
      <c r="V127" s="80">
        <v>99.71</v>
      </c>
      <c r="W127" s="104"/>
      <c r="X127" s="93">
        <v>127</v>
      </c>
      <c r="Y127" s="93">
        <v>435</v>
      </c>
      <c r="Z127" s="93">
        <v>13</v>
      </c>
      <c r="AA127" s="93">
        <v>181</v>
      </c>
      <c r="AB127" s="93">
        <v>17</v>
      </c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8"/>
      <c r="AQ127" s="94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6"/>
      <c r="BK127" s="93"/>
      <c r="BL127" s="93"/>
      <c r="BM127" s="93"/>
      <c r="BN127" s="93"/>
      <c r="BO127" s="93"/>
      <c r="BP127" s="93"/>
      <c r="BQ127" s="93"/>
      <c r="BR127" s="93"/>
      <c r="BS127" s="157"/>
    </row>
    <row r="128" spans="1:71">
      <c r="A128" t="s">
        <v>746</v>
      </c>
      <c r="B128"/>
      <c r="C128" s="71" t="s">
        <v>770</v>
      </c>
      <c r="D128" s="29" t="s">
        <v>604</v>
      </c>
      <c r="E128" s="137">
        <v>37</v>
      </c>
      <c r="F128" s="168">
        <v>52.266666666666666</v>
      </c>
      <c r="G128" s="168"/>
      <c r="H128" s="31">
        <v>106</v>
      </c>
      <c r="I128" s="164">
        <v>41.716666666666669</v>
      </c>
      <c r="K128" s="129">
        <v>65.13</v>
      </c>
      <c r="L128" s="88">
        <v>0.56358476632556176</v>
      </c>
      <c r="M128" s="86">
        <v>16.490072792488661</v>
      </c>
      <c r="N128" s="86">
        <v>4.2477592573056233</v>
      </c>
      <c r="O128" s="86">
        <v>1.7846850933642788</v>
      </c>
      <c r="P128" s="86">
        <v>3.2980145584977318</v>
      </c>
      <c r="Q128" s="86">
        <v>3.141463234518409</v>
      </c>
      <c r="R128" s="86">
        <v>3.903346344551113</v>
      </c>
      <c r="S128" s="86">
        <v>0.27135562823082604</v>
      </c>
      <c r="T128" s="86">
        <v>0.10436754931954847</v>
      </c>
      <c r="U128" s="86">
        <v>4.1399999999999997</v>
      </c>
      <c r="V128" s="80">
        <v>98.93</v>
      </c>
      <c r="W128" s="104"/>
      <c r="X128" s="96">
        <v>116</v>
      </c>
      <c r="Y128" s="96">
        <v>510</v>
      </c>
      <c r="Z128" s="96">
        <v>30</v>
      </c>
      <c r="AA128" s="96">
        <v>215</v>
      </c>
      <c r="AB128" s="96">
        <v>17</v>
      </c>
      <c r="AC128" s="96"/>
      <c r="AD128" s="96"/>
      <c r="AE128" s="96">
        <v>900</v>
      </c>
      <c r="AF128" s="96">
        <v>55</v>
      </c>
      <c r="AG128" s="96">
        <v>76</v>
      </c>
      <c r="AH128" s="93"/>
      <c r="AI128" s="93"/>
      <c r="AJ128" s="93"/>
      <c r="AK128" s="93"/>
      <c r="AL128" s="93"/>
      <c r="AM128" s="93"/>
      <c r="AN128" s="93"/>
      <c r="AO128" s="93"/>
      <c r="AP128" s="98"/>
      <c r="AQ128" s="94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6"/>
      <c r="BK128" s="93"/>
      <c r="BL128" s="93"/>
      <c r="BM128" s="93"/>
      <c r="BN128" s="93"/>
      <c r="BO128" s="93"/>
      <c r="BP128" s="93"/>
      <c r="BQ128" s="93"/>
      <c r="BR128" s="93"/>
      <c r="BS128" s="157"/>
    </row>
    <row r="129" spans="1:71">
      <c r="A129" s="6" t="s">
        <v>256</v>
      </c>
      <c r="B129" s="6"/>
      <c r="C129" s="71" t="s">
        <v>240</v>
      </c>
      <c r="D129" s="29" t="s">
        <v>684</v>
      </c>
      <c r="E129" s="137">
        <v>37</v>
      </c>
      <c r="F129" s="168">
        <v>51.8</v>
      </c>
      <c r="G129" s="168"/>
      <c r="H129" s="31">
        <v>106</v>
      </c>
      <c r="I129" s="164">
        <v>41.783333333333331</v>
      </c>
      <c r="K129" s="129"/>
      <c r="L129" s="81"/>
      <c r="M129" s="82"/>
      <c r="N129" s="82"/>
      <c r="O129" s="82"/>
      <c r="P129" s="82"/>
      <c r="Q129" s="82"/>
      <c r="R129" s="82"/>
      <c r="S129" s="82"/>
      <c r="T129" s="82"/>
      <c r="U129" s="82"/>
      <c r="V129" s="80"/>
      <c r="W129" s="104">
        <v>70</v>
      </c>
      <c r="X129" s="93">
        <v>152</v>
      </c>
      <c r="Y129" s="93">
        <v>231</v>
      </c>
      <c r="Z129" s="93">
        <v>23</v>
      </c>
      <c r="AA129" s="93">
        <v>242</v>
      </c>
      <c r="AB129" s="93">
        <v>19</v>
      </c>
      <c r="AC129" s="93">
        <v>43</v>
      </c>
      <c r="AD129" s="93">
        <v>29</v>
      </c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8"/>
      <c r="AQ129" s="94"/>
      <c r="AR129" s="96"/>
      <c r="AS129" s="96"/>
      <c r="AT129" s="96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6"/>
      <c r="BK129" s="93"/>
      <c r="BL129" s="93"/>
      <c r="BM129" s="93"/>
      <c r="BN129" s="93"/>
      <c r="BO129" s="93"/>
      <c r="BP129" s="93"/>
      <c r="BQ129" s="93"/>
      <c r="BR129" s="93"/>
      <c r="BS129" s="157"/>
    </row>
    <row r="130" spans="1:71">
      <c r="A130" s="6" t="s">
        <v>257</v>
      </c>
      <c r="B130" s="6"/>
      <c r="C130" s="42" t="s">
        <v>240</v>
      </c>
      <c r="D130" s="29" t="s">
        <v>151</v>
      </c>
      <c r="E130" s="137">
        <v>37</v>
      </c>
      <c r="F130" s="168">
        <v>50</v>
      </c>
      <c r="G130" s="168"/>
      <c r="H130" s="31">
        <v>106</v>
      </c>
      <c r="I130" s="164">
        <v>41.583333333333336</v>
      </c>
      <c r="K130" s="129"/>
      <c r="L130" s="81"/>
      <c r="M130" s="82"/>
      <c r="N130" s="82"/>
      <c r="O130" s="82"/>
      <c r="P130" s="82"/>
      <c r="Q130" s="82"/>
      <c r="R130" s="82"/>
      <c r="S130" s="82"/>
      <c r="T130" s="82"/>
      <c r="U130" s="82"/>
      <c r="V130" s="80"/>
      <c r="W130" s="104">
        <v>53</v>
      </c>
      <c r="X130" s="93">
        <v>153</v>
      </c>
      <c r="Y130" s="93">
        <v>199</v>
      </c>
      <c r="Z130" s="93">
        <v>27</v>
      </c>
      <c r="AA130" s="93">
        <v>214</v>
      </c>
      <c r="AB130" s="93">
        <v>22</v>
      </c>
      <c r="AC130" s="93">
        <v>25</v>
      </c>
      <c r="AD130" s="93">
        <v>21</v>
      </c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8"/>
      <c r="AQ130" s="94"/>
      <c r="AR130" s="96"/>
      <c r="AS130" s="96"/>
      <c r="AT130" s="96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6"/>
      <c r="BK130" s="93"/>
      <c r="BL130" s="93"/>
      <c r="BM130" s="93"/>
      <c r="BN130" s="93"/>
      <c r="BO130" s="93"/>
      <c r="BP130" s="93"/>
      <c r="BQ130" s="93"/>
      <c r="BR130" s="93"/>
      <c r="BS130" s="157"/>
    </row>
    <row r="131" spans="1:71">
      <c r="A131" s="6" t="s">
        <v>327</v>
      </c>
      <c r="B131" s="6"/>
      <c r="C131" s="71" t="s">
        <v>279</v>
      </c>
      <c r="D131" s="29" t="s">
        <v>346</v>
      </c>
      <c r="E131" s="137">
        <v>37</v>
      </c>
      <c r="F131" s="168">
        <v>54.166666666666664</v>
      </c>
      <c r="G131" s="168"/>
      <c r="H131" s="31">
        <v>106</v>
      </c>
      <c r="I131" s="164">
        <v>47.133333333333333</v>
      </c>
      <c r="K131" s="129">
        <v>70.7</v>
      </c>
      <c r="L131" s="88">
        <v>0.34164582492940704</v>
      </c>
      <c r="M131" s="86">
        <v>15.092706736587333</v>
      </c>
      <c r="N131" s="86">
        <v>2.1905526421944335</v>
      </c>
      <c r="O131" s="86">
        <v>0.55266236385639378</v>
      </c>
      <c r="P131" s="86">
        <v>1.5876482452601857</v>
      </c>
      <c r="Q131" s="86">
        <v>4.1801371520774513</v>
      </c>
      <c r="R131" s="86">
        <v>4.8232351754739815</v>
      </c>
      <c r="S131" s="86">
        <v>8.038725292456636E-2</v>
      </c>
      <c r="T131" s="86">
        <v>9.0435659540137159E-2</v>
      </c>
      <c r="U131" s="86">
        <v>0.48</v>
      </c>
      <c r="V131" s="80">
        <v>99.64</v>
      </c>
      <c r="W131" s="104">
        <v>33</v>
      </c>
      <c r="X131" s="93">
        <v>133</v>
      </c>
      <c r="Y131" s="93">
        <v>290</v>
      </c>
      <c r="Z131" s="93">
        <v>25</v>
      </c>
      <c r="AA131" s="93">
        <v>268</v>
      </c>
      <c r="AB131" s="93">
        <v>20</v>
      </c>
      <c r="AC131" s="93">
        <v>38</v>
      </c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8"/>
      <c r="AQ131" s="94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6"/>
      <c r="BK131" s="93"/>
      <c r="BL131" s="93"/>
      <c r="BM131" s="93"/>
      <c r="BN131" s="93"/>
      <c r="BO131" s="93"/>
      <c r="BP131" s="93"/>
      <c r="BQ131" s="93"/>
      <c r="BR131" s="93"/>
      <c r="BS131" s="157"/>
    </row>
    <row r="132" spans="1:71">
      <c r="A132" s="6" t="s">
        <v>714</v>
      </c>
      <c r="B132" s="6"/>
      <c r="C132" s="71" t="s">
        <v>279</v>
      </c>
      <c r="D132" s="29" t="s">
        <v>500</v>
      </c>
      <c r="E132" s="137">
        <v>37</v>
      </c>
      <c r="F132" s="168">
        <v>54.133333333333333</v>
      </c>
      <c r="G132" s="168"/>
      <c r="H132" s="31">
        <v>106</v>
      </c>
      <c r="I132" s="164">
        <v>47.1</v>
      </c>
      <c r="K132" s="129">
        <v>70.400000000000006</v>
      </c>
      <c r="L132" s="88">
        <v>0.32585405960945529</v>
      </c>
      <c r="M132" s="86">
        <v>14.795810894141828</v>
      </c>
      <c r="N132" s="86">
        <v>2.2504295991778007</v>
      </c>
      <c r="O132" s="86">
        <v>0.54987872559095585</v>
      </c>
      <c r="P132" s="86">
        <v>1.6089044193216855</v>
      </c>
      <c r="Q132" s="86">
        <v>3.7880534429599177</v>
      </c>
      <c r="R132" s="86">
        <v>5.1627502569373078</v>
      </c>
      <c r="S132" s="86">
        <v>9.1646454265159299E-2</v>
      </c>
      <c r="T132" s="86">
        <v>0.10182939362795479</v>
      </c>
      <c r="U132" s="86">
        <v>1.78</v>
      </c>
      <c r="V132" s="80">
        <v>99.08</v>
      </c>
      <c r="W132" s="104">
        <v>40</v>
      </c>
      <c r="X132" s="93">
        <v>145</v>
      </c>
      <c r="Y132" s="93">
        <v>278</v>
      </c>
      <c r="Z132" s="93">
        <v>29</v>
      </c>
      <c r="AA132" s="93">
        <v>224</v>
      </c>
      <c r="AB132" s="93">
        <v>19</v>
      </c>
      <c r="AC132" s="93">
        <v>21</v>
      </c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8"/>
      <c r="AQ132" s="94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6"/>
      <c r="BK132" s="93"/>
      <c r="BL132" s="93"/>
      <c r="BM132" s="93"/>
      <c r="BN132" s="93"/>
      <c r="BO132" s="93"/>
      <c r="BP132" s="93"/>
      <c r="BQ132" s="93"/>
      <c r="BR132" s="93"/>
      <c r="BS132" s="157"/>
    </row>
    <row r="133" spans="1:71">
      <c r="A133" s="6" t="s">
        <v>218</v>
      </c>
      <c r="B133" s="6"/>
      <c r="C133" s="71" t="s">
        <v>279</v>
      </c>
      <c r="D133" s="29" t="s">
        <v>733</v>
      </c>
      <c r="E133" s="137">
        <v>37</v>
      </c>
      <c r="F133" s="168">
        <v>54.116666666666667</v>
      </c>
      <c r="G133" s="168"/>
      <c r="H133" s="31">
        <v>106</v>
      </c>
      <c r="I133" s="164">
        <v>47.083333333333336</v>
      </c>
      <c r="K133" s="129">
        <v>70.430000000000007</v>
      </c>
      <c r="L133" s="88">
        <v>0.34857436953165216</v>
      </c>
      <c r="M133" s="86">
        <v>15.583324755532683</v>
      </c>
      <c r="N133" s="86">
        <v>2.2862377766340711</v>
      </c>
      <c r="O133" s="86">
        <v>0.77916623777663419</v>
      </c>
      <c r="P133" s="86">
        <v>1.7531240349974269</v>
      </c>
      <c r="Q133" s="86">
        <v>3.5472568193515186</v>
      </c>
      <c r="R133" s="86">
        <v>4.6955018013381373</v>
      </c>
      <c r="S133" s="86">
        <v>8.2017498713329917E-2</v>
      </c>
      <c r="T133" s="86">
        <v>9.226968605249615E-2</v>
      </c>
      <c r="U133" s="86">
        <v>2.4500000000000002</v>
      </c>
      <c r="V133" s="80">
        <v>99.6</v>
      </c>
      <c r="W133" s="104">
        <v>66</v>
      </c>
      <c r="X133" s="93">
        <v>134</v>
      </c>
      <c r="Y133" s="93">
        <v>298</v>
      </c>
      <c r="Z133" s="93">
        <v>27</v>
      </c>
      <c r="AA133" s="93">
        <v>225</v>
      </c>
      <c r="AB133" s="93">
        <v>21</v>
      </c>
      <c r="AC133" s="93">
        <v>40</v>
      </c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8"/>
      <c r="AQ133" s="94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6"/>
      <c r="BK133" s="93"/>
      <c r="BL133" s="93"/>
      <c r="BM133" s="93"/>
      <c r="BN133" s="93"/>
      <c r="BO133" s="93"/>
      <c r="BP133" s="93"/>
      <c r="BQ133" s="93"/>
      <c r="BR133" s="93"/>
      <c r="BS133" s="157"/>
    </row>
    <row r="134" spans="1:71">
      <c r="A134" s="6" t="s">
        <v>219</v>
      </c>
      <c r="B134" s="6"/>
      <c r="C134" s="71" t="s">
        <v>279</v>
      </c>
      <c r="D134" s="29" t="s">
        <v>620</v>
      </c>
      <c r="E134" s="137">
        <v>37</v>
      </c>
      <c r="F134" s="168">
        <v>54.1</v>
      </c>
      <c r="G134" s="168"/>
      <c r="H134" s="31">
        <v>106</v>
      </c>
      <c r="I134" s="164">
        <v>47.083333333333336</v>
      </c>
      <c r="K134" s="129">
        <v>70.709999999999994</v>
      </c>
      <c r="L134" s="88">
        <v>0.34499999999999997</v>
      </c>
      <c r="M134" s="86">
        <v>15.514545454545454</v>
      </c>
      <c r="N134" s="86">
        <v>2.2895454545454546</v>
      </c>
      <c r="O134" s="86">
        <v>1.0768181818181819</v>
      </c>
      <c r="P134" s="86">
        <v>1.8086363636363636</v>
      </c>
      <c r="Q134" s="86">
        <v>3.105</v>
      </c>
      <c r="R134" s="86">
        <v>5.0181818181818176</v>
      </c>
      <c r="S134" s="86">
        <v>8.3636363636363634E-2</v>
      </c>
      <c r="T134" s="86">
        <v>9.4090909090909086E-2</v>
      </c>
      <c r="U134" s="86">
        <v>4.3499999999999996</v>
      </c>
      <c r="V134" s="80">
        <v>100.05</v>
      </c>
      <c r="W134" s="104">
        <v>42</v>
      </c>
      <c r="X134" s="93">
        <v>153</v>
      </c>
      <c r="Y134" s="93">
        <v>257</v>
      </c>
      <c r="Z134" s="93">
        <v>28</v>
      </c>
      <c r="AA134" s="93">
        <v>231</v>
      </c>
      <c r="AB134" s="93">
        <v>24</v>
      </c>
      <c r="AC134" s="93">
        <v>24</v>
      </c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8"/>
      <c r="AQ134" s="94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6"/>
      <c r="BK134" s="93"/>
      <c r="BL134" s="93"/>
      <c r="BM134" s="93"/>
      <c r="BN134" s="93"/>
      <c r="BO134" s="93"/>
      <c r="BP134" s="93"/>
      <c r="BQ134" s="93"/>
      <c r="BR134" s="93"/>
      <c r="BS134" s="157"/>
    </row>
    <row r="135" spans="1:71">
      <c r="A135" s="7" t="s">
        <v>745</v>
      </c>
      <c r="C135" s="71" t="s">
        <v>412</v>
      </c>
      <c r="D135" s="10" t="s">
        <v>690</v>
      </c>
      <c r="E135" s="137">
        <v>37</v>
      </c>
      <c r="F135" s="168">
        <v>56.35</v>
      </c>
      <c r="G135" s="168"/>
      <c r="H135" s="31">
        <v>107</v>
      </c>
      <c r="I135" s="164">
        <v>4</v>
      </c>
      <c r="K135" s="129">
        <v>64.790000000000006</v>
      </c>
      <c r="L135" s="88">
        <v>0.62472705093016168</v>
      </c>
      <c r="M135" s="86">
        <v>16.121988411100947</v>
      </c>
      <c r="N135" s="86">
        <v>4.8466727660872211</v>
      </c>
      <c r="O135" s="86">
        <v>1.1789204025617566</v>
      </c>
      <c r="P135" s="86">
        <v>3.6375236352546505</v>
      </c>
      <c r="Q135" s="86">
        <v>3.7282098200670939</v>
      </c>
      <c r="R135" s="86">
        <v>3.8390484903934126</v>
      </c>
      <c r="S135" s="86">
        <v>0.29221103995120462</v>
      </c>
      <c r="T135" s="86">
        <v>6.045745654162854E-2</v>
      </c>
      <c r="U135" s="86">
        <v>0.75</v>
      </c>
      <c r="V135" s="80">
        <v>99.12</v>
      </c>
      <c r="W135" s="102">
        <v>47</v>
      </c>
      <c r="X135" s="96">
        <v>102</v>
      </c>
      <c r="Y135" s="96">
        <v>600</v>
      </c>
      <c r="Z135" s="96">
        <v>24</v>
      </c>
      <c r="AA135" s="96">
        <v>184</v>
      </c>
      <c r="AB135" s="96">
        <v>17</v>
      </c>
      <c r="AC135" s="96"/>
      <c r="AD135" s="96"/>
      <c r="AE135" s="96">
        <v>1000</v>
      </c>
      <c r="AF135" s="96">
        <v>30</v>
      </c>
      <c r="AG135" s="96">
        <v>83</v>
      </c>
      <c r="AH135" s="96"/>
      <c r="AI135" s="96">
        <v>20</v>
      </c>
      <c r="AJ135" s="96"/>
      <c r="AK135" s="96"/>
      <c r="AL135" s="96" t="s">
        <v>760</v>
      </c>
      <c r="AM135" s="96"/>
      <c r="AN135" s="96"/>
      <c r="AO135" s="96"/>
      <c r="AP135" s="97" t="s">
        <v>673</v>
      </c>
      <c r="AQ135" s="99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6"/>
      <c r="BK135" s="93"/>
      <c r="BL135" s="93"/>
      <c r="BM135" s="93"/>
      <c r="BN135" s="93"/>
      <c r="BO135" s="93"/>
      <c r="BP135" s="93"/>
      <c r="BQ135" s="93"/>
      <c r="BR135" s="93"/>
      <c r="BS135" s="157"/>
    </row>
    <row r="136" spans="1:71">
      <c r="A136" s="6" t="s">
        <v>252</v>
      </c>
      <c r="B136" s="6"/>
      <c r="C136" s="71" t="s">
        <v>412</v>
      </c>
      <c r="D136" s="29" t="s">
        <v>677</v>
      </c>
      <c r="E136" s="137">
        <v>37</v>
      </c>
      <c r="F136" s="168">
        <v>56.4</v>
      </c>
      <c r="G136" s="168"/>
      <c r="H136" s="31">
        <v>107</v>
      </c>
      <c r="I136" s="164">
        <v>3.9166666666666665</v>
      </c>
      <c r="K136" s="129">
        <v>61.91</v>
      </c>
      <c r="L136" s="88">
        <v>0.75125216858863142</v>
      </c>
      <c r="M136" s="86">
        <v>17.410776609858146</v>
      </c>
      <c r="N136" s="86">
        <v>6.3044269823451362</v>
      </c>
      <c r="O136" s="86">
        <v>1.2994632105316868</v>
      </c>
      <c r="P136" s="86">
        <v>4.2029513215634235</v>
      </c>
      <c r="Q136" s="86">
        <v>3.7765649556077148</v>
      </c>
      <c r="R136" s="86">
        <v>3.4415470966425143</v>
      </c>
      <c r="S136" s="86">
        <v>0.30456168996836408</v>
      </c>
      <c r="T136" s="86">
        <v>8.1216450658230424E-2</v>
      </c>
      <c r="U136" s="86">
        <v>1.49</v>
      </c>
      <c r="V136" s="80">
        <v>99.48</v>
      </c>
      <c r="W136" s="104">
        <v>42</v>
      </c>
      <c r="X136" s="93">
        <v>91</v>
      </c>
      <c r="Y136" s="93">
        <v>713</v>
      </c>
      <c r="Z136" s="93">
        <v>20</v>
      </c>
      <c r="AA136" s="93">
        <v>185</v>
      </c>
      <c r="AB136" s="93">
        <v>10</v>
      </c>
      <c r="AC136" s="93">
        <v>39</v>
      </c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8">
        <v>13</v>
      </c>
      <c r="AQ136" s="94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6"/>
      <c r="BK136" s="93"/>
      <c r="BL136" s="93"/>
      <c r="BM136" s="93"/>
      <c r="BN136" s="93"/>
      <c r="BO136" s="93"/>
      <c r="BP136" s="93"/>
      <c r="BQ136" s="93"/>
      <c r="BR136" s="93"/>
      <c r="BS136" s="157"/>
    </row>
    <row r="137" spans="1:71">
      <c r="A137" s="6" t="s">
        <v>253</v>
      </c>
      <c r="B137" s="6"/>
      <c r="C137" s="71" t="s">
        <v>412</v>
      </c>
      <c r="D137" s="29" t="s">
        <v>75</v>
      </c>
      <c r="E137" s="137">
        <v>37</v>
      </c>
      <c r="F137" s="168">
        <v>56.233333333333334</v>
      </c>
      <c r="G137" s="168"/>
      <c r="H137" s="31">
        <v>107</v>
      </c>
      <c r="I137" s="164">
        <v>3.8666666666666667</v>
      </c>
      <c r="K137" s="129">
        <v>70.98</v>
      </c>
      <c r="L137" s="88">
        <v>0.34147364176998291</v>
      </c>
      <c r="M137" s="86">
        <v>15.054970265094244</v>
      </c>
      <c r="N137" s="86">
        <v>2.0387985082148976</v>
      </c>
      <c r="O137" s="86">
        <v>0.46199375062997683</v>
      </c>
      <c r="P137" s="86">
        <v>1.516544703154924</v>
      </c>
      <c r="Q137" s="86">
        <v>4.1679870980747911</v>
      </c>
      <c r="R137" s="86">
        <v>4.9413244632597522</v>
      </c>
      <c r="S137" s="86">
        <v>9.0390081644995457E-2</v>
      </c>
      <c r="T137" s="86">
        <v>5.021671202499748E-2</v>
      </c>
      <c r="U137" s="86">
        <v>0.43</v>
      </c>
      <c r="V137" s="80">
        <v>99.64</v>
      </c>
      <c r="W137" s="104">
        <v>52</v>
      </c>
      <c r="X137" s="93">
        <v>138</v>
      </c>
      <c r="Y137" s="93">
        <v>275</v>
      </c>
      <c r="Z137" s="93">
        <v>22</v>
      </c>
      <c r="AA137" s="93">
        <v>244</v>
      </c>
      <c r="AB137" s="93">
        <v>23</v>
      </c>
      <c r="AC137" s="93">
        <v>20</v>
      </c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8" t="s">
        <v>673</v>
      </c>
      <c r="AQ137" s="94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6"/>
      <c r="BK137" s="93"/>
      <c r="BL137" s="93"/>
      <c r="BM137" s="93"/>
      <c r="BN137" s="93"/>
      <c r="BO137" s="93"/>
      <c r="BP137" s="93"/>
      <c r="BQ137" s="93"/>
      <c r="BR137" s="93"/>
      <c r="BS137" s="157"/>
    </row>
    <row r="138" spans="1:71">
      <c r="A138" s="6" t="s">
        <v>92</v>
      </c>
      <c r="B138" s="6"/>
      <c r="C138" s="71" t="s">
        <v>412</v>
      </c>
      <c r="D138" s="29" t="s">
        <v>274</v>
      </c>
      <c r="E138" s="137">
        <v>37</v>
      </c>
      <c r="F138" s="168">
        <v>56.25</v>
      </c>
      <c r="G138" s="168"/>
      <c r="H138" s="31">
        <v>107</v>
      </c>
      <c r="I138" s="164">
        <v>3.8333333333333335</v>
      </c>
      <c r="K138" s="129">
        <v>71.349999999999994</v>
      </c>
      <c r="L138" s="88">
        <v>0.32132191435768265</v>
      </c>
      <c r="M138" s="86">
        <v>14.820973299748111</v>
      </c>
      <c r="N138" s="86">
        <v>2.0283445843828716</v>
      </c>
      <c r="O138" s="86">
        <v>0.47194156171284635</v>
      </c>
      <c r="P138" s="86">
        <v>1.4861138539042822</v>
      </c>
      <c r="Q138" s="86">
        <v>4.1169370277078086</v>
      </c>
      <c r="R138" s="86">
        <v>4.9001591939546598</v>
      </c>
      <c r="S138" s="86">
        <v>9.0371788413098231E-2</v>
      </c>
      <c r="T138" s="86">
        <v>7.0289168765743079E-2</v>
      </c>
      <c r="U138" s="86">
        <v>0.41</v>
      </c>
      <c r="V138" s="80">
        <v>99.66</v>
      </c>
      <c r="W138" s="104">
        <v>65</v>
      </c>
      <c r="X138" s="93">
        <v>147</v>
      </c>
      <c r="Y138" s="93">
        <v>291</v>
      </c>
      <c r="Z138" s="93">
        <v>28</v>
      </c>
      <c r="AA138" s="93">
        <v>236</v>
      </c>
      <c r="AB138" s="93">
        <v>20</v>
      </c>
      <c r="AC138" s="93">
        <v>40</v>
      </c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8">
        <v>7</v>
      </c>
      <c r="AQ138" s="94"/>
      <c r="AR138" s="93">
        <v>138</v>
      </c>
      <c r="AS138" s="93">
        <v>1230</v>
      </c>
      <c r="AT138" s="93">
        <v>265</v>
      </c>
      <c r="AU138" s="93">
        <v>3.02</v>
      </c>
      <c r="AV138" s="93">
        <v>11.7</v>
      </c>
      <c r="AW138" s="93">
        <v>4.05</v>
      </c>
      <c r="AX138" s="93">
        <v>46.5</v>
      </c>
      <c r="AY138" s="93">
        <v>93.5</v>
      </c>
      <c r="AZ138" s="93">
        <v>38.5</v>
      </c>
      <c r="BA138" s="93">
        <v>7.31</v>
      </c>
      <c r="BB138" s="93">
        <v>1.34</v>
      </c>
      <c r="BC138" s="93">
        <v>5.61</v>
      </c>
      <c r="BD138" s="93">
        <v>0.84699999999999998</v>
      </c>
      <c r="BE138" s="93"/>
      <c r="BF138" s="93">
        <v>0.48599999999999999</v>
      </c>
      <c r="BG138" s="93">
        <v>2.85</v>
      </c>
      <c r="BH138" s="93">
        <v>0.41799999999999998</v>
      </c>
      <c r="BI138" s="93">
        <v>1.44</v>
      </c>
      <c r="BJ138" s="93">
        <v>214</v>
      </c>
      <c r="BK138" s="93">
        <v>6.7</v>
      </c>
      <c r="BL138" s="93">
        <v>0.23799999999999999</v>
      </c>
      <c r="BM138" s="93">
        <v>4.42</v>
      </c>
      <c r="BN138" s="93">
        <v>1.39</v>
      </c>
      <c r="BO138" s="93">
        <v>0.84699999999999998</v>
      </c>
      <c r="BP138" s="93">
        <v>1.87</v>
      </c>
      <c r="BQ138" s="93"/>
      <c r="BR138" s="93">
        <v>62.6</v>
      </c>
      <c r="BS138" s="157"/>
    </row>
    <row r="139" spans="1:71">
      <c r="A139" s="6" t="s">
        <v>93</v>
      </c>
      <c r="B139" s="6"/>
      <c r="C139" s="71" t="s">
        <v>412</v>
      </c>
      <c r="D139" s="29" t="s">
        <v>709</v>
      </c>
      <c r="E139" s="137">
        <v>37</v>
      </c>
      <c r="F139" s="168">
        <v>56.25</v>
      </c>
      <c r="G139" s="168"/>
      <c r="H139" s="31">
        <v>107</v>
      </c>
      <c r="I139" s="164">
        <v>3.6833333333333336</v>
      </c>
      <c r="K139" s="129">
        <v>69.599999999999994</v>
      </c>
      <c r="L139" s="88">
        <v>0.3803053435114504</v>
      </c>
      <c r="M139" s="86">
        <v>15.685025789147929</v>
      </c>
      <c r="N139" s="86">
        <v>2.6210233133897258</v>
      </c>
      <c r="O139" s="86">
        <v>1.1203589849391378</v>
      </c>
      <c r="P139" s="86">
        <v>1.952919331545286</v>
      </c>
      <c r="Q139" s="86">
        <v>3.3919125232102334</v>
      </c>
      <c r="R139" s="86">
        <v>4.7383990096967201</v>
      </c>
      <c r="S139" s="86">
        <v>0.11306375077367445</v>
      </c>
      <c r="T139" s="86">
        <v>4.1114091190427075E-2</v>
      </c>
      <c r="U139" s="86">
        <v>2.7</v>
      </c>
      <c r="V139" s="80">
        <v>99.64</v>
      </c>
      <c r="W139" s="104">
        <v>54</v>
      </c>
      <c r="X139" s="93">
        <v>88</v>
      </c>
      <c r="Y139" s="93">
        <v>338</v>
      </c>
      <c r="Z139" s="93">
        <v>24</v>
      </c>
      <c r="AA139" s="93">
        <v>241</v>
      </c>
      <c r="AB139" s="93">
        <v>17</v>
      </c>
      <c r="AC139" s="93">
        <v>47</v>
      </c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8">
        <v>44</v>
      </c>
      <c r="AQ139" s="94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6"/>
      <c r="BK139" s="93"/>
      <c r="BL139" s="93"/>
      <c r="BM139" s="93"/>
      <c r="BN139" s="93"/>
      <c r="BO139" s="93"/>
      <c r="BP139" s="93"/>
      <c r="BQ139" s="93"/>
      <c r="BR139" s="93"/>
      <c r="BS139" s="157"/>
    </row>
    <row r="140" spans="1:71">
      <c r="A140" s="6" t="s">
        <v>94</v>
      </c>
      <c r="B140" s="6"/>
      <c r="C140" s="71" t="s">
        <v>412</v>
      </c>
      <c r="D140" s="29" t="s">
        <v>620</v>
      </c>
      <c r="E140" s="137">
        <v>37</v>
      </c>
      <c r="F140" s="168">
        <v>56.233333333333334</v>
      </c>
      <c r="G140" s="168"/>
      <c r="H140" s="31">
        <v>107</v>
      </c>
      <c r="I140" s="164">
        <v>3.7333333333333334</v>
      </c>
      <c r="K140" s="129">
        <v>72.64</v>
      </c>
      <c r="L140" s="88">
        <v>0.23866724833678701</v>
      </c>
      <c r="M140" s="86">
        <v>14.645490238848295</v>
      </c>
      <c r="N140" s="86">
        <v>2.4192180172319775</v>
      </c>
      <c r="O140" s="86">
        <v>1.1933362416839353</v>
      </c>
      <c r="P140" s="86">
        <v>2.2890358817755483</v>
      </c>
      <c r="Q140" s="86">
        <v>1.6272766932053662</v>
      </c>
      <c r="R140" s="86">
        <v>4.2743134474860947</v>
      </c>
      <c r="S140" s="86">
        <v>7.5939579016250425E-2</v>
      </c>
      <c r="T140" s="86">
        <v>6.5091067728214644E-2</v>
      </c>
      <c r="U140" s="86">
        <v>7.78</v>
      </c>
      <c r="V140" s="80">
        <v>99.47</v>
      </c>
      <c r="W140" s="104">
        <v>63</v>
      </c>
      <c r="X140" s="93">
        <v>214</v>
      </c>
      <c r="Y140" s="93">
        <v>443</v>
      </c>
      <c r="Z140" s="93">
        <v>24</v>
      </c>
      <c r="AA140" s="93">
        <v>150</v>
      </c>
      <c r="AB140" s="93">
        <v>26</v>
      </c>
      <c r="AC140" s="93">
        <v>38</v>
      </c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8" t="s">
        <v>673</v>
      </c>
      <c r="AQ140" s="94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6"/>
      <c r="BK140" s="93"/>
      <c r="BL140" s="93"/>
      <c r="BM140" s="93"/>
      <c r="BN140" s="93"/>
      <c r="BO140" s="93"/>
      <c r="BP140" s="93"/>
      <c r="BQ140" s="93"/>
      <c r="BR140" s="93"/>
      <c r="BS140" s="157"/>
    </row>
    <row r="141" spans="1:71">
      <c r="A141" s="6" t="s">
        <v>433</v>
      </c>
      <c r="B141" s="6"/>
      <c r="C141" s="71" t="s">
        <v>412</v>
      </c>
      <c r="D141" s="29" t="s">
        <v>557</v>
      </c>
      <c r="E141" s="137">
        <v>37</v>
      </c>
      <c r="F141" s="168">
        <v>53.516666666666666</v>
      </c>
      <c r="G141" s="168"/>
      <c r="H141" s="31">
        <v>107</v>
      </c>
      <c r="I141" s="164">
        <v>7.2666666666666666</v>
      </c>
      <c r="K141" s="129"/>
      <c r="L141" s="81"/>
      <c r="M141" s="82"/>
      <c r="N141" s="82"/>
      <c r="O141" s="82"/>
      <c r="P141" s="82"/>
      <c r="Q141" s="82"/>
      <c r="R141" s="82"/>
      <c r="S141" s="82"/>
      <c r="T141" s="82"/>
      <c r="U141" s="82"/>
      <c r="V141" s="80"/>
      <c r="W141" s="104">
        <v>100</v>
      </c>
      <c r="X141" s="93">
        <v>146</v>
      </c>
      <c r="Y141" s="93">
        <v>307</v>
      </c>
      <c r="Z141" s="93">
        <v>26</v>
      </c>
      <c r="AA141" s="93">
        <v>254</v>
      </c>
      <c r="AB141" s="93">
        <v>19</v>
      </c>
      <c r="AC141" s="93">
        <v>12</v>
      </c>
      <c r="AD141" s="93">
        <v>16</v>
      </c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8"/>
      <c r="AQ141" s="94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6"/>
      <c r="BK141" s="93"/>
      <c r="BL141" s="93"/>
      <c r="BM141" s="93"/>
      <c r="BN141" s="93"/>
      <c r="BO141" s="93"/>
      <c r="BP141" s="93"/>
      <c r="BQ141" s="93"/>
      <c r="BR141" s="93"/>
      <c r="BS141" s="157"/>
    </row>
    <row r="142" spans="1:71">
      <c r="A142" s="6" t="s">
        <v>264</v>
      </c>
      <c r="B142" s="6"/>
      <c r="C142" s="71" t="s">
        <v>412</v>
      </c>
      <c r="D142" s="29" t="s">
        <v>835</v>
      </c>
      <c r="E142" s="137">
        <v>37</v>
      </c>
      <c r="F142" s="168">
        <v>53.5</v>
      </c>
      <c r="G142" s="168"/>
      <c r="H142" s="31">
        <v>107</v>
      </c>
      <c r="I142" s="164">
        <v>7.166666666666667</v>
      </c>
      <c r="K142" s="129"/>
      <c r="L142" s="81"/>
      <c r="M142" s="82"/>
      <c r="N142" s="82"/>
      <c r="O142" s="82"/>
      <c r="P142" s="82"/>
      <c r="Q142" s="82"/>
      <c r="R142" s="82"/>
      <c r="S142" s="82"/>
      <c r="T142" s="82"/>
      <c r="U142" s="82"/>
      <c r="V142" s="80"/>
      <c r="W142" s="104">
        <v>75</v>
      </c>
      <c r="X142" s="93">
        <v>141</v>
      </c>
      <c r="Y142" s="93">
        <v>274</v>
      </c>
      <c r="Z142" s="93">
        <v>33</v>
      </c>
      <c r="AA142" s="93">
        <v>238</v>
      </c>
      <c r="AB142" s="93">
        <v>23</v>
      </c>
      <c r="AC142" s="93">
        <v>30</v>
      </c>
      <c r="AD142" s="93">
        <v>20</v>
      </c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8"/>
      <c r="AQ142" s="94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6"/>
      <c r="BK142" s="93"/>
      <c r="BL142" s="93"/>
      <c r="BM142" s="93"/>
      <c r="BN142" s="93"/>
      <c r="BO142" s="93"/>
      <c r="BP142" s="93"/>
      <c r="BQ142" s="93"/>
      <c r="BR142" s="93"/>
      <c r="BS142" s="157"/>
    </row>
    <row r="143" spans="1:71">
      <c r="A143" s="6" t="s">
        <v>374</v>
      </c>
      <c r="B143" s="6"/>
      <c r="C143" s="71" t="s">
        <v>299</v>
      </c>
      <c r="D143" s="29" t="s">
        <v>59</v>
      </c>
      <c r="E143" s="137">
        <v>38</v>
      </c>
      <c r="F143" s="168">
        <v>1.6666666666666665</v>
      </c>
      <c r="G143" s="168"/>
      <c r="H143" s="31">
        <v>107</v>
      </c>
      <c r="I143" s="164">
        <v>0.58333333333333337</v>
      </c>
      <c r="K143" s="129">
        <v>64.14</v>
      </c>
      <c r="L143" s="88">
        <v>0.6723661308487765</v>
      </c>
      <c r="M143" s="86">
        <v>16.422033377700423</v>
      </c>
      <c r="N143" s="86">
        <v>5.7252994778335209</v>
      </c>
      <c r="O143" s="86">
        <v>1.1817344117948192</v>
      </c>
      <c r="P143" s="86">
        <v>3.677638988430429</v>
      </c>
      <c r="Q143" s="86">
        <v>3.3923927511006453</v>
      </c>
      <c r="R143" s="86">
        <v>3.9526978601412921</v>
      </c>
      <c r="S143" s="86">
        <v>0.28524623732978399</v>
      </c>
      <c r="T143" s="86">
        <v>5.0936828094604286E-2</v>
      </c>
      <c r="U143" s="86">
        <v>1.83</v>
      </c>
      <c r="V143" s="80">
        <v>99.5</v>
      </c>
      <c r="W143" s="104">
        <v>54</v>
      </c>
      <c r="X143" s="93">
        <v>106</v>
      </c>
      <c r="Y143" s="93">
        <v>621</v>
      </c>
      <c r="Z143" s="93">
        <v>26</v>
      </c>
      <c r="AA143" s="93">
        <v>171</v>
      </c>
      <c r="AB143" s="93">
        <v>17</v>
      </c>
      <c r="AC143" s="93">
        <v>32</v>
      </c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8"/>
      <c r="AQ143" s="94"/>
      <c r="AR143" s="96"/>
      <c r="AS143" s="96"/>
      <c r="AT143" s="96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6"/>
      <c r="BK143" s="93"/>
      <c r="BL143" s="93"/>
      <c r="BM143" s="93"/>
      <c r="BN143" s="93"/>
      <c r="BO143" s="93"/>
      <c r="BP143" s="93"/>
      <c r="BQ143" s="93"/>
      <c r="BR143" s="96"/>
      <c r="BS143" s="157"/>
    </row>
    <row r="144" spans="1:71">
      <c r="A144" s="6" t="s">
        <v>95</v>
      </c>
      <c r="B144" s="6"/>
      <c r="C144" s="71" t="s">
        <v>575</v>
      </c>
      <c r="D144" s="10" t="s">
        <v>12</v>
      </c>
      <c r="E144" s="137">
        <v>38</v>
      </c>
      <c r="F144" s="168">
        <v>5.9666666666666668</v>
      </c>
      <c r="G144" s="168"/>
      <c r="H144" s="31">
        <v>106</v>
      </c>
      <c r="I144" s="164">
        <v>59</v>
      </c>
      <c r="K144" s="129">
        <v>64.400000000000006</v>
      </c>
      <c r="L144" s="88">
        <v>0.62373379606001833</v>
      </c>
      <c r="M144" s="86">
        <v>16.156717362457893</v>
      </c>
      <c r="N144" s="86">
        <v>5.2413759314075739</v>
      </c>
      <c r="O144" s="86">
        <v>0.75451668878228029</v>
      </c>
      <c r="P144" s="86">
        <v>3.3601143207104216</v>
      </c>
      <c r="Q144" s="86">
        <v>3.712222108808819</v>
      </c>
      <c r="R144" s="86">
        <v>3.98384811677044</v>
      </c>
      <c r="S144" s="86">
        <v>0.2716260079616209</v>
      </c>
      <c r="T144" s="86">
        <v>6.0361335102582424E-2</v>
      </c>
      <c r="U144" s="86">
        <v>0.59</v>
      </c>
      <c r="V144" s="80">
        <f>SUM(K144:T144)</f>
        <v>98.564515668061659</v>
      </c>
      <c r="W144" s="104">
        <v>65</v>
      </c>
      <c r="X144" s="93">
        <v>112</v>
      </c>
      <c r="Y144" s="93">
        <v>573</v>
      </c>
      <c r="Z144" s="93">
        <v>25</v>
      </c>
      <c r="AA144" s="93">
        <v>186</v>
      </c>
      <c r="AB144" s="93">
        <v>17</v>
      </c>
      <c r="AC144" s="93">
        <v>41</v>
      </c>
      <c r="AD144" s="93">
        <v>18</v>
      </c>
      <c r="AE144" s="93">
        <v>1027</v>
      </c>
      <c r="AF144" s="93">
        <v>51</v>
      </c>
      <c r="AG144" s="93">
        <v>89</v>
      </c>
      <c r="AH144" s="93">
        <v>28</v>
      </c>
      <c r="AI144" s="93"/>
      <c r="AJ144" s="93"/>
      <c r="AK144" s="93"/>
      <c r="AL144" s="93"/>
      <c r="AM144" s="93"/>
      <c r="AN144" s="93"/>
      <c r="AO144" s="93"/>
      <c r="AP144" s="98"/>
      <c r="AQ144" s="94"/>
      <c r="AR144" s="93"/>
      <c r="AS144" s="93"/>
      <c r="AT144" s="93"/>
      <c r="AU144" s="93"/>
      <c r="AV144" s="93"/>
      <c r="AW144" s="93"/>
      <c r="AX144" s="96">
        <v>45</v>
      </c>
      <c r="AY144" s="96">
        <v>81</v>
      </c>
      <c r="AZ144" s="96">
        <v>36</v>
      </c>
      <c r="BA144" s="96">
        <v>6.3</v>
      </c>
      <c r="BB144" s="96">
        <v>1.5</v>
      </c>
      <c r="BC144" s="96">
        <v>4.5999999999999996</v>
      </c>
      <c r="BD144" s="96">
        <v>0.56999999999999995</v>
      </c>
      <c r="BE144" s="96">
        <v>0.76</v>
      </c>
      <c r="BF144" s="96">
        <v>0.28000000000000003</v>
      </c>
      <c r="BG144" s="96">
        <v>1.9</v>
      </c>
      <c r="BH144" s="93"/>
      <c r="BI144" s="93"/>
      <c r="BJ144" s="96"/>
      <c r="BK144" s="93"/>
      <c r="BL144" s="93"/>
      <c r="BM144" s="93"/>
      <c r="BN144" s="93"/>
      <c r="BO144" s="93"/>
      <c r="BP144" s="93"/>
      <c r="BQ144" s="93"/>
      <c r="BR144" s="93"/>
      <c r="BS144" s="157"/>
    </row>
    <row r="145" spans="1:71">
      <c r="A145" s="6" t="s">
        <v>278</v>
      </c>
      <c r="B145" s="6"/>
      <c r="C145" s="71" t="s">
        <v>575</v>
      </c>
      <c r="D145" s="10" t="s">
        <v>437</v>
      </c>
      <c r="E145" s="137">
        <v>38</v>
      </c>
      <c r="F145" s="168">
        <v>5.9666666666666668</v>
      </c>
      <c r="G145" s="168"/>
      <c r="H145" s="31">
        <v>106</v>
      </c>
      <c r="I145" s="164">
        <v>59</v>
      </c>
      <c r="K145" s="129">
        <v>66.209999999999994</v>
      </c>
      <c r="L145" s="88">
        <v>0.6027264465313541</v>
      </c>
      <c r="M145" s="86">
        <v>15.831614662223569</v>
      </c>
      <c r="N145" s="86">
        <v>4.5405392305362007</v>
      </c>
      <c r="O145" s="86">
        <v>0.89404422902150871</v>
      </c>
      <c r="P145" s="86">
        <v>3.1944501666161771</v>
      </c>
      <c r="Q145" s="86">
        <v>3.6967222053923057</v>
      </c>
      <c r="R145" s="86">
        <v>4.2090396849439573</v>
      </c>
      <c r="S145" s="86">
        <v>0.26118146016358679</v>
      </c>
      <c r="T145" s="86">
        <v>4.0181763102090276E-2</v>
      </c>
      <c r="U145" s="86">
        <v>0.45</v>
      </c>
      <c r="V145" s="80">
        <f>SUM(K145:T145)</f>
        <v>99.480499848530727</v>
      </c>
      <c r="W145" s="104">
        <v>58</v>
      </c>
      <c r="X145" s="93">
        <v>117</v>
      </c>
      <c r="Y145" s="93">
        <v>534</v>
      </c>
      <c r="Z145" s="93">
        <v>22</v>
      </c>
      <c r="AA145" s="93">
        <v>183</v>
      </c>
      <c r="AB145" s="93">
        <v>14</v>
      </c>
      <c r="AC145" s="93">
        <v>32</v>
      </c>
      <c r="AD145" s="93">
        <v>22</v>
      </c>
      <c r="AE145" s="93">
        <v>963</v>
      </c>
      <c r="AF145" s="93">
        <v>41</v>
      </c>
      <c r="AG145" s="93">
        <v>84</v>
      </c>
      <c r="AH145" s="93">
        <v>32</v>
      </c>
      <c r="AI145" s="93"/>
      <c r="AJ145" s="93"/>
      <c r="AK145" s="93"/>
      <c r="AL145" s="93"/>
      <c r="AM145" s="93"/>
      <c r="AN145" s="93"/>
      <c r="AO145" s="93"/>
      <c r="AP145" s="98"/>
      <c r="AQ145" s="94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6"/>
      <c r="BK145" s="93"/>
      <c r="BL145" s="93"/>
      <c r="BM145" s="93"/>
      <c r="BN145" s="93"/>
      <c r="BO145" s="93"/>
      <c r="BP145" s="93"/>
      <c r="BQ145" s="93"/>
      <c r="BR145" s="93"/>
      <c r="BS145" s="157"/>
    </row>
    <row r="146" spans="1:71">
      <c r="A146" s="6" t="s">
        <v>610</v>
      </c>
      <c r="B146" s="6"/>
      <c r="C146" s="71" t="s">
        <v>473</v>
      </c>
      <c r="D146" s="29" t="s">
        <v>300</v>
      </c>
      <c r="E146" s="137">
        <v>38</v>
      </c>
      <c r="F146" s="168">
        <v>12.266666666666667</v>
      </c>
      <c r="G146" s="168"/>
      <c r="H146" s="31">
        <v>106</v>
      </c>
      <c r="I146" s="164">
        <v>44.3</v>
      </c>
      <c r="K146" s="129">
        <v>73.900000000000006</v>
      </c>
      <c r="L146" s="88">
        <v>0.28384491114701138</v>
      </c>
      <c r="M146" s="86">
        <v>13.78675282714055</v>
      </c>
      <c r="N146" s="86">
        <v>1.9666397415185786</v>
      </c>
      <c r="O146" s="86">
        <v>0.42576736672051702</v>
      </c>
      <c r="P146" s="86">
        <v>1.3077140549273023</v>
      </c>
      <c r="Q146" s="86">
        <v>3.4973747980613901</v>
      </c>
      <c r="R146" s="86">
        <v>5.099071082390954</v>
      </c>
      <c r="S146" s="86">
        <v>7.0961227786752845E-2</v>
      </c>
      <c r="T146" s="86">
        <v>6.0823909531502428E-2</v>
      </c>
      <c r="U146" s="86">
        <v>1.36</v>
      </c>
      <c r="V146" s="80">
        <f>SUM(K146:T146)</f>
        <v>100.39894991922456</v>
      </c>
      <c r="W146" s="104">
        <v>34</v>
      </c>
      <c r="X146" s="93">
        <v>144</v>
      </c>
      <c r="Y146" s="93">
        <v>206</v>
      </c>
      <c r="Z146" s="93">
        <v>33</v>
      </c>
      <c r="AA146" s="93">
        <v>203</v>
      </c>
      <c r="AB146" s="93">
        <v>19</v>
      </c>
      <c r="AC146" s="93">
        <v>39</v>
      </c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8"/>
      <c r="AQ146" s="94"/>
      <c r="AR146" s="93">
        <v>133</v>
      </c>
      <c r="AS146" s="93">
        <v>894</v>
      </c>
      <c r="AT146" s="93">
        <v>197</v>
      </c>
      <c r="AU146" s="93">
        <v>2.65</v>
      </c>
      <c r="AV146" s="93">
        <v>12</v>
      </c>
      <c r="AW146" s="93">
        <v>3.84</v>
      </c>
      <c r="AX146" s="93">
        <v>45</v>
      </c>
      <c r="AY146" s="93">
        <v>90</v>
      </c>
      <c r="AZ146" s="93">
        <v>35</v>
      </c>
      <c r="BA146" s="93">
        <v>6.47</v>
      </c>
      <c r="BB146" s="93">
        <v>1.1100000000000001</v>
      </c>
      <c r="BC146" s="93">
        <v>5.2</v>
      </c>
      <c r="BD146" s="93">
        <v>0.77300000000000002</v>
      </c>
      <c r="BE146" s="93"/>
      <c r="BF146" s="93">
        <v>0.45500000000000002</v>
      </c>
      <c r="BG146" s="93">
        <v>2.77</v>
      </c>
      <c r="BH146" s="93">
        <v>0.40200000000000002</v>
      </c>
      <c r="BI146" s="93">
        <v>1.41</v>
      </c>
      <c r="BJ146" s="93">
        <v>184</v>
      </c>
      <c r="BK146" s="93">
        <v>6.09</v>
      </c>
      <c r="BL146" s="93">
        <v>0.35299999999999998</v>
      </c>
      <c r="BM146" s="93">
        <v>3.65</v>
      </c>
      <c r="BN146" s="93">
        <v>1.32</v>
      </c>
      <c r="BO146" s="93">
        <v>0.52200000000000002</v>
      </c>
      <c r="BP146" s="93">
        <v>1.66</v>
      </c>
      <c r="BQ146" s="93">
        <v>5.82</v>
      </c>
      <c r="BR146" s="93">
        <v>46.1</v>
      </c>
      <c r="BS146" s="157"/>
    </row>
    <row r="147" spans="1:71">
      <c r="A147" s="6" t="s">
        <v>153</v>
      </c>
      <c r="B147" s="6"/>
      <c r="C147" s="71" t="s">
        <v>466</v>
      </c>
      <c r="D147" s="29" t="s">
        <v>465</v>
      </c>
      <c r="E147" s="137">
        <v>38</v>
      </c>
      <c r="F147" s="168">
        <v>1.7666666666666666</v>
      </c>
      <c r="G147" s="168"/>
      <c r="H147" s="31">
        <v>106</v>
      </c>
      <c r="I147" s="164">
        <v>49.2</v>
      </c>
      <c r="K147" s="129">
        <v>71.63</v>
      </c>
      <c r="L147" s="88">
        <v>0.28090195288906789</v>
      </c>
      <c r="M147" s="86">
        <v>15.449607408898732</v>
      </c>
      <c r="N147" s="86">
        <v>1.8559593315884841</v>
      </c>
      <c r="O147" s="86">
        <v>0.29093416549224882</v>
      </c>
      <c r="P147" s="86">
        <v>1.8057982685725791</v>
      </c>
      <c r="Q147" s="86">
        <v>3.8122407892087775</v>
      </c>
      <c r="R147" s="86">
        <v>4.4141735453996382</v>
      </c>
      <c r="S147" s="86">
        <v>0.1504831890477149</v>
      </c>
      <c r="T147" s="86">
        <v>7.0225488222266971E-2</v>
      </c>
      <c r="U147" s="86">
        <v>0.32</v>
      </c>
      <c r="V147" s="80">
        <f>SUM(K147:T147)</f>
        <v>99.760324139319479</v>
      </c>
      <c r="W147" s="104">
        <v>55</v>
      </c>
      <c r="X147" s="93">
        <v>146</v>
      </c>
      <c r="Y147" s="93">
        <v>344</v>
      </c>
      <c r="Z147" s="93">
        <v>23</v>
      </c>
      <c r="AA147" s="93">
        <v>261</v>
      </c>
      <c r="AB147" s="93">
        <v>18</v>
      </c>
      <c r="AC147" s="93">
        <v>65</v>
      </c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8"/>
      <c r="AQ147" s="94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6"/>
      <c r="BK147" s="93"/>
      <c r="BL147" s="93"/>
      <c r="BM147" s="93"/>
      <c r="BN147" s="93"/>
      <c r="BO147" s="93"/>
      <c r="BP147" s="93"/>
      <c r="BQ147" s="93"/>
      <c r="BR147" s="93"/>
      <c r="BS147" s="157"/>
    </row>
    <row r="148" spans="1:71">
      <c r="A148" s="34" t="s">
        <v>375</v>
      </c>
      <c r="B148" s="34"/>
      <c r="C148" s="69" t="s">
        <v>575</v>
      </c>
      <c r="D148" s="29" t="s">
        <v>756</v>
      </c>
      <c r="E148" s="137">
        <v>38</v>
      </c>
      <c r="F148" s="168">
        <v>1.7333333333333334</v>
      </c>
      <c r="G148" s="168"/>
      <c r="H148" s="31">
        <v>106</v>
      </c>
      <c r="I148" s="164">
        <v>54.25</v>
      </c>
      <c r="K148" s="129">
        <v>64.14</v>
      </c>
      <c r="L148" s="88">
        <v>0.66395562825886922</v>
      </c>
      <c r="M148" s="86">
        <v>16.721467130150291</v>
      </c>
      <c r="N148" s="86">
        <v>5.4750802576423672</v>
      </c>
      <c r="O148" s="86">
        <v>1.6139229117677127</v>
      </c>
      <c r="P148" s="86">
        <v>3.9735190675800016</v>
      </c>
      <c r="Q148" s="86">
        <v>3.5342868827318266</v>
      </c>
      <c r="R148" s="86">
        <v>3.472998670892546</v>
      </c>
      <c r="S148" s="86">
        <v>0.26558225130354768</v>
      </c>
      <c r="T148" s="86">
        <v>5.107350986606686E-2</v>
      </c>
      <c r="U148" s="86">
        <v>2.1</v>
      </c>
      <c r="V148" s="80">
        <v>99.91</v>
      </c>
      <c r="W148" s="104">
        <v>42</v>
      </c>
      <c r="X148" s="93">
        <v>87</v>
      </c>
      <c r="Y148" s="93">
        <v>661</v>
      </c>
      <c r="Z148" s="93">
        <v>24</v>
      </c>
      <c r="AA148" s="93">
        <v>180</v>
      </c>
      <c r="AB148" s="93">
        <v>21</v>
      </c>
      <c r="AC148" s="93">
        <v>42</v>
      </c>
      <c r="AD148" s="93"/>
      <c r="AE148" s="93"/>
      <c r="AF148" s="93"/>
      <c r="AG148" s="93"/>
      <c r="AH148" s="93"/>
      <c r="AI148" s="93">
        <v>59</v>
      </c>
      <c r="AJ148" s="93"/>
      <c r="AK148" s="93"/>
      <c r="AL148" s="93"/>
      <c r="AM148" s="93"/>
      <c r="AN148" s="93"/>
      <c r="AO148" s="93"/>
      <c r="AP148" s="98">
        <v>48</v>
      </c>
      <c r="AQ148" s="94"/>
      <c r="AR148" s="96"/>
      <c r="AS148" s="96"/>
      <c r="AT148" s="96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6"/>
      <c r="BK148" s="93"/>
      <c r="BL148" s="93"/>
      <c r="BM148" s="93"/>
      <c r="BN148" s="93"/>
      <c r="BO148" s="93"/>
      <c r="BP148" s="93"/>
      <c r="BQ148" s="93"/>
      <c r="BR148" s="96"/>
      <c r="BS148" s="157"/>
    </row>
    <row r="149" spans="1:71">
      <c r="A149" s="31" t="s">
        <v>738</v>
      </c>
      <c r="B149" s="31"/>
      <c r="C149" s="69" t="s">
        <v>345</v>
      </c>
      <c r="D149" s="9" t="s">
        <v>207</v>
      </c>
      <c r="E149" s="137">
        <v>38</v>
      </c>
      <c r="F149" s="168">
        <v>18.133333333333333</v>
      </c>
      <c r="G149" s="168"/>
      <c r="H149" s="31">
        <v>106</v>
      </c>
      <c r="I149" s="164">
        <v>44.3</v>
      </c>
      <c r="K149" s="126">
        <v>77.349999999999994</v>
      </c>
      <c r="L149" s="91">
        <v>0.13178680513133781</v>
      </c>
      <c r="M149" s="90">
        <v>12.063561392791691</v>
      </c>
      <c r="N149" s="90">
        <v>1.1151191203420892</v>
      </c>
      <c r="O149" s="90">
        <v>0.18247403787416003</v>
      </c>
      <c r="P149" s="90">
        <v>0.44604764813683562</v>
      </c>
      <c r="Q149" s="90">
        <v>3.5582437385461203</v>
      </c>
      <c r="R149" s="90">
        <v>4.5922632864996942</v>
      </c>
      <c r="S149" s="90">
        <v>6.0824679291386671E-2</v>
      </c>
      <c r="T149" s="90">
        <v>7.0962125839951123E-2</v>
      </c>
      <c r="U149" s="90">
        <v>1.35</v>
      </c>
      <c r="V149" s="90">
        <v>99.57</v>
      </c>
      <c r="W149" s="102">
        <v>30</v>
      </c>
      <c r="X149" s="99">
        <v>281</v>
      </c>
      <c r="Y149" s="99">
        <v>41</v>
      </c>
      <c r="Z149" s="99">
        <v>33</v>
      </c>
      <c r="AA149" s="99">
        <v>111</v>
      </c>
      <c r="AB149" s="99">
        <v>45</v>
      </c>
      <c r="AC149" s="99">
        <v>22</v>
      </c>
      <c r="AD149" s="99">
        <v>24</v>
      </c>
      <c r="AE149" s="99">
        <v>129</v>
      </c>
      <c r="AF149" s="99">
        <v>32</v>
      </c>
      <c r="AG149" s="99">
        <v>67</v>
      </c>
      <c r="AH149" s="99">
        <v>43</v>
      </c>
      <c r="AI149" s="99">
        <v>2</v>
      </c>
      <c r="AJ149" s="99" t="s">
        <v>127</v>
      </c>
      <c r="AK149" s="99">
        <v>7</v>
      </c>
      <c r="AL149" s="99">
        <v>4</v>
      </c>
      <c r="AM149" s="99">
        <v>6</v>
      </c>
      <c r="AN149" s="99">
        <v>20</v>
      </c>
      <c r="AO149" s="99">
        <v>2</v>
      </c>
      <c r="AP149" s="97">
        <v>4</v>
      </c>
      <c r="AQ149" s="99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157"/>
    </row>
    <row r="150" spans="1:71">
      <c r="A150" s="31" t="s">
        <v>354</v>
      </c>
      <c r="B150" s="31"/>
      <c r="C150" s="69" t="s">
        <v>345</v>
      </c>
      <c r="D150" s="9" t="s">
        <v>768</v>
      </c>
      <c r="E150" s="137">
        <v>38</v>
      </c>
      <c r="F150" s="168">
        <v>18.133333333333333</v>
      </c>
      <c r="G150" s="168"/>
      <c r="H150" s="31">
        <v>106</v>
      </c>
      <c r="I150" s="164">
        <v>44.3</v>
      </c>
      <c r="K150" s="126">
        <v>73.599999999999994</v>
      </c>
      <c r="L150" s="91">
        <v>0.29357732694464267</v>
      </c>
      <c r="M150" s="90">
        <v>13.565297176062799</v>
      </c>
      <c r="N150" s="90">
        <v>1.6501070445509225</v>
      </c>
      <c r="O150" s="90">
        <v>0.3138240391477215</v>
      </c>
      <c r="P150" s="90">
        <v>1.0730757467631766</v>
      </c>
      <c r="Q150" s="90">
        <v>3.3812009379141603</v>
      </c>
      <c r="R150" s="90">
        <v>5.274268528902029</v>
      </c>
      <c r="S150" s="90">
        <v>0.10123356101539403</v>
      </c>
      <c r="T150" s="90">
        <v>5.0616780507697016E-2</v>
      </c>
      <c r="U150" s="90">
        <v>1.21</v>
      </c>
      <c r="V150" s="90">
        <v>99.3</v>
      </c>
      <c r="W150" s="102">
        <v>31</v>
      </c>
      <c r="X150" s="99">
        <v>139</v>
      </c>
      <c r="Y150" s="99">
        <v>175</v>
      </c>
      <c r="Z150" s="99">
        <v>26</v>
      </c>
      <c r="AA150" s="99">
        <v>187</v>
      </c>
      <c r="AB150" s="99">
        <v>19</v>
      </c>
      <c r="AC150" s="99">
        <v>20</v>
      </c>
      <c r="AD150" s="99">
        <v>11</v>
      </c>
      <c r="AE150" s="99">
        <v>847</v>
      </c>
      <c r="AF150" s="99">
        <v>55</v>
      </c>
      <c r="AG150" s="99">
        <v>97</v>
      </c>
      <c r="AH150" s="99">
        <v>42</v>
      </c>
      <c r="AI150" s="99" t="s">
        <v>129</v>
      </c>
      <c r="AJ150" s="99">
        <v>21</v>
      </c>
      <c r="AK150" s="99">
        <v>4</v>
      </c>
      <c r="AL150" s="99">
        <v>8</v>
      </c>
      <c r="AM150" s="99">
        <v>6</v>
      </c>
      <c r="AN150" s="99">
        <v>17</v>
      </c>
      <c r="AO150" s="99">
        <v>2</v>
      </c>
      <c r="AP150" s="97">
        <v>4</v>
      </c>
      <c r="AQ150" s="99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6"/>
      <c r="BR150" s="96"/>
      <c r="BS150" s="157"/>
    </row>
    <row r="151" spans="1:71">
      <c r="A151" s="6" t="s">
        <v>114</v>
      </c>
      <c r="B151" s="6"/>
      <c r="C151" s="42" t="s">
        <v>575</v>
      </c>
      <c r="D151" s="29" t="s">
        <v>258</v>
      </c>
      <c r="E151" s="137">
        <v>38</v>
      </c>
      <c r="F151" s="168">
        <v>2.8666666666666667</v>
      </c>
      <c r="G151" s="168"/>
      <c r="H151" s="31">
        <v>106</v>
      </c>
      <c r="I151" s="164">
        <v>58.916666666666664</v>
      </c>
      <c r="K151" s="129"/>
      <c r="L151" s="81"/>
      <c r="M151" s="82"/>
      <c r="N151" s="82"/>
      <c r="O151" s="82"/>
      <c r="P151" s="82"/>
      <c r="Q151" s="82"/>
      <c r="R151" s="82"/>
      <c r="S151" s="82"/>
      <c r="T151" s="82"/>
      <c r="U151" s="82"/>
      <c r="V151" s="80"/>
      <c r="W151" s="104">
        <v>63</v>
      </c>
      <c r="X151" s="93">
        <v>139</v>
      </c>
      <c r="Y151" s="93">
        <v>310</v>
      </c>
      <c r="Z151" s="93">
        <v>27</v>
      </c>
      <c r="AA151" s="93">
        <v>270</v>
      </c>
      <c r="AB151" s="93">
        <v>23</v>
      </c>
      <c r="AC151" s="93">
        <v>30</v>
      </c>
      <c r="AD151" s="93">
        <v>16</v>
      </c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8"/>
      <c r="AQ151" s="94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6"/>
      <c r="BK151" s="93"/>
      <c r="BL151" s="93"/>
      <c r="BM151" s="93"/>
      <c r="BN151" s="93"/>
      <c r="BO151" s="93"/>
      <c r="BP151" s="93"/>
      <c r="BQ151" s="93"/>
      <c r="BR151" s="93"/>
      <c r="BS151" s="157"/>
    </row>
    <row r="152" spans="1:71">
      <c r="A152" s="6" t="s">
        <v>260</v>
      </c>
      <c r="B152" s="6"/>
      <c r="C152" s="42" t="s">
        <v>575</v>
      </c>
      <c r="D152" s="29" t="s">
        <v>758</v>
      </c>
      <c r="E152" s="137">
        <v>38</v>
      </c>
      <c r="F152" s="168">
        <v>2.8666666666666667</v>
      </c>
      <c r="G152" s="168"/>
      <c r="H152" s="31">
        <v>106</v>
      </c>
      <c r="I152" s="164">
        <v>58.916666666666664</v>
      </c>
      <c r="K152" s="129"/>
      <c r="L152" s="81"/>
      <c r="M152" s="82"/>
      <c r="N152" s="82"/>
      <c r="O152" s="82"/>
      <c r="P152" s="82"/>
      <c r="Q152" s="82"/>
      <c r="R152" s="82"/>
      <c r="S152" s="82"/>
      <c r="T152" s="82"/>
      <c r="U152" s="82"/>
      <c r="V152" s="80"/>
      <c r="W152" s="104">
        <v>68</v>
      </c>
      <c r="X152" s="93">
        <v>182</v>
      </c>
      <c r="Y152" s="93">
        <v>195</v>
      </c>
      <c r="Z152" s="93">
        <v>29</v>
      </c>
      <c r="AA152" s="93">
        <v>356</v>
      </c>
      <c r="AB152" s="93">
        <v>21</v>
      </c>
      <c r="AC152" s="93">
        <v>33</v>
      </c>
      <c r="AD152" s="93">
        <v>9</v>
      </c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8"/>
      <c r="AQ152" s="94"/>
      <c r="AR152" s="96"/>
      <c r="AS152" s="96"/>
      <c r="AT152" s="96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6"/>
      <c r="BK152" s="93"/>
      <c r="BL152" s="93"/>
      <c r="BM152" s="93"/>
      <c r="BN152" s="93"/>
      <c r="BO152" s="93"/>
      <c r="BP152" s="93"/>
      <c r="BQ152" s="93"/>
      <c r="BR152" s="93"/>
      <c r="BS152" s="157"/>
    </row>
    <row r="153" spans="1:71">
      <c r="A153" s="6" t="s">
        <v>332</v>
      </c>
      <c r="B153" s="6"/>
      <c r="C153" s="42" t="s">
        <v>299</v>
      </c>
      <c r="D153" s="29" t="s">
        <v>521</v>
      </c>
      <c r="E153" s="137">
        <v>38</v>
      </c>
      <c r="F153" s="168">
        <v>0.53333333333333333</v>
      </c>
      <c r="G153" s="168"/>
      <c r="H153" s="31">
        <v>107</v>
      </c>
      <c r="I153" s="164">
        <v>5.6333333333333329</v>
      </c>
      <c r="K153" s="129"/>
      <c r="L153" s="81"/>
      <c r="M153" s="82"/>
      <c r="N153" s="82"/>
      <c r="O153" s="82"/>
      <c r="P153" s="82"/>
      <c r="Q153" s="82"/>
      <c r="R153" s="82"/>
      <c r="S153" s="82"/>
      <c r="T153" s="82"/>
      <c r="U153" s="82"/>
      <c r="V153" s="80"/>
      <c r="W153" s="104">
        <v>80</v>
      </c>
      <c r="X153" s="93">
        <v>141</v>
      </c>
      <c r="Y153" s="93">
        <v>374</v>
      </c>
      <c r="Z153" s="93">
        <v>27</v>
      </c>
      <c r="AA153" s="93">
        <v>318</v>
      </c>
      <c r="AB153" s="93">
        <v>19</v>
      </c>
      <c r="AC153" s="93">
        <v>19</v>
      </c>
      <c r="AD153" s="93">
        <v>19</v>
      </c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8"/>
      <c r="AQ153" s="94"/>
      <c r="AR153" s="96"/>
      <c r="AS153" s="96"/>
      <c r="AT153" s="96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6"/>
      <c r="BK153" s="93"/>
      <c r="BL153" s="93"/>
      <c r="BM153" s="93"/>
      <c r="BN153" s="93"/>
      <c r="BO153" s="93"/>
      <c r="BP153" s="93"/>
      <c r="BQ153" s="93"/>
      <c r="BR153" s="93"/>
      <c r="BS153" s="157"/>
    </row>
    <row r="154" spans="1:71">
      <c r="D154" s="10"/>
      <c r="E154" s="136"/>
      <c r="F154" s="168"/>
      <c r="G154" s="168"/>
      <c r="I154" s="164"/>
      <c r="K154" s="126"/>
      <c r="L154" s="81"/>
      <c r="M154" s="82"/>
      <c r="N154" s="82"/>
      <c r="O154" s="82"/>
      <c r="P154" s="82"/>
      <c r="Q154" s="82"/>
      <c r="R154" s="82"/>
      <c r="S154" s="82"/>
      <c r="T154" s="82"/>
      <c r="U154" s="82"/>
      <c r="V154" s="90"/>
      <c r="W154" s="102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7"/>
      <c r="AQ154" s="99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157"/>
    </row>
    <row r="155" spans="1:71">
      <c r="A155" s="6" t="s">
        <v>594</v>
      </c>
      <c r="B155" s="6"/>
      <c r="C155" s="68" t="s">
        <v>678</v>
      </c>
      <c r="D155" s="10"/>
      <c r="E155" s="136"/>
      <c r="F155" s="168"/>
      <c r="G155" s="168"/>
      <c r="I155" s="164"/>
      <c r="K155" s="126"/>
      <c r="L155" s="88"/>
      <c r="M155" s="86"/>
      <c r="N155" s="86"/>
      <c r="O155" s="86"/>
      <c r="P155" s="86"/>
      <c r="Q155" s="86"/>
      <c r="R155" s="86"/>
      <c r="S155" s="86"/>
      <c r="T155" s="86"/>
      <c r="U155" s="86"/>
      <c r="V155" s="80"/>
      <c r="W155" s="104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8"/>
      <c r="AQ155" s="94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6"/>
      <c r="BK155" s="93"/>
      <c r="BL155" s="93"/>
      <c r="BM155" s="93"/>
      <c r="BN155" s="93"/>
      <c r="BO155" s="93"/>
      <c r="BP155" s="93"/>
      <c r="BQ155" s="93"/>
      <c r="BR155" s="93"/>
      <c r="BS155" s="157"/>
    </row>
    <row r="156" spans="1:71">
      <c r="A156" s="6" t="s">
        <v>376</v>
      </c>
      <c r="B156" s="6"/>
      <c r="C156" s="71" t="s">
        <v>185</v>
      </c>
      <c r="D156" s="29" t="s">
        <v>628</v>
      </c>
      <c r="E156" s="137">
        <v>37</v>
      </c>
      <c r="F156" s="168">
        <v>59.216666666666669</v>
      </c>
      <c r="G156" s="168"/>
      <c r="H156" s="31">
        <v>106</v>
      </c>
      <c r="I156" s="164">
        <v>55.8</v>
      </c>
      <c r="K156" s="129">
        <v>62.81</v>
      </c>
      <c r="L156" s="88">
        <v>0.69225786739993889</v>
      </c>
      <c r="M156" s="86">
        <v>16.410583562480902</v>
      </c>
      <c r="N156" s="86">
        <v>5.7620287198289022</v>
      </c>
      <c r="O156" s="86">
        <v>1.9444301863733575</v>
      </c>
      <c r="P156" s="86">
        <v>4.5200366636113651</v>
      </c>
      <c r="Q156" s="86">
        <v>3.7972380079437817</v>
      </c>
      <c r="R156" s="86">
        <v>3.6139932783379156</v>
      </c>
      <c r="S156" s="86">
        <v>0.30540788267644359</v>
      </c>
      <c r="T156" s="86">
        <v>0.10180262755881453</v>
      </c>
      <c r="U156" s="86">
        <v>1.77</v>
      </c>
      <c r="V156" s="80">
        <v>99.96</v>
      </c>
      <c r="W156" s="104">
        <v>75</v>
      </c>
      <c r="X156" s="93">
        <v>107</v>
      </c>
      <c r="Y156" s="93">
        <v>671</v>
      </c>
      <c r="Z156" s="93">
        <v>26</v>
      </c>
      <c r="AA156" s="93">
        <v>183</v>
      </c>
      <c r="AB156" s="93">
        <v>13</v>
      </c>
      <c r="AC156" s="93">
        <v>20</v>
      </c>
      <c r="AD156" s="93"/>
      <c r="AE156" s="93"/>
      <c r="AF156" s="93"/>
      <c r="AG156" s="93"/>
      <c r="AH156" s="93"/>
      <c r="AI156" s="93">
        <v>46</v>
      </c>
      <c r="AJ156" s="93"/>
      <c r="AK156" s="93"/>
      <c r="AL156" s="93"/>
      <c r="AM156" s="93"/>
      <c r="AN156" s="93"/>
      <c r="AO156" s="93"/>
      <c r="AP156" s="98">
        <v>45</v>
      </c>
      <c r="AQ156" s="94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6"/>
      <c r="BK156" s="93"/>
      <c r="BL156" s="93"/>
      <c r="BM156" s="93"/>
      <c r="BN156" s="93"/>
      <c r="BO156" s="93"/>
      <c r="BP156" s="93"/>
      <c r="BQ156" s="93"/>
      <c r="BR156" s="93"/>
      <c r="BS156" s="157"/>
    </row>
    <row r="157" spans="1:71">
      <c r="A157" s="6" t="s">
        <v>377</v>
      </c>
      <c r="B157" s="6"/>
      <c r="C157" s="71" t="s">
        <v>299</v>
      </c>
      <c r="D157" s="29" t="s">
        <v>52</v>
      </c>
      <c r="E157" s="137">
        <v>38</v>
      </c>
      <c r="F157" s="168">
        <v>1.1333333333333333</v>
      </c>
      <c r="G157" s="168"/>
      <c r="H157" s="31">
        <v>107</v>
      </c>
      <c r="I157" s="164">
        <v>0.18333333333333332</v>
      </c>
      <c r="K157" s="129">
        <v>63.6</v>
      </c>
      <c r="L157" s="88">
        <v>0.65544940934771445</v>
      </c>
      <c r="M157" s="86">
        <v>16.283821263482281</v>
      </c>
      <c r="N157" s="86">
        <v>5.6020441705187469</v>
      </c>
      <c r="O157" s="86">
        <v>1.4542783769902414</v>
      </c>
      <c r="P157" s="86">
        <v>4.6905598356445815</v>
      </c>
      <c r="Q157" s="86">
        <v>3.3796610169491523</v>
      </c>
      <c r="R157" s="86">
        <v>3.6049717514124295</v>
      </c>
      <c r="S157" s="86">
        <v>0.30724191063174117</v>
      </c>
      <c r="T157" s="86">
        <v>0.12289676425269645</v>
      </c>
      <c r="U157" s="86">
        <v>2.35</v>
      </c>
      <c r="V157" s="80">
        <v>99.7</v>
      </c>
      <c r="W157" s="104">
        <v>52</v>
      </c>
      <c r="X157" s="93">
        <v>111</v>
      </c>
      <c r="Y157" s="93">
        <v>657</v>
      </c>
      <c r="Z157" s="93">
        <v>23</v>
      </c>
      <c r="AA157" s="93">
        <v>166</v>
      </c>
      <c r="AB157" s="93">
        <v>16</v>
      </c>
      <c r="AC157" s="93">
        <v>39</v>
      </c>
      <c r="AD157" s="93"/>
      <c r="AE157" s="93"/>
      <c r="AF157" s="93"/>
      <c r="AG157" s="93"/>
      <c r="AH157" s="93"/>
      <c r="AI157" s="93">
        <v>16</v>
      </c>
      <c r="AJ157" s="93"/>
      <c r="AK157" s="93"/>
      <c r="AL157" s="93"/>
      <c r="AM157" s="93"/>
      <c r="AN157" s="93"/>
      <c r="AO157" s="93"/>
      <c r="AP157" s="98">
        <v>10</v>
      </c>
      <c r="AQ157" s="94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6"/>
      <c r="BK157" s="93"/>
      <c r="BL157" s="93"/>
      <c r="BM157" s="93"/>
      <c r="BN157" s="93"/>
      <c r="BO157" s="93"/>
      <c r="BP157" s="93"/>
      <c r="BQ157" s="93"/>
      <c r="BR157" s="93"/>
      <c r="BS157" s="157"/>
    </row>
    <row r="158" spans="1:71">
      <c r="A158" s="6" t="s">
        <v>679</v>
      </c>
      <c r="B158" s="6"/>
      <c r="C158" s="71" t="s">
        <v>575</v>
      </c>
      <c r="D158" s="10" t="s">
        <v>627</v>
      </c>
      <c r="E158" s="137">
        <v>38</v>
      </c>
      <c r="F158" s="168">
        <v>1.6333333333333333</v>
      </c>
      <c r="G158" s="168"/>
      <c r="H158" s="31">
        <v>106</v>
      </c>
      <c r="I158" s="164">
        <v>59.18333333333333</v>
      </c>
      <c r="K158" s="129">
        <v>62.41</v>
      </c>
      <c r="L158" s="88">
        <v>0.67989580171977748</v>
      </c>
      <c r="M158" s="86">
        <v>16.33779463834092</v>
      </c>
      <c r="N158" s="86">
        <v>6.1190622154779968</v>
      </c>
      <c r="O158" s="86">
        <v>1.7656995447647952</v>
      </c>
      <c r="P158" s="86">
        <v>4.5461689428426917</v>
      </c>
      <c r="Q158" s="86">
        <v>4.0286363176530102</v>
      </c>
      <c r="R158" s="86">
        <v>4.0083409205867477</v>
      </c>
      <c r="S158" s="86">
        <v>0.30443095599393016</v>
      </c>
      <c r="T158" s="86">
        <v>0.11162468386444108</v>
      </c>
      <c r="U158" s="86">
        <v>1.46</v>
      </c>
      <c r="V158" s="80">
        <f>SUM(K158:T158)</f>
        <v>100.31165402124432</v>
      </c>
      <c r="W158" s="104">
        <v>80</v>
      </c>
      <c r="X158" s="93">
        <v>101</v>
      </c>
      <c r="Y158" s="93">
        <v>605</v>
      </c>
      <c r="Z158" s="93">
        <v>20</v>
      </c>
      <c r="AA158" s="93">
        <v>181</v>
      </c>
      <c r="AB158" s="93">
        <v>14</v>
      </c>
      <c r="AC158" s="93">
        <v>31</v>
      </c>
      <c r="AD158" s="93">
        <v>9</v>
      </c>
      <c r="AE158" s="93">
        <v>1000</v>
      </c>
      <c r="AF158" s="93">
        <v>41</v>
      </c>
      <c r="AG158" s="93">
        <v>81</v>
      </c>
      <c r="AH158" s="93">
        <v>33</v>
      </c>
      <c r="AI158" s="93"/>
      <c r="AJ158" s="93"/>
      <c r="AK158" s="93"/>
      <c r="AL158" s="93"/>
      <c r="AM158" s="93"/>
      <c r="AN158" s="93"/>
      <c r="AO158" s="93"/>
      <c r="AP158" s="98"/>
      <c r="AQ158" s="94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6"/>
      <c r="BK158" s="93"/>
      <c r="BL158" s="93"/>
      <c r="BM158" s="93"/>
      <c r="BN158" s="93"/>
      <c r="BO158" s="93"/>
      <c r="BP158" s="93"/>
      <c r="BQ158" s="93"/>
      <c r="BR158" s="93"/>
      <c r="BS158" s="157"/>
    </row>
    <row r="159" spans="1:71">
      <c r="A159" s="6" t="s">
        <v>634</v>
      </c>
      <c r="B159" s="6"/>
      <c r="C159" s="71" t="s">
        <v>575</v>
      </c>
      <c r="D159" s="10" t="s">
        <v>520</v>
      </c>
      <c r="E159" s="137">
        <v>38</v>
      </c>
      <c r="F159" s="168">
        <v>1.4166666666666667</v>
      </c>
      <c r="G159" s="168"/>
      <c r="H159" s="31">
        <v>106</v>
      </c>
      <c r="I159" s="164">
        <v>59.15</v>
      </c>
      <c r="K159" s="129">
        <v>63.5</v>
      </c>
      <c r="L159" s="88">
        <v>0.64741726618705042</v>
      </c>
      <c r="M159" s="86">
        <v>16.175155190133609</v>
      </c>
      <c r="N159" s="86">
        <v>6.1453257965056531</v>
      </c>
      <c r="O159" s="86">
        <v>1.7675519013360741</v>
      </c>
      <c r="P159" s="86">
        <v>4.5627502569373082</v>
      </c>
      <c r="Q159" s="86">
        <v>3.1240452209660843</v>
      </c>
      <c r="R159" s="86">
        <v>3.709803699897225</v>
      </c>
      <c r="S159" s="86">
        <v>0.26718807810894141</v>
      </c>
      <c r="T159" s="86">
        <v>9.2488180883864332E-2</v>
      </c>
      <c r="U159" s="86">
        <v>2.69</v>
      </c>
      <c r="V159" s="80">
        <f>SUM(K159:T159)</f>
        <v>99.991725590955809</v>
      </c>
      <c r="W159" s="104">
        <v>81</v>
      </c>
      <c r="X159" s="93">
        <v>104</v>
      </c>
      <c r="Y159" s="93">
        <v>634</v>
      </c>
      <c r="Z159" s="93">
        <v>20</v>
      </c>
      <c r="AA159" s="93">
        <v>172</v>
      </c>
      <c r="AB159" s="93">
        <v>14</v>
      </c>
      <c r="AC159" s="93">
        <v>30</v>
      </c>
      <c r="AD159" s="93">
        <v>9</v>
      </c>
      <c r="AE159" s="93">
        <v>858</v>
      </c>
      <c r="AF159" s="93">
        <v>41</v>
      </c>
      <c r="AG159" s="93">
        <v>79</v>
      </c>
      <c r="AH159" s="93">
        <v>33</v>
      </c>
      <c r="AI159" s="93"/>
      <c r="AJ159" s="93"/>
      <c r="AK159" s="93"/>
      <c r="AL159" s="93"/>
      <c r="AM159" s="93"/>
      <c r="AN159" s="93"/>
      <c r="AO159" s="93"/>
      <c r="AP159" s="98"/>
      <c r="AQ159" s="94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6"/>
      <c r="BK159" s="93"/>
      <c r="BL159" s="93"/>
      <c r="BM159" s="93"/>
      <c r="BN159" s="93"/>
      <c r="BO159" s="93"/>
      <c r="BP159" s="93"/>
      <c r="BQ159" s="93"/>
      <c r="BR159" s="93"/>
      <c r="BS159" s="157"/>
    </row>
    <row r="160" spans="1:71">
      <c r="A160" s="6" t="s">
        <v>633</v>
      </c>
      <c r="B160" s="6"/>
      <c r="C160" s="71" t="s">
        <v>575</v>
      </c>
      <c r="D160" s="10" t="s">
        <v>462</v>
      </c>
      <c r="E160" s="137">
        <v>38</v>
      </c>
      <c r="F160" s="168">
        <v>1.4166666666666667</v>
      </c>
      <c r="G160" s="168"/>
      <c r="H160" s="31">
        <v>106</v>
      </c>
      <c r="I160" s="164">
        <v>59.133333333333333</v>
      </c>
      <c r="K160" s="129">
        <v>63.04</v>
      </c>
      <c r="L160" s="88">
        <v>0.63962092731829578</v>
      </c>
      <c r="M160" s="86">
        <v>18.54900689223058</v>
      </c>
      <c r="N160" s="86">
        <v>5.2008521303258153</v>
      </c>
      <c r="O160" s="86">
        <v>1.9817763157894739</v>
      </c>
      <c r="P160" s="86">
        <v>5.4210494987468678</v>
      </c>
      <c r="Q160" s="86">
        <v>3.3763596491228078</v>
      </c>
      <c r="R160" s="86">
        <v>1.8454636591478699</v>
      </c>
      <c r="S160" s="86">
        <v>0.26213972431077698</v>
      </c>
      <c r="T160" s="86">
        <v>9.4370300751879715E-2</v>
      </c>
      <c r="U160" s="86">
        <v>4.6500000000000004</v>
      </c>
      <c r="V160" s="80">
        <f>SUM(K160:T160)</f>
        <v>100.41063909774435</v>
      </c>
      <c r="W160" s="104">
        <v>101</v>
      </c>
      <c r="X160" s="93">
        <v>77</v>
      </c>
      <c r="Y160" s="93">
        <v>684</v>
      </c>
      <c r="Z160" s="93">
        <v>23</v>
      </c>
      <c r="AA160" s="93">
        <v>167</v>
      </c>
      <c r="AB160" s="93">
        <v>13</v>
      </c>
      <c r="AC160" s="93">
        <v>41</v>
      </c>
      <c r="AD160" s="93">
        <v>18</v>
      </c>
      <c r="AE160" s="93">
        <v>733</v>
      </c>
      <c r="AF160" s="93">
        <v>47</v>
      </c>
      <c r="AG160" s="93">
        <v>87</v>
      </c>
      <c r="AH160" s="93">
        <v>40</v>
      </c>
      <c r="AI160" s="93"/>
      <c r="AJ160" s="93"/>
      <c r="AK160" s="93"/>
      <c r="AL160" s="93"/>
      <c r="AM160" s="96"/>
      <c r="AN160" s="93"/>
      <c r="AO160" s="93"/>
      <c r="AP160" s="98"/>
      <c r="AQ160" s="93">
        <v>4.7300000000000004</v>
      </c>
      <c r="AR160" s="93">
        <v>69.599999999999994</v>
      </c>
      <c r="AS160" s="93">
        <v>675</v>
      </c>
      <c r="AT160" s="93">
        <v>756</v>
      </c>
      <c r="AU160" s="93">
        <v>2.39</v>
      </c>
      <c r="AV160" s="93">
        <v>10.9</v>
      </c>
      <c r="AW160" s="93">
        <v>1.91</v>
      </c>
      <c r="AX160" s="93">
        <v>44.5</v>
      </c>
      <c r="AY160" s="93">
        <v>87.7</v>
      </c>
      <c r="AZ160" s="93">
        <v>38.799999999999997</v>
      </c>
      <c r="BA160" s="93">
        <v>6.91</v>
      </c>
      <c r="BB160" s="93">
        <v>1.61</v>
      </c>
      <c r="BC160" s="93">
        <v>5.79</v>
      </c>
      <c r="BD160" s="93">
        <v>0.69699999999999995</v>
      </c>
      <c r="BE160" s="93">
        <v>0.876</v>
      </c>
      <c r="BF160" s="93">
        <v>0.32200000000000001</v>
      </c>
      <c r="BG160" s="93">
        <v>2.06</v>
      </c>
      <c r="BH160" s="93">
        <v>0.30099999999999999</v>
      </c>
      <c r="BI160" s="93">
        <v>1.02</v>
      </c>
      <c r="BJ160" s="93">
        <v>173</v>
      </c>
      <c r="BK160" s="93">
        <v>4.9000000000000004</v>
      </c>
      <c r="BL160" s="93">
        <v>0.45900000000000002</v>
      </c>
      <c r="BM160" s="93">
        <v>7.4</v>
      </c>
      <c r="BN160" s="93">
        <v>3.21</v>
      </c>
      <c r="BO160" s="93">
        <v>9.0299999999999994</v>
      </c>
      <c r="BP160" s="93">
        <v>10.199999999999999</v>
      </c>
      <c r="BQ160" s="93">
        <v>8.7799999999999994</v>
      </c>
      <c r="BR160" s="93">
        <v>94.8</v>
      </c>
      <c r="BS160" s="157"/>
    </row>
    <row r="161" spans="1:71">
      <c r="A161" s="6" t="s">
        <v>683</v>
      </c>
      <c r="B161" s="6"/>
      <c r="C161" s="71" t="s">
        <v>185</v>
      </c>
      <c r="D161" s="29" t="s">
        <v>783</v>
      </c>
      <c r="E161" s="137">
        <v>37</v>
      </c>
      <c r="F161" s="168">
        <v>56</v>
      </c>
      <c r="G161" s="168"/>
      <c r="H161" s="31">
        <v>106</v>
      </c>
      <c r="I161" s="164">
        <v>56.083333333333336</v>
      </c>
      <c r="K161" s="129">
        <v>64.31</v>
      </c>
      <c r="L161" s="88">
        <v>0.60030181086519108</v>
      </c>
      <c r="M161" s="86">
        <v>16.138113682092552</v>
      </c>
      <c r="N161" s="86">
        <v>4.5522887323943655</v>
      </c>
      <c r="O161" s="86">
        <v>1.020513078470825</v>
      </c>
      <c r="P161" s="86">
        <v>3.3616901408450701</v>
      </c>
      <c r="Q161" s="86">
        <v>3.5217706237424546</v>
      </c>
      <c r="R161" s="86">
        <v>3.9920070422535212</v>
      </c>
      <c r="S161" s="86">
        <v>1.700855130784708</v>
      </c>
      <c r="T161" s="86">
        <v>0.25012575452716296</v>
      </c>
      <c r="U161" s="86">
        <v>0.05</v>
      </c>
      <c r="V161" s="80">
        <v>99.45</v>
      </c>
      <c r="W161" s="104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8"/>
      <c r="AQ161" s="94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6"/>
      <c r="BK161" s="93"/>
      <c r="BL161" s="93"/>
      <c r="BM161" s="93"/>
      <c r="BN161" s="93"/>
      <c r="BO161" s="93"/>
      <c r="BP161" s="93"/>
      <c r="BQ161" s="93"/>
      <c r="BR161" s="93"/>
      <c r="BS161" s="157"/>
    </row>
    <row r="162" spans="1:71">
      <c r="A162" s="6" t="s">
        <v>712</v>
      </c>
      <c r="B162" s="6"/>
      <c r="C162" s="71" t="s">
        <v>185</v>
      </c>
      <c r="D162" s="29" t="s">
        <v>783</v>
      </c>
      <c r="E162" s="137">
        <v>37</v>
      </c>
      <c r="F162" s="168">
        <v>55.116666666666667</v>
      </c>
      <c r="G162" s="168"/>
      <c r="H162" s="31">
        <v>106</v>
      </c>
      <c r="I162" s="164">
        <v>57.43333333333333</v>
      </c>
      <c r="K162" s="129">
        <v>67.22</v>
      </c>
      <c r="L162" s="88">
        <v>0.52697715289982427</v>
      </c>
      <c r="M162" s="86">
        <v>15.705985733484956</v>
      </c>
      <c r="N162" s="86">
        <v>4.0298252868810085</v>
      </c>
      <c r="O162" s="86">
        <v>1.3019435542230953</v>
      </c>
      <c r="P162" s="86">
        <v>3.3581877390675072</v>
      </c>
      <c r="Q162" s="86">
        <v>3.3581877390675072</v>
      </c>
      <c r="R162" s="86">
        <v>4.1331541403907783</v>
      </c>
      <c r="S162" s="86">
        <v>0.20665770701953892</v>
      </c>
      <c r="T162" s="86">
        <v>0.1136617388607464</v>
      </c>
      <c r="U162" s="86">
        <v>3.22</v>
      </c>
      <c r="V162" s="80">
        <v>99.95</v>
      </c>
      <c r="W162" s="104">
        <v>42</v>
      </c>
      <c r="X162" s="93">
        <v>123</v>
      </c>
      <c r="Y162" s="93">
        <v>392</v>
      </c>
      <c r="Z162" s="93">
        <v>19</v>
      </c>
      <c r="AA162" s="93">
        <v>203</v>
      </c>
      <c r="AB162" s="93">
        <v>11</v>
      </c>
      <c r="AC162" s="93">
        <v>45</v>
      </c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8"/>
      <c r="AQ162" s="94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6"/>
      <c r="BK162" s="93"/>
      <c r="BL162" s="93"/>
      <c r="BM162" s="93"/>
      <c r="BN162" s="93"/>
      <c r="BO162" s="93"/>
      <c r="BP162" s="93"/>
      <c r="BQ162" s="93"/>
      <c r="BR162" s="93"/>
      <c r="BS162" s="157"/>
    </row>
    <row r="163" spans="1:71">
      <c r="A163" s="6" t="s">
        <v>283</v>
      </c>
      <c r="B163" s="6"/>
      <c r="C163" s="71" t="s">
        <v>185</v>
      </c>
      <c r="D163" s="29" t="s">
        <v>364</v>
      </c>
      <c r="E163" s="137">
        <v>37</v>
      </c>
      <c r="F163" s="168">
        <v>56.333333333333336</v>
      </c>
      <c r="G163" s="168"/>
      <c r="H163" s="31">
        <v>106</v>
      </c>
      <c r="I163" s="164">
        <v>58.3</v>
      </c>
      <c r="K163" s="129">
        <v>64.63</v>
      </c>
      <c r="L163" s="88">
        <v>0.64831844029244523</v>
      </c>
      <c r="M163" s="86">
        <v>16.20796100731113</v>
      </c>
      <c r="N163" s="86">
        <v>5.2068074735987002</v>
      </c>
      <c r="O163" s="86">
        <v>1.2966368805848905</v>
      </c>
      <c r="P163" s="86">
        <v>3.9000406173842408</v>
      </c>
      <c r="Q163" s="86">
        <v>3.7177010560519905</v>
      </c>
      <c r="R163" s="86">
        <v>3.8088708367181154</v>
      </c>
      <c r="S163" s="86">
        <v>0.27350934199837534</v>
      </c>
      <c r="T163" s="86">
        <v>7.0909829406986202E-2</v>
      </c>
      <c r="U163" s="86">
        <v>1.28</v>
      </c>
      <c r="V163" s="80">
        <v>99.76</v>
      </c>
      <c r="W163" s="104">
        <v>64</v>
      </c>
      <c r="X163" s="93">
        <v>119</v>
      </c>
      <c r="Y163" s="93">
        <v>631</v>
      </c>
      <c r="Z163" s="93">
        <v>29</v>
      </c>
      <c r="AA163" s="93">
        <v>201</v>
      </c>
      <c r="AB163" s="93">
        <v>21</v>
      </c>
      <c r="AC163" s="93">
        <v>39</v>
      </c>
      <c r="AD163" s="93"/>
      <c r="AE163" s="93"/>
      <c r="AF163" s="93"/>
      <c r="AG163" s="93"/>
      <c r="AH163" s="93"/>
      <c r="AI163" s="93">
        <v>35</v>
      </c>
      <c r="AJ163" s="93"/>
      <c r="AK163" s="93"/>
      <c r="AL163" s="93"/>
      <c r="AM163" s="93"/>
      <c r="AN163" s="93"/>
      <c r="AO163" s="93"/>
      <c r="AP163" s="98">
        <v>72</v>
      </c>
      <c r="AQ163" s="94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6"/>
      <c r="BK163" s="93"/>
      <c r="BL163" s="93"/>
      <c r="BM163" s="93"/>
      <c r="BN163" s="93"/>
      <c r="BO163" s="93"/>
      <c r="BP163" s="93"/>
      <c r="BQ163" s="93"/>
      <c r="BR163" s="93"/>
      <c r="BS163" s="157"/>
    </row>
    <row r="164" spans="1:71">
      <c r="A164" s="6" t="s">
        <v>365</v>
      </c>
      <c r="B164" s="6"/>
      <c r="C164" s="71" t="s">
        <v>185</v>
      </c>
      <c r="D164" s="29" t="s">
        <v>710</v>
      </c>
      <c r="E164" s="137">
        <v>37</v>
      </c>
      <c r="F164" s="168">
        <v>58.266666666666666</v>
      </c>
      <c r="G164" s="168"/>
      <c r="H164" s="31">
        <v>106</v>
      </c>
      <c r="I164" s="164">
        <v>56.4</v>
      </c>
      <c r="K164" s="129">
        <v>68.52</v>
      </c>
      <c r="L164" s="88">
        <v>0.50634388956557042</v>
      </c>
      <c r="M164" s="86">
        <v>15.291585464880226</v>
      </c>
      <c r="N164" s="86">
        <v>3.7368179049939094</v>
      </c>
      <c r="O164" s="86">
        <v>0.83040397888753548</v>
      </c>
      <c r="P164" s="86">
        <v>2.6127344701583435</v>
      </c>
      <c r="Q164" s="86">
        <v>3.6152953714981728</v>
      </c>
      <c r="R164" s="86">
        <v>4.4254455948030857</v>
      </c>
      <c r="S164" s="86">
        <v>0.18228380024360535</v>
      </c>
      <c r="T164" s="86">
        <v>5.0634388956557044E-2</v>
      </c>
      <c r="U164" s="86">
        <v>1.25</v>
      </c>
      <c r="V164" s="80">
        <v>99.77</v>
      </c>
      <c r="W164" s="104">
        <v>82</v>
      </c>
      <c r="X164" s="93">
        <v>150</v>
      </c>
      <c r="Y164" s="93">
        <v>433</v>
      </c>
      <c r="Z164" s="93">
        <v>31</v>
      </c>
      <c r="AA164" s="93">
        <v>199</v>
      </c>
      <c r="AB164" s="93">
        <v>26</v>
      </c>
      <c r="AC164" s="93">
        <v>39</v>
      </c>
      <c r="AD164" s="93"/>
      <c r="AE164" s="93"/>
      <c r="AF164" s="93"/>
      <c r="AG164" s="93"/>
      <c r="AH164" s="93"/>
      <c r="AI164" s="93">
        <v>42</v>
      </c>
      <c r="AJ164" s="93"/>
      <c r="AK164" s="93"/>
      <c r="AL164" s="93"/>
      <c r="AM164" s="93"/>
      <c r="AN164" s="93"/>
      <c r="AO164" s="93"/>
      <c r="AP164" s="98">
        <v>93</v>
      </c>
      <c r="AQ164" s="94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6"/>
      <c r="BK164" s="93"/>
      <c r="BL164" s="93"/>
      <c r="BM164" s="93"/>
      <c r="BN164" s="93"/>
      <c r="BO164" s="93"/>
      <c r="BP164" s="93"/>
      <c r="BQ164" s="93"/>
      <c r="BR164" s="93"/>
      <c r="BS164" s="157"/>
    </row>
    <row r="165" spans="1:71">
      <c r="A165" s="6" t="s">
        <v>205</v>
      </c>
      <c r="B165" s="6"/>
      <c r="C165" s="71" t="s">
        <v>185</v>
      </c>
      <c r="D165" s="29" t="s">
        <v>438</v>
      </c>
      <c r="E165" s="137">
        <v>37</v>
      </c>
      <c r="F165" s="168">
        <v>57.033333333333331</v>
      </c>
      <c r="G165" s="168"/>
      <c r="H165" s="31">
        <v>106</v>
      </c>
      <c r="I165" s="164">
        <v>55.466666666666669</v>
      </c>
      <c r="K165" s="129">
        <v>66.290000000000006</v>
      </c>
      <c r="L165" s="88">
        <v>0.55045551819015603</v>
      </c>
      <c r="M165" s="86">
        <v>15.942822786100074</v>
      </c>
      <c r="N165" s="86">
        <v>4.230352593498421</v>
      </c>
      <c r="O165" s="86">
        <v>1.3863324161826152</v>
      </c>
      <c r="P165" s="86">
        <v>3.3231203505553859</v>
      </c>
      <c r="Q165" s="86">
        <v>3.6493162131865895</v>
      </c>
      <c r="R165" s="86">
        <v>4.3322888005706721</v>
      </c>
      <c r="S165" s="86">
        <v>0.23445327626617754</v>
      </c>
      <c r="T165" s="86">
        <v>9.1742586365025997E-2</v>
      </c>
      <c r="U165" s="86">
        <v>1.9</v>
      </c>
      <c r="V165" s="80">
        <v>100.03</v>
      </c>
      <c r="W165" s="104">
        <v>73</v>
      </c>
      <c r="X165" s="93">
        <v>115</v>
      </c>
      <c r="Y165" s="93">
        <v>524</v>
      </c>
      <c r="Z165" s="93">
        <v>27</v>
      </c>
      <c r="AA165" s="93">
        <v>224</v>
      </c>
      <c r="AB165" s="93">
        <v>21</v>
      </c>
      <c r="AC165" s="93">
        <v>38</v>
      </c>
      <c r="AD165" s="93"/>
      <c r="AE165" s="93"/>
      <c r="AF165" s="93"/>
      <c r="AG165" s="93"/>
      <c r="AH165" s="93"/>
      <c r="AI165" s="93">
        <v>68</v>
      </c>
      <c r="AJ165" s="93"/>
      <c r="AK165" s="93"/>
      <c r="AL165" s="93"/>
      <c r="AM165" s="93"/>
      <c r="AN165" s="93"/>
      <c r="AO165" s="93"/>
      <c r="AP165" s="98"/>
      <c r="AQ165" s="94">
        <v>3.12</v>
      </c>
      <c r="AR165" s="93">
        <v>128</v>
      </c>
      <c r="AS165" s="93">
        <v>1160</v>
      </c>
      <c r="AT165" s="93">
        <v>601</v>
      </c>
      <c r="AU165" s="93">
        <v>2.98</v>
      </c>
      <c r="AV165" s="93">
        <v>11.9</v>
      </c>
      <c r="AW165" s="93">
        <v>4.55</v>
      </c>
      <c r="AX165" s="93">
        <v>48.7</v>
      </c>
      <c r="AY165" s="93">
        <v>106</v>
      </c>
      <c r="AZ165" s="93">
        <v>44.5</v>
      </c>
      <c r="BA165" s="93">
        <v>8.44</v>
      </c>
      <c r="BB165" s="93">
        <v>1.72</v>
      </c>
      <c r="BC165" s="93">
        <v>7.49</v>
      </c>
      <c r="BD165" s="93">
        <v>0.86599999999999999</v>
      </c>
      <c r="BE165" s="93">
        <v>1.19</v>
      </c>
      <c r="BF165" s="93">
        <v>0.45900000000000002</v>
      </c>
      <c r="BG165" s="93">
        <v>2.83</v>
      </c>
      <c r="BH165" s="93">
        <v>0.41299999999999998</v>
      </c>
      <c r="BI165" s="93">
        <v>1.26</v>
      </c>
      <c r="BJ165" s="93">
        <v>258</v>
      </c>
      <c r="BK165" s="93">
        <v>6.96</v>
      </c>
      <c r="BL165" s="93">
        <v>0.29399999999999998</v>
      </c>
      <c r="BM165" s="93">
        <v>8.92</v>
      </c>
      <c r="BN165" s="93">
        <v>3.47</v>
      </c>
      <c r="BO165" s="93">
        <v>16</v>
      </c>
      <c r="BP165" s="93">
        <v>8.56</v>
      </c>
      <c r="BQ165" s="93">
        <v>4.6100000000000003</v>
      </c>
      <c r="BR165" s="93">
        <v>73.400000000000006</v>
      </c>
      <c r="BS165" s="157"/>
    </row>
    <row r="166" spans="1:71">
      <c r="A166" s="6" t="s">
        <v>589</v>
      </c>
      <c r="B166" s="6"/>
      <c r="C166" s="71" t="s">
        <v>185</v>
      </c>
      <c r="D166" s="29" t="s">
        <v>658</v>
      </c>
      <c r="E166" s="137">
        <v>37</v>
      </c>
      <c r="F166" s="168">
        <v>57.033333333333331</v>
      </c>
      <c r="G166" s="168"/>
      <c r="H166" s="31">
        <v>106</v>
      </c>
      <c r="I166" s="164">
        <v>55.466666666666669</v>
      </c>
      <c r="K166" s="126"/>
      <c r="L166" s="88"/>
      <c r="M166" s="86"/>
      <c r="N166" s="86"/>
      <c r="O166" s="86"/>
      <c r="P166" s="86"/>
      <c r="Q166" s="86"/>
      <c r="R166" s="86"/>
      <c r="S166" s="86"/>
      <c r="T166" s="86"/>
      <c r="U166" s="86"/>
      <c r="V166" s="80"/>
      <c r="W166" s="104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8"/>
      <c r="AQ166" s="94">
        <v>2.84</v>
      </c>
      <c r="AR166" s="93">
        <v>117</v>
      </c>
      <c r="AS166" s="93">
        <v>1100</v>
      </c>
      <c r="AT166" s="93">
        <v>540</v>
      </c>
      <c r="AU166" s="93">
        <v>2.82</v>
      </c>
      <c r="AV166" s="93">
        <v>10.9</v>
      </c>
      <c r="AW166" s="93">
        <v>4.28</v>
      </c>
      <c r="AX166" s="93">
        <v>45.8</v>
      </c>
      <c r="AY166" s="93">
        <v>94.6</v>
      </c>
      <c r="AZ166" s="93">
        <v>40.9</v>
      </c>
      <c r="BA166" s="93">
        <v>7.72</v>
      </c>
      <c r="BB166" s="93">
        <v>1.57</v>
      </c>
      <c r="BC166" s="93">
        <v>6.2</v>
      </c>
      <c r="BD166" s="93">
        <v>0.81599999999999995</v>
      </c>
      <c r="BE166" s="93">
        <v>1.05</v>
      </c>
      <c r="BF166" s="93">
        <v>0.432</v>
      </c>
      <c r="BG166" s="93">
        <v>2.65</v>
      </c>
      <c r="BH166" s="93">
        <v>0.38100000000000001</v>
      </c>
      <c r="BI166" s="93">
        <v>1.1599999999999999</v>
      </c>
      <c r="BJ166" s="93">
        <v>264</v>
      </c>
      <c r="BK166" s="93">
        <v>6.61</v>
      </c>
      <c r="BL166" s="93">
        <v>0.26</v>
      </c>
      <c r="BM166" s="93">
        <v>7.99</v>
      </c>
      <c r="BN166" s="93">
        <v>2.95</v>
      </c>
      <c r="BO166" s="93">
        <v>6.07</v>
      </c>
      <c r="BP166" s="93">
        <v>7.21</v>
      </c>
      <c r="BQ166" s="93">
        <v>0.81</v>
      </c>
      <c r="BR166" s="93">
        <v>65.599999999999994</v>
      </c>
      <c r="BS166" s="157"/>
    </row>
    <row r="167" spans="1:71">
      <c r="A167" s="6" t="s">
        <v>765</v>
      </c>
      <c r="B167" s="6"/>
      <c r="C167" s="71" t="s">
        <v>185</v>
      </c>
      <c r="D167" s="29" t="s">
        <v>682</v>
      </c>
      <c r="E167" s="137">
        <v>37</v>
      </c>
      <c r="F167" s="168">
        <v>57.783333333333331</v>
      </c>
      <c r="G167" s="168"/>
      <c r="H167" s="31">
        <v>106</v>
      </c>
      <c r="I167" s="164">
        <v>53.3</v>
      </c>
      <c r="K167" s="129">
        <v>66.489999999999995</v>
      </c>
      <c r="L167" s="88">
        <v>0.53146824586481523</v>
      </c>
      <c r="M167" s="86">
        <v>15.903165203185624</v>
      </c>
      <c r="N167" s="86">
        <v>4.1495405350214414</v>
      </c>
      <c r="O167" s="86">
        <v>1.3695527874208699</v>
      </c>
      <c r="P167" s="86">
        <v>3.3625587094139271</v>
      </c>
      <c r="Q167" s="86">
        <v>3.5567490300183788</v>
      </c>
      <c r="R167" s="86">
        <v>4.4152746579538498</v>
      </c>
      <c r="S167" s="86">
        <v>0.22485195017357565</v>
      </c>
      <c r="T167" s="86">
        <v>9.1984888707371856E-2</v>
      </c>
      <c r="U167" s="86">
        <v>2.16</v>
      </c>
      <c r="V167" s="80">
        <v>100.1</v>
      </c>
      <c r="W167" s="104">
        <v>58</v>
      </c>
      <c r="X167" s="93">
        <v>130</v>
      </c>
      <c r="Y167" s="93">
        <v>511</v>
      </c>
      <c r="Z167" s="93">
        <v>25</v>
      </c>
      <c r="AA167" s="93">
        <v>208</v>
      </c>
      <c r="AB167" s="93">
        <v>16</v>
      </c>
      <c r="AC167" s="93">
        <v>33</v>
      </c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8"/>
      <c r="AQ167" s="94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6"/>
      <c r="BK167" s="93"/>
      <c r="BL167" s="93"/>
      <c r="BM167" s="93"/>
      <c r="BN167" s="93"/>
      <c r="BO167" s="93"/>
      <c r="BP167" s="93"/>
      <c r="BQ167" s="93"/>
      <c r="BR167" s="93"/>
      <c r="BS167" s="157"/>
    </row>
    <row r="168" spans="1:71">
      <c r="A168" s="6" t="s">
        <v>113</v>
      </c>
      <c r="B168" s="6"/>
      <c r="C168" s="42" t="s">
        <v>185</v>
      </c>
      <c r="D168" s="29" t="s">
        <v>15</v>
      </c>
      <c r="E168" s="137">
        <v>37</v>
      </c>
      <c r="F168" s="168">
        <v>57.633333333333333</v>
      </c>
      <c r="G168" s="168"/>
      <c r="H168" s="31">
        <v>106</v>
      </c>
      <c r="I168" s="164">
        <v>56.5</v>
      </c>
      <c r="K168" s="129"/>
      <c r="L168" s="81"/>
      <c r="M168" s="82"/>
      <c r="N168" s="82"/>
      <c r="O168" s="82"/>
      <c r="P168" s="82"/>
      <c r="Q168" s="82"/>
      <c r="R168" s="82"/>
      <c r="S168" s="82"/>
      <c r="T168" s="82"/>
      <c r="U168" s="82"/>
      <c r="V168" s="80"/>
      <c r="W168" s="104">
        <v>50</v>
      </c>
      <c r="X168" s="93">
        <v>132</v>
      </c>
      <c r="Y168" s="93">
        <v>435</v>
      </c>
      <c r="Z168" s="93">
        <v>25</v>
      </c>
      <c r="AA168" s="93">
        <v>207</v>
      </c>
      <c r="AB168" s="93">
        <v>17</v>
      </c>
      <c r="AC168" s="93">
        <v>18</v>
      </c>
      <c r="AD168" s="93">
        <v>7</v>
      </c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8"/>
      <c r="AQ168" s="94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6"/>
      <c r="BK168" s="93"/>
      <c r="BL168" s="93"/>
      <c r="BM168" s="93"/>
      <c r="BN168" s="93"/>
      <c r="BO168" s="93"/>
      <c r="BP168" s="93"/>
      <c r="BQ168" s="93"/>
      <c r="BR168" s="93"/>
      <c r="BS168" s="157"/>
    </row>
    <row r="169" spans="1:71">
      <c r="A169" s="6" t="s">
        <v>196</v>
      </c>
      <c r="B169" s="6"/>
      <c r="C169" s="71" t="s">
        <v>575</v>
      </c>
      <c r="D169" s="10" t="s">
        <v>13</v>
      </c>
      <c r="E169" s="137">
        <v>38</v>
      </c>
      <c r="F169" s="168">
        <v>1.7833333333333332</v>
      </c>
      <c r="G169" s="168"/>
      <c r="H169" s="31">
        <v>106</v>
      </c>
      <c r="I169" s="164">
        <v>58.8</v>
      </c>
      <c r="K169" s="129">
        <v>70.7</v>
      </c>
      <c r="L169" s="88">
        <v>0.36834437086092714</v>
      </c>
      <c r="M169" s="86">
        <v>14.733774834437087</v>
      </c>
      <c r="N169" s="86">
        <v>2.3737748344370861</v>
      </c>
      <c r="O169" s="86">
        <v>0.78784768211920531</v>
      </c>
      <c r="P169" s="86">
        <v>1.5449999999999999</v>
      </c>
      <c r="Q169" s="86">
        <v>3.2025496688741719</v>
      </c>
      <c r="R169" s="86">
        <v>4.9828807947019866</v>
      </c>
      <c r="S169" s="86">
        <v>0.12278145695364238</v>
      </c>
      <c r="T169" s="86">
        <v>6.1390728476821192E-2</v>
      </c>
      <c r="U169" s="86">
        <v>2.2400000000000002</v>
      </c>
      <c r="V169" s="80">
        <v>98.88</v>
      </c>
      <c r="W169" s="104"/>
      <c r="X169" s="96">
        <v>134</v>
      </c>
      <c r="Y169" s="96">
        <v>265</v>
      </c>
      <c r="Z169" s="96">
        <v>30</v>
      </c>
      <c r="AA169" s="96">
        <v>235</v>
      </c>
      <c r="AB169" s="96">
        <v>19</v>
      </c>
      <c r="AC169" s="96"/>
      <c r="AD169" s="96"/>
      <c r="AE169" s="96">
        <v>1200</v>
      </c>
      <c r="AF169" s="96">
        <v>41</v>
      </c>
      <c r="AG169" s="96">
        <v>89</v>
      </c>
      <c r="AH169" s="93"/>
      <c r="AI169" s="93"/>
      <c r="AJ169" s="93"/>
      <c r="AK169" s="93"/>
      <c r="AL169" s="93"/>
      <c r="AM169" s="93"/>
      <c r="AN169" s="93"/>
      <c r="AO169" s="93"/>
      <c r="AP169" s="98"/>
      <c r="AQ169" s="94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6"/>
      <c r="BK169" s="93"/>
      <c r="BL169" s="93"/>
      <c r="BM169" s="93"/>
      <c r="BN169" s="93"/>
      <c r="BO169" s="93"/>
      <c r="BP169" s="93"/>
      <c r="BQ169" s="93"/>
      <c r="BR169" s="93"/>
      <c r="BS169" s="157"/>
    </row>
    <row r="170" spans="1:71">
      <c r="A170" s="6" t="s">
        <v>711</v>
      </c>
      <c r="B170" s="6"/>
      <c r="C170" s="71" t="s">
        <v>185</v>
      </c>
      <c r="D170" s="29" t="s">
        <v>269</v>
      </c>
      <c r="E170" s="137">
        <v>37</v>
      </c>
      <c r="F170" s="168">
        <v>55.75</v>
      </c>
      <c r="G170" s="168"/>
      <c r="H170" s="31">
        <v>106</v>
      </c>
      <c r="I170" s="164">
        <v>56.583333333333336</v>
      </c>
      <c r="K170" s="129">
        <v>70.73</v>
      </c>
      <c r="L170" s="88">
        <v>0.32576104226247221</v>
      </c>
      <c r="M170" s="86">
        <v>14.837890054019701</v>
      </c>
      <c r="N170" s="86">
        <v>2.2488020336828729</v>
      </c>
      <c r="O170" s="86">
        <v>0.56745471877979037</v>
      </c>
      <c r="P170" s="86">
        <v>1.8389736256752462</v>
      </c>
      <c r="Q170" s="86">
        <v>3.7199809342230696</v>
      </c>
      <c r="R170" s="86">
        <v>4.7708230060374959</v>
      </c>
      <c r="S170" s="86">
        <v>8.4067365745154124E-2</v>
      </c>
      <c r="T170" s="86">
        <v>8.4067365745154124E-2</v>
      </c>
      <c r="U170" s="86">
        <v>4.8</v>
      </c>
      <c r="V170" s="80">
        <v>99.21</v>
      </c>
      <c r="W170" s="104">
        <v>61</v>
      </c>
      <c r="X170" s="93">
        <v>118</v>
      </c>
      <c r="Y170" s="93">
        <v>313</v>
      </c>
      <c r="Z170" s="93">
        <v>26</v>
      </c>
      <c r="AA170" s="93">
        <v>226</v>
      </c>
      <c r="AB170" s="93">
        <v>28</v>
      </c>
      <c r="AC170" s="93">
        <v>40</v>
      </c>
      <c r="AD170" s="93"/>
      <c r="AE170" s="93"/>
      <c r="AF170" s="93"/>
      <c r="AG170" s="93"/>
      <c r="AH170" s="93"/>
      <c r="AI170" s="93">
        <v>40</v>
      </c>
      <c r="AJ170" s="93"/>
      <c r="AK170" s="93"/>
      <c r="AL170" s="93"/>
      <c r="AM170" s="93"/>
      <c r="AN170" s="93"/>
      <c r="AO170" s="93"/>
      <c r="AP170" s="98">
        <v>29</v>
      </c>
      <c r="AQ170" s="94"/>
      <c r="AR170" s="93">
        <v>117</v>
      </c>
      <c r="AS170" s="93">
        <v>1070</v>
      </c>
      <c r="AT170" s="93">
        <v>304</v>
      </c>
      <c r="AU170" s="93">
        <v>2.74</v>
      </c>
      <c r="AV170" s="93">
        <v>11.5</v>
      </c>
      <c r="AW170" s="93">
        <v>4.3</v>
      </c>
      <c r="AX170" s="93">
        <v>41.6</v>
      </c>
      <c r="AY170" s="93">
        <v>87</v>
      </c>
      <c r="AZ170" s="93">
        <v>35.9</v>
      </c>
      <c r="BA170" s="93">
        <v>6.92</v>
      </c>
      <c r="BB170" s="93">
        <v>1.25</v>
      </c>
      <c r="BC170" s="93">
        <v>5.43</v>
      </c>
      <c r="BD170" s="93">
        <v>0.78800000000000003</v>
      </c>
      <c r="BE170" s="93"/>
      <c r="BF170" s="93">
        <v>0.45400000000000001</v>
      </c>
      <c r="BG170" s="93">
        <v>2.73</v>
      </c>
      <c r="BH170" s="93">
        <v>0.39100000000000001</v>
      </c>
      <c r="BI170" s="93">
        <v>1.38</v>
      </c>
      <c r="BJ170" s="93">
        <v>207</v>
      </c>
      <c r="BK170" s="93">
        <v>6.61</v>
      </c>
      <c r="BL170" s="93">
        <v>0.26400000000000001</v>
      </c>
      <c r="BM170" s="93">
        <v>4.2699999999999996</v>
      </c>
      <c r="BN170" s="93">
        <v>1.57</v>
      </c>
      <c r="BO170" s="93">
        <v>1.41</v>
      </c>
      <c r="BP170" s="93">
        <v>2.57</v>
      </c>
      <c r="BQ170" s="93">
        <v>8.09</v>
      </c>
      <c r="BR170" s="93">
        <v>64.900000000000006</v>
      </c>
      <c r="BS170" s="157"/>
    </row>
    <row r="171" spans="1:71">
      <c r="A171" s="6" t="s">
        <v>611</v>
      </c>
      <c r="B171" s="6"/>
      <c r="C171" s="71" t="s">
        <v>575</v>
      </c>
      <c r="D171" s="29" t="s">
        <v>784</v>
      </c>
      <c r="E171" s="137">
        <v>38</v>
      </c>
      <c r="F171" s="168">
        <v>0.6</v>
      </c>
      <c r="G171" s="168"/>
      <c r="H171" s="31">
        <v>106</v>
      </c>
      <c r="I171" s="164">
        <v>58.68333333333333</v>
      </c>
      <c r="K171" s="129"/>
      <c r="L171" s="81"/>
      <c r="M171" s="82"/>
      <c r="N171" s="82"/>
      <c r="O171" s="82"/>
      <c r="P171" s="82"/>
      <c r="Q171" s="82"/>
      <c r="R171" s="82"/>
      <c r="S171" s="82"/>
      <c r="T171" s="82"/>
      <c r="U171" s="82"/>
      <c r="V171" s="80"/>
      <c r="W171" s="104">
        <v>91</v>
      </c>
      <c r="X171" s="93">
        <v>106</v>
      </c>
      <c r="Y171" s="93">
        <v>613</v>
      </c>
      <c r="Z171" s="93">
        <v>20</v>
      </c>
      <c r="AA171" s="93">
        <v>166</v>
      </c>
      <c r="AB171" s="93">
        <v>16</v>
      </c>
      <c r="AC171" s="93">
        <v>15</v>
      </c>
      <c r="AD171" s="93">
        <v>18</v>
      </c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8"/>
      <c r="AQ171" s="94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6"/>
      <c r="BK171" s="93"/>
      <c r="BL171" s="93"/>
      <c r="BM171" s="93"/>
      <c r="BN171" s="93"/>
      <c r="BO171" s="93"/>
      <c r="BP171" s="93"/>
      <c r="BQ171" s="93"/>
      <c r="BR171" s="93"/>
      <c r="BS171" s="157"/>
    </row>
    <row r="172" spans="1:71">
      <c r="A172" s="6" t="s">
        <v>612</v>
      </c>
      <c r="B172" s="6"/>
      <c r="C172" s="71" t="s">
        <v>185</v>
      </c>
      <c r="D172" s="29" t="s">
        <v>603</v>
      </c>
      <c r="E172" s="137">
        <v>37</v>
      </c>
      <c r="F172" s="168">
        <v>59.016666666666666</v>
      </c>
      <c r="G172" s="168"/>
      <c r="H172" s="31">
        <v>106</v>
      </c>
      <c r="I172" s="164">
        <v>55.366666666666667</v>
      </c>
      <c r="K172" s="129"/>
      <c r="L172" s="81"/>
      <c r="M172" s="82"/>
      <c r="N172" s="82"/>
      <c r="O172" s="82"/>
      <c r="P172" s="82"/>
      <c r="Q172" s="82"/>
      <c r="R172" s="82"/>
      <c r="S172" s="82"/>
      <c r="T172" s="82"/>
      <c r="U172" s="82"/>
      <c r="V172" s="80"/>
      <c r="W172" s="104">
        <v>70</v>
      </c>
      <c r="X172" s="93">
        <v>87</v>
      </c>
      <c r="Y172" s="93">
        <v>706</v>
      </c>
      <c r="Z172" s="93">
        <v>21</v>
      </c>
      <c r="AA172" s="93">
        <v>183</v>
      </c>
      <c r="AB172" s="93">
        <v>14</v>
      </c>
      <c r="AC172" s="93">
        <v>38</v>
      </c>
      <c r="AD172" s="93">
        <v>26</v>
      </c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8"/>
      <c r="AQ172" s="94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6"/>
      <c r="BK172" s="93"/>
      <c r="BL172" s="93"/>
      <c r="BM172" s="93"/>
      <c r="BN172" s="93"/>
      <c r="BO172" s="93"/>
      <c r="BP172" s="93"/>
      <c r="BQ172" s="93"/>
      <c r="BR172" s="93"/>
      <c r="BS172" s="157"/>
    </row>
    <row r="173" spans="1:71">
      <c r="A173" s="6" t="s">
        <v>182</v>
      </c>
      <c r="B173" s="6"/>
      <c r="C173" s="71" t="s">
        <v>185</v>
      </c>
      <c r="D173" s="29" t="s">
        <v>630</v>
      </c>
      <c r="E173" s="137">
        <v>37</v>
      </c>
      <c r="F173" s="168">
        <v>58.466666666666669</v>
      </c>
      <c r="G173" s="168"/>
      <c r="H173" s="31">
        <v>106</v>
      </c>
      <c r="I173" s="164">
        <v>55.033333333333331</v>
      </c>
      <c r="K173" s="129"/>
      <c r="L173" s="81"/>
      <c r="M173" s="82"/>
      <c r="N173" s="82"/>
      <c r="O173" s="82"/>
      <c r="P173" s="82"/>
      <c r="Q173" s="82"/>
      <c r="R173" s="82"/>
      <c r="S173" s="82"/>
      <c r="T173" s="82"/>
      <c r="U173" s="82"/>
      <c r="V173" s="80"/>
      <c r="W173" s="104">
        <v>20</v>
      </c>
      <c r="X173" s="93">
        <v>106</v>
      </c>
      <c r="Y173" s="93">
        <v>306</v>
      </c>
      <c r="Z173" s="93">
        <v>22</v>
      </c>
      <c r="AA173" s="93">
        <v>162</v>
      </c>
      <c r="AB173" s="93">
        <v>13</v>
      </c>
      <c r="AC173" s="93">
        <v>21</v>
      </c>
      <c r="AD173" s="93">
        <v>6</v>
      </c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8"/>
      <c r="AQ173" s="94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6"/>
      <c r="BK173" s="93"/>
      <c r="BL173" s="93"/>
      <c r="BM173" s="93"/>
      <c r="BN173" s="93"/>
      <c r="BO173" s="93"/>
      <c r="BP173" s="93"/>
      <c r="BQ173" s="93"/>
      <c r="BR173" s="93"/>
      <c r="BS173" s="157"/>
    </row>
    <row r="174" spans="1:71">
      <c r="A174" s="6" t="s">
        <v>322</v>
      </c>
      <c r="B174" s="6"/>
      <c r="C174" s="71" t="s">
        <v>185</v>
      </c>
      <c r="D174" s="29" t="s">
        <v>176</v>
      </c>
      <c r="E174" s="137">
        <v>37</v>
      </c>
      <c r="F174" s="168">
        <v>59.366666666666667</v>
      </c>
      <c r="G174" s="168"/>
      <c r="H174" s="31">
        <v>106</v>
      </c>
      <c r="I174" s="164">
        <v>57.116666666666667</v>
      </c>
      <c r="K174" s="129"/>
      <c r="L174" s="81"/>
      <c r="M174" s="82"/>
      <c r="N174" s="82"/>
      <c r="O174" s="82"/>
      <c r="P174" s="82"/>
      <c r="Q174" s="82"/>
      <c r="R174" s="82"/>
      <c r="S174" s="82"/>
      <c r="T174" s="82"/>
      <c r="U174" s="82"/>
      <c r="V174" s="80"/>
      <c r="W174" s="104">
        <v>80</v>
      </c>
      <c r="X174" s="93">
        <v>83</v>
      </c>
      <c r="Y174" s="93">
        <v>709</v>
      </c>
      <c r="Z174" s="93">
        <v>27</v>
      </c>
      <c r="AA174" s="93">
        <v>177</v>
      </c>
      <c r="AB174" s="93">
        <v>12</v>
      </c>
      <c r="AC174" s="93">
        <v>23</v>
      </c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8"/>
      <c r="AQ174" s="94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6"/>
      <c r="BK174" s="93"/>
      <c r="BL174" s="93"/>
      <c r="BM174" s="93"/>
      <c r="BN174" s="93"/>
      <c r="BO174" s="93"/>
      <c r="BP174" s="93"/>
      <c r="BQ174" s="93"/>
      <c r="BR174" s="93"/>
      <c r="BS174" s="157"/>
    </row>
    <row r="175" spans="1:71">
      <c r="A175" s="6" t="s">
        <v>367</v>
      </c>
      <c r="B175" s="6"/>
      <c r="C175" s="42" t="s">
        <v>185</v>
      </c>
      <c r="D175" s="29" t="s">
        <v>347</v>
      </c>
      <c r="E175" s="137">
        <v>37</v>
      </c>
      <c r="F175" s="168">
        <v>59.81666666666667</v>
      </c>
      <c r="G175" s="168"/>
      <c r="H175" s="31">
        <v>106</v>
      </c>
      <c r="I175" s="164">
        <v>55.916666666666664</v>
      </c>
      <c r="K175" s="129"/>
      <c r="L175" s="88"/>
      <c r="M175" s="86"/>
      <c r="N175" s="86"/>
      <c r="O175" s="86"/>
      <c r="P175" s="86"/>
      <c r="Q175" s="86"/>
      <c r="R175" s="86"/>
      <c r="S175" s="86"/>
      <c r="T175" s="86"/>
      <c r="U175" s="86"/>
      <c r="V175" s="80"/>
      <c r="W175" s="104">
        <v>57</v>
      </c>
      <c r="X175" s="93">
        <v>89</v>
      </c>
      <c r="Y175" s="93">
        <v>566</v>
      </c>
      <c r="Z175" s="93">
        <v>21</v>
      </c>
      <c r="AA175" s="93">
        <v>165</v>
      </c>
      <c r="AB175" s="93">
        <v>12</v>
      </c>
      <c r="AC175" s="93">
        <v>20</v>
      </c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8"/>
      <c r="AQ175" s="94"/>
      <c r="AR175" s="96"/>
      <c r="AS175" s="96"/>
      <c r="AT175" s="96"/>
      <c r="AU175" s="96"/>
      <c r="AV175" s="96"/>
      <c r="AW175" s="96"/>
      <c r="AX175" s="96"/>
      <c r="AY175" s="96"/>
      <c r="AZ175" s="96"/>
      <c r="BA175" s="96"/>
      <c r="BB175" s="96"/>
      <c r="BC175" s="96"/>
      <c r="BD175" s="96"/>
      <c r="BE175" s="96"/>
      <c r="BF175" s="96"/>
      <c r="BG175" s="96"/>
      <c r="BH175" s="96"/>
      <c r="BI175" s="96"/>
      <c r="BJ175" s="96"/>
      <c r="BK175" s="96"/>
      <c r="BL175" s="96"/>
      <c r="BM175" s="96"/>
      <c r="BN175" s="96"/>
      <c r="BO175" s="96"/>
      <c r="BP175" s="96"/>
      <c r="BQ175" s="96"/>
      <c r="BR175" s="96"/>
      <c r="BS175" s="157"/>
    </row>
    <row r="176" spans="1:71">
      <c r="A176" s="6" t="s">
        <v>331</v>
      </c>
      <c r="B176" s="6"/>
      <c r="C176" s="71" t="s">
        <v>185</v>
      </c>
      <c r="D176" s="29" t="s">
        <v>448</v>
      </c>
      <c r="E176" s="137">
        <v>37</v>
      </c>
      <c r="F176" s="168">
        <v>58.583333333333336</v>
      </c>
      <c r="G176" s="168"/>
      <c r="H176" s="31">
        <v>106</v>
      </c>
      <c r="I176" s="164">
        <v>58.25</v>
      </c>
      <c r="K176" s="129"/>
      <c r="L176" s="81"/>
      <c r="M176" s="82"/>
      <c r="N176" s="82"/>
      <c r="O176" s="82"/>
      <c r="P176" s="82"/>
      <c r="Q176" s="82"/>
      <c r="R176" s="82"/>
      <c r="S176" s="82"/>
      <c r="T176" s="82"/>
      <c r="U176" s="82"/>
      <c r="V176" s="80"/>
      <c r="W176" s="104">
        <v>81</v>
      </c>
      <c r="X176" s="93">
        <v>101</v>
      </c>
      <c r="Y176" s="93">
        <v>600</v>
      </c>
      <c r="Z176" s="93">
        <v>20</v>
      </c>
      <c r="AA176" s="93">
        <v>177</v>
      </c>
      <c r="AB176" s="93">
        <v>14</v>
      </c>
      <c r="AC176" s="93">
        <v>33</v>
      </c>
      <c r="AD176" s="93">
        <v>15</v>
      </c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8"/>
      <c r="AQ176" s="94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6"/>
      <c r="BK176" s="93"/>
      <c r="BL176" s="93"/>
      <c r="BM176" s="93"/>
      <c r="BN176" s="93"/>
      <c r="BO176" s="93"/>
      <c r="BP176" s="93"/>
      <c r="BQ176" s="93"/>
      <c r="BR176" s="93"/>
      <c r="BS176" s="157"/>
    </row>
    <row r="177" spans="1:71">
      <c r="A177" s="6" t="s">
        <v>255</v>
      </c>
      <c r="B177" s="6"/>
      <c r="C177" s="71" t="s">
        <v>575</v>
      </c>
      <c r="D177" s="29" t="s">
        <v>631</v>
      </c>
      <c r="E177" s="137">
        <v>38</v>
      </c>
      <c r="F177" s="168">
        <v>1.7166666666666668</v>
      </c>
      <c r="G177" s="168"/>
      <c r="H177" s="31">
        <v>106</v>
      </c>
      <c r="I177" s="164">
        <v>59.25</v>
      </c>
      <c r="K177" s="129"/>
      <c r="L177" s="81"/>
      <c r="M177" s="82"/>
      <c r="N177" s="82"/>
      <c r="O177" s="82"/>
      <c r="P177" s="82"/>
      <c r="Q177" s="82"/>
      <c r="R177" s="82"/>
      <c r="S177" s="82"/>
      <c r="T177" s="82"/>
      <c r="U177" s="82"/>
      <c r="V177" s="80"/>
      <c r="W177" s="104">
        <v>94</v>
      </c>
      <c r="X177" s="93">
        <v>131</v>
      </c>
      <c r="Y177" s="93">
        <v>614</v>
      </c>
      <c r="Z177" s="93">
        <v>22</v>
      </c>
      <c r="AA177" s="93">
        <v>174</v>
      </c>
      <c r="AB177" s="93">
        <v>14</v>
      </c>
      <c r="AC177" s="93">
        <v>36</v>
      </c>
      <c r="AD177" s="93">
        <v>18</v>
      </c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8"/>
      <c r="AQ177" s="94"/>
      <c r="AR177" s="96"/>
      <c r="AS177" s="96"/>
      <c r="AT177" s="96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6"/>
      <c r="BK177" s="93"/>
      <c r="BL177" s="93"/>
      <c r="BM177" s="93"/>
      <c r="BN177" s="93"/>
      <c r="BO177" s="93"/>
      <c r="BP177" s="93"/>
      <c r="BQ177" s="93"/>
      <c r="BR177" s="93"/>
      <c r="BS177" s="157"/>
    </row>
    <row r="178" spans="1:71">
      <c r="A178" s="6" t="s">
        <v>115</v>
      </c>
      <c r="B178" s="6"/>
      <c r="C178" s="71" t="s">
        <v>575</v>
      </c>
      <c r="D178" s="29" t="s">
        <v>545</v>
      </c>
      <c r="E178" s="137">
        <v>38</v>
      </c>
      <c r="F178" s="168">
        <v>1.7833333333333332</v>
      </c>
      <c r="G178" s="168"/>
      <c r="H178" s="31">
        <v>106</v>
      </c>
      <c r="I178" s="164">
        <v>58.166666666666664</v>
      </c>
      <c r="K178" s="129"/>
      <c r="L178" s="81"/>
      <c r="M178" s="82"/>
      <c r="N178" s="82"/>
      <c r="O178" s="82"/>
      <c r="P178" s="82"/>
      <c r="Q178" s="82"/>
      <c r="R178" s="82"/>
      <c r="S178" s="82"/>
      <c r="T178" s="82"/>
      <c r="U178" s="82"/>
      <c r="V178" s="80"/>
      <c r="W178" s="104">
        <v>52</v>
      </c>
      <c r="X178" s="93">
        <v>97</v>
      </c>
      <c r="Y178" s="93">
        <v>768</v>
      </c>
      <c r="Z178" s="93">
        <v>20</v>
      </c>
      <c r="AA178" s="93">
        <v>170</v>
      </c>
      <c r="AB178" s="93">
        <v>14</v>
      </c>
      <c r="AC178" s="93">
        <v>8</v>
      </c>
      <c r="AD178" s="93">
        <v>21</v>
      </c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8"/>
      <c r="AQ178" s="94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6"/>
      <c r="BK178" s="93"/>
      <c r="BL178" s="93"/>
      <c r="BM178" s="93"/>
      <c r="BN178" s="93"/>
      <c r="BO178" s="93"/>
      <c r="BP178" s="93"/>
      <c r="BQ178" s="93"/>
      <c r="BR178" s="93"/>
      <c r="BS178" s="157"/>
    </row>
    <row r="179" spans="1:71">
      <c r="A179" s="6" t="s">
        <v>329</v>
      </c>
      <c r="B179" s="6"/>
      <c r="C179" s="71" t="s">
        <v>185</v>
      </c>
      <c r="D179" s="29" t="s">
        <v>455</v>
      </c>
      <c r="E179" s="137">
        <v>37</v>
      </c>
      <c r="F179" s="168">
        <v>58.43333333333333</v>
      </c>
      <c r="G179" s="168"/>
      <c r="H179" s="31">
        <v>106</v>
      </c>
      <c r="I179" s="164">
        <v>55.68333333333333</v>
      </c>
      <c r="K179" s="129"/>
      <c r="L179" s="81"/>
      <c r="M179" s="82"/>
      <c r="N179" s="82"/>
      <c r="O179" s="82"/>
      <c r="P179" s="82"/>
      <c r="Q179" s="82"/>
      <c r="R179" s="82"/>
      <c r="S179" s="82"/>
      <c r="T179" s="82"/>
      <c r="U179" s="82"/>
      <c r="V179" s="80"/>
      <c r="W179" s="104">
        <v>61</v>
      </c>
      <c r="X179" s="93">
        <v>64</v>
      </c>
      <c r="Y179" s="93">
        <v>586</v>
      </c>
      <c r="Z179" s="93">
        <v>19</v>
      </c>
      <c r="AA179" s="93">
        <v>158</v>
      </c>
      <c r="AB179" s="93">
        <v>14</v>
      </c>
      <c r="AC179" s="93">
        <v>18</v>
      </c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8"/>
      <c r="AQ179" s="94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6"/>
      <c r="BK179" s="93"/>
      <c r="BL179" s="93"/>
      <c r="BM179" s="93"/>
      <c r="BN179" s="93"/>
      <c r="BO179" s="93"/>
      <c r="BP179" s="93"/>
      <c r="BQ179" s="93"/>
      <c r="BR179" s="93"/>
      <c r="BS179" s="157"/>
    </row>
    <row r="180" spans="1:71">
      <c r="A180" s="6" t="s">
        <v>259</v>
      </c>
      <c r="B180" s="6"/>
      <c r="C180" s="71" t="s">
        <v>185</v>
      </c>
      <c r="D180" s="29" t="s">
        <v>629</v>
      </c>
      <c r="E180" s="137">
        <v>37</v>
      </c>
      <c r="F180" s="168">
        <v>58.43333333333333</v>
      </c>
      <c r="G180" s="168"/>
      <c r="H180" s="31">
        <v>106</v>
      </c>
      <c r="I180" s="164">
        <v>55.68333333333333</v>
      </c>
      <c r="K180" s="129"/>
      <c r="L180" s="81"/>
      <c r="M180" s="82"/>
      <c r="N180" s="82"/>
      <c r="O180" s="82"/>
      <c r="P180" s="82"/>
      <c r="Q180" s="82"/>
      <c r="R180" s="82"/>
      <c r="S180" s="82"/>
      <c r="T180" s="82"/>
      <c r="U180" s="82"/>
      <c r="V180" s="80"/>
      <c r="W180" s="104">
        <v>69</v>
      </c>
      <c r="X180" s="93">
        <v>37</v>
      </c>
      <c r="Y180" s="93">
        <v>733</v>
      </c>
      <c r="Z180" s="93">
        <v>12</v>
      </c>
      <c r="AA180" s="93">
        <v>98</v>
      </c>
      <c r="AB180" s="93">
        <v>8</v>
      </c>
      <c r="AC180" s="93">
        <v>14</v>
      </c>
      <c r="AD180" s="93">
        <v>12</v>
      </c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8"/>
      <c r="AQ180" s="94"/>
      <c r="AR180" s="96"/>
      <c r="AS180" s="96"/>
      <c r="AT180" s="96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6"/>
      <c r="BK180" s="93"/>
      <c r="BL180" s="93"/>
      <c r="BM180" s="93"/>
      <c r="BN180" s="93"/>
      <c r="BO180" s="93"/>
      <c r="BP180" s="93"/>
      <c r="BQ180" s="93"/>
      <c r="BR180" s="93"/>
      <c r="BS180" s="157"/>
    </row>
    <row r="181" spans="1:71">
      <c r="A181" s="6" t="s">
        <v>330</v>
      </c>
      <c r="B181" s="6"/>
      <c r="C181" s="71" t="s">
        <v>185</v>
      </c>
      <c r="D181" s="29" t="s">
        <v>452</v>
      </c>
      <c r="E181" s="137">
        <v>37</v>
      </c>
      <c r="F181" s="168">
        <v>58</v>
      </c>
      <c r="G181" s="168"/>
      <c r="H181" s="31">
        <v>106</v>
      </c>
      <c r="I181" s="164">
        <v>57.416666666666664</v>
      </c>
      <c r="K181" s="129"/>
      <c r="L181" s="81"/>
      <c r="M181" s="82"/>
      <c r="N181" s="82"/>
      <c r="O181" s="82"/>
      <c r="P181" s="82"/>
      <c r="Q181" s="82"/>
      <c r="R181" s="82"/>
      <c r="S181" s="82"/>
      <c r="T181" s="82"/>
      <c r="U181" s="82"/>
      <c r="V181" s="80"/>
      <c r="W181" s="104">
        <v>46</v>
      </c>
      <c r="X181" s="93">
        <v>107</v>
      </c>
      <c r="Y181" s="93">
        <v>486</v>
      </c>
      <c r="Z181" s="93">
        <v>23</v>
      </c>
      <c r="AA181" s="93">
        <v>172</v>
      </c>
      <c r="AB181" s="93">
        <v>13</v>
      </c>
      <c r="AC181" s="93">
        <v>22</v>
      </c>
      <c r="AD181" s="93">
        <v>24</v>
      </c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8"/>
      <c r="AQ181" s="94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6"/>
      <c r="BK181" s="93"/>
      <c r="BL181" s="93"/>
      <c r="BM181" s="93"/>
      <c r="BN181" s="93"/>
      <c r="BO181" s="93"/>
      <c r="BP181" s="93"/>
      <c r="BQ181" s="93"/>
      <c r="BR181" s="93"/>
      <c r="BS181" s="157"/>
    </row>
    <row r="182" spans="1:71">
      <c r="A182" s="6" t="s">
        <v>284</v>
      </c>
      <c r="B182" s="6"/>
      <c r="C182" s="71" t="s">
        <v>575</v>
      </c>
      <c r="D182" s="10" t="s">
        <v>17</v>
      </c>
      <c r="E182" s="137">
        <v>38</v>
      </c>
      <c r="F182" s="168">
        <v>0.41666666666666669</v>
      </c>
      <c r="G182" s="168"/>
      <c r="H182" s="31">
        <v>106</v>
      </c>
      <c r="I182" s="164">
        <v>53.666666666666664</v>
      </c>
      <c r="K182" s="129">
        <v>70.3</v>
      </c>
      <c r="L182" s="88">
        <v>0.35151881580318989</v>
      </c>
      <c r="M182" s="86">
        <v>14.474304180131348</v>
      </c>
      <c r="N182" s="86">
        <v>2.5433420202230796</v>
      </c>
      <c r="O182" s="86">
        <v>0.78574794120713032</v>
      </c>
      <c r="P182" s="86">
        <v>2.0264025852183885</v>
      </c>
      <c r="Q182" s="86">
        <v>2.987909934327114</v>
      </c>
      <c r="R182" s="86">
        <v>5.4692192223496301</v>
      </c>
      <c r="S182" s="86">
        <v>0.14474304180131348</v>
      </c>
      <c r="T182" s="86">
        <v>9.3049098300844374E-2</v>
      </c>
      <c r="U182" s="86">
        <v>3.25</v>
      </c>
      <c r="V182" s="80">
        <v>99.18</v>
      </c>
      <c r="W182" s="104">
        <v>64.5</v>
      </c>
      <c r="X182" s="93">
        <v>140.5</v>
      </c>
      <c r="Y182" s="93">
        <v>291.5</v>
      </c>
      <c r="Z182" s="93">
        <v>27.5</v>
      </c>
      <c r="AA182" s="93">
        <v>181</v>
      </c>
      <c r="AB182" s="93">
        <v>20</v>
      </c>
      <c r="AC182" s="93">
        <v>31</v>
      </c>
      <c r="AD182" s="93">
        <v>15.5</v>
      </c>
      <c r="AE182" s="93">
        <v>684</v>
      </c>
      <c r="AF182" s="93">
        <v>38</v>
      </c>
      <c r="AG182" s="93">
        <v>75</v>
      </c>
      <c r="AH182" s="93">
        <v>35</v>
      </c>
      <c r="AI182" s="93"/>
      <c r="AJ182" s="93"/>
      <c r="AK182" s="93"/>
      <c r="AL182" s="93"/>
      <c r="AM182" s="93"/>
      <c r="AN182" s="93"/>
      <c r="AO182" s="93"/>
      <c r="AP182" s="98"/>
      <c r="AQ182" s="94"/>
      <c r="AR182" s="96"/>
      <c r="AS182" s="96"/>
      <c r="AT182" s="96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6"/>
      <c r="BK182" s="93"/>
      <c r="BL182" s="93"/>
      <c r="BM182" s="93"/>
      <c r="BN182" s="93"/>
      <c r="BO182" s="93"/>
      <c r="BP182" s="93"/>
      <c r="BQ182" s="93"/>
      <c r="BR182" s="96"/>
      <c r="BS182" s="157"/>
    </row>
    <row r="183" spans="1:71">
      <c r="A183" s="33"/>
      <c r="B183" s="33"/>
      <c r="C183" s="42"/>
      <c r="D183" s="10"/>
      <c r="E183" s="137"/>
      <c r="F183" s="168"/>
      <c r="G183" s="168"/>
      <c r="I183" s="164"/>
      <c r="K183" s="129"/>
      <c r="L183" s="88"/>
      <c r="M183" s="86"/>
      <c r="N183" s="86"/>
      <c r="O183" s="86"/>
      <c r="P183" s="86"/>
      <c r="Q183" s="86"/>
      <c r="R183" s="86"/>
      <c r="S183" s="86"/>
      <c r="T183" s="86"/>
      <c r="U183" s="86"/>
      <c r="V183" s="80"/>
      <c r="W183" s="104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8"/>
      <c r="AQ183" s="94"/>
      <c r="AR183" s="96"/>
      <c r="AS183" s="96"/>
      <c r="AT183" s="96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6"/>
      <c r="BK183" s="93"/>
      <c r="BL183" s="93"/>
      <c r="BM183" s="93"/>
      <c r="BN183" s="93"/>
      <c r="BO183" s="93"/>
      <c r="BP183" s="93"/>
      <c r="BQ183" s="93"/>
      <c r="BR183" s="93"/>
      <c r="BS183" s="157"/>
    </row>
    <row r="184" spans="1:71">
      <c r="A184" s="33"/>
      <c r="B184" s="117" t="s">
        <v>497</v>
      </c>
      <c r="C184" s="42"/>
      <c r="E184" s="137"/>
      <c r="F184" s="168"/>
      <c r="G184" s="168"/>
      <c r="H184" s="20"/>
      <c r="I184" s="164"/>
      <c r="K184" s="129"/>
      <c r="L184" s="88"/>
      <c r="M184" s="86"/>
      <c r="N184" s="86"/>
      <c r="O184" s="86"/>
      <c r="P184" s="86"/>
      <c r="Q184" s="86"/>
      <c r="R184" s="86"/>
      <c r="S184" s="86"/>
      <c r="T184" s="86"/>
      <c r="U184" s="86"/>
      <c r="V184" s="80"/>
      <c r="W184" s="104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8"/>
      <c r="AQ184" s="94"/>
      <c r="AR184" s="96"/>
      <c r="AS184" s="96"/>
      <c r="AT184" s="96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6"/>
      <c r="BK184" s="93"/>
      <c r="BL184" s="93"/>
      <c r="BM184" s="93"/>
      <c r="BN184" s="93"/>
      <c r="BO184" s="93"/>
      <c r="BP184" s="93"/>
      <c r="BQ184" s="93"/>
      <c r="BR184" s="93"/>
      <c r="BS184" s="157"/>
    </row>
    <row r="185" spans="1:71">
      <c r="D185" s="10"/>
      <c r="E185" s="136"/>
      <c r="F185" s="168"/>
      <c r="G185" s="168"/>
      <c r="I185" s="164"/>
      <c r="K185" s="126"/>
      <c r="L185" s="81"/>
      <c r="M185" s="82"/>
      <c r="N185" s="82"/>
      <c r="O185" s="82"/>
      <c r="P185" s="82"/>
      <c r="Q185" s="82"/>
      <c r="R185" s="82"/>
      <c r="S185" s="82"/>
      <c r="T185" s="82"/>
      <c r="U185" s="82"/>
      <c r="V185" s="90"/>
      <c r="W185" s="104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8"/>
      <c r="AQ185" s="94"/>
      <c r="AR185" s="96"/>
      <c r="AS185" s="96"/>
      <c r="AT185" s="96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6"/>
      <c r="BK185" s="93"/>
      <c r="BL185" s="93"/>
      <c r="BM185" s="93"/>
      <c r="BN185" s="93"/>
      <c r="BO185" s="93"/>
      <c r="BP185" s="93"/>
      <c r="BQ185" s="93"/>
      <c r="BR185" s="93"/>
      <c r="BS185" s="157"/>
    </row>
    <row r="186" spans="1:71">
      <c r="A186" s="6" t="s">
        <v>594</v>
      </c>
      <c r="B186" s="6"/>
      <c r="C186" s="68" t="s">
        <v>348</v>
      </c>
      <c r="D186" s="10"/>
      <c r="E186" s="136"/>
      <c r="F186" s="168"/>
      <c r="G186" s="168"/>
      <c r="I186" s="164"/>
      <c r="K186" s="126"/>
      <c r="L186" s="81"/>
      <c r="M186" s="82"/>
      <c r="N186" s="82"/>
      <c r="O186" s="82"/>
      <c r="P186" s="82"/>
      <c r="Q186" s="82"/>
      <c r="R186" s="82"/>
      <c r="S186" s="82"/>
      <c r="T186" s="82"/>
      <c r="U186" s="82"/>
      <c r="V186" s="80"/>
      <c r="W186" s="104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8"/>
      <c r="AQ186" s="94"/>
      <c r="AR186" s="96"/>
      <c r="AS186" s="96"/>
      <c r="AT186" s="96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6"/>
      <c r="BK186" s="93"/>
      <c r="BL186" s="93"/>
      <c r="BM186" s="93"/>
      <c r="BN186" s="93"/>
      <c r="BO186" s="93"/>
      <c r="BP186" s="93"/>
      <c r="BQ186" s="93"/>
      <c r="BR186" s="93"/>
      <c r="BS186" s="157"/>
    </row>
    <row r="187" spans="1:71">
      <c r="A187" s="6" t="s">
        <v>120</v>
      </c>
      <c r="B187" s="6"/>
      <c r="C187" s="42" t="s">
        <v>575</v>
      </c>
      <c r="D187" s="29" t="s">
        <v>626</v>
      </c>
      <c r="E187" s="137">
        <v>38</v>
      </c>
      <c r="F187" s="168">
        <v>2.4</v>
      </c>
      <c r="G187" s="168"/>
      <c r="H187" s="31">
        <v>106</v>
      </c>
      <c r="I187" s="164">
        <v>59.56666666666667</v>
      </c>
      <c r="K187" s="129">
        <v>72.959999999999994</v>
      </c>
      <c r="L187" s="88">
        <v>0.28028813028499844</v>
      </c>
      <c r="M187" s="86">
        <v>14.045549639837143</v>
      </c>
      <c r="N187" s="86">
        <v>1.6817287817099908</v>
      </c>
      <c r="O187" s="86">
        <v>0.4775279256707381</v>
      </c>
      <c r="P187" s="86">
        <v>1.3287733583881407</v>
      </c>
      <c r="Q187" s="86">
        <v>3.0624073494101682</v>
      </c>
      <c r="R187" s="86">
        <v>5.4500469777638587</v>
      </c>
      <c r="S187" s="86">
        <v>6.2286251174444099E-2</v>
      </c>
      <c r="T187" s="86">
        <v>9.3429376761666141E-2</v>
      </c>
      <c r="U187" s="86">
        <v>3.65</v>
      </c>
      <c r="V187" s="80">
        <f t="shared" ref="V187:V193" si="0">SUM(K187:T187)</f>
        <v>99.442037791001155</v>
      </c>
      <c r="W187" s="104">
        <v>50</v>
      </c>
      <c r="X187" s="93">
        <v>181</v>
      </c>
      <c r="Y187" s="93">
        <v>177</v>
      </c>
      <c r="Z187" s="93">
        <v>30</v>
      </c>
      <c r="AA187" s="93">
        <v>169</v>
      </c>
      <c r="AB187" s="93">
        <v>22</v>
      </c>
      <c r="AC187" s="93">
        <v>34</v>
      </c>
      <c r="AD187" s="93">
        <v>32</v>
      </c>
      <c r="AE187" s="93">
        <v>625</v>
      </c>
      <c r="AF187" s="93">
        <v>41</v>
      </c>
      <c r="AG187" s="93">
        <v>71</v>
      </c>
      <c r="AH187" s="93">
        <v>26</v>
      </c>
      <c r="AI187" s="93"/>
      <c r="AJ187" s="93"/>
      <c r="AK187" s="93"/>
      <c r="AL187" s="93"/>
      <c r="AM187" s="93"/>
      <c r="AN187" s="93"/>
      <c r="AO187" s="93"/>
      <c r="AP187" s="98"/>
      <c r="AQ187" s="94"/>
      <c r="AR187" s="96"/>
      <c r="AS187" s="96"/>
      <c r="AT187" s="96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6"/>
      <c r="BK187" s="93"/>
      <c r="BL187" s="93"/>
      <c r="BM187" s="93"/>
      <c r="BN187" s="93"/>
      <c r="BO187" s="93"/>
      <c r="BP187" s="93"/>
      <c r="BQ187" s="93"/>
      <c r="BR187" s="93"/>
      <c r="BS187" s="157"/>
    </row>
    <row r="188" spans="1:71">
      <c r="A188" s="6" t="s">
        <v>281</v>
      </c>
      <c r="B188" s="6"/>
      <c r="C188" s="42" t="s">
        <v>575</v>
      </c>
      <c r="D188" s="29" t="s">
        <v>626</v>
      </c>
      <c r="E188" s="137">
        <v>38</v>
      </c>
      <c r="F188" s="168">
        <v>2.0166666666666666</v>
      </c>
      <c r="G188" s="168"/>
      <c r="H188" s="31">
        <v>106</v>
      </c>
      <c r="I188" s="164">
        <v>59.75</v>
      </c>
      <c r="K188" s="129">
        <v>74.95</v>
      </c>
      <c r="L188" s="88">
        <v>0.21766933721777132</v>
      </c>
      <c r="M188" s="86">
        <v>13.340020809489127</v>
      </c>
      <c r="N188" s="86">
        <v>1.3578420559775259</v>
      </c>
      <c r="O188" s="86">
        <v>0.41460826136718354</v>
      </c>
      <c r="P188" s="86">
        <v>0.89140776193944449</v>
      </c>
      <c r="Q188" s="86">
        <v>3.7314743523046516</v>
      </c>
      <c r="R188" s="86">
        <v>4.643612527312456</v>
      </c>
      <c r="S188" s="86">
        <v>4.1460826136718351E-2</v>
      </c>
      <c r="T188" s="86">
        <v>3.109561960253876E-2</v>
      </c>
      <c r="U188" s="86">
        <v>3.51</v>
      </c>
      <c r="V188" s="80">
        <f t="shared" si="0"/>
        <v>99.619191551347427</v>
      </c>
      <c r="W188" s="104">
        <v>50</v>
      </c>
      <c r="X188" s="93">
        <v>163</v>
      </c>
      <c r="Y188" s="93">
        <v>124</v>
      </c>
      <c r="Z188" s="93">
        <v>27</v>
      </c>
      <c r="AA188" s="93">
        <v>157</v>
      </c>
      <c r="AB188" s="93">
        <v>23</v>
      </c>
      <c r="AC188" s="93">
        <v>35</v>
      </c>
      <c r="AD188" s="93">
        <v>19</v>
      </c>
      <c r="AE188" s="93">
        <v>394</v>
      </c>
      <c r="AF188" s="93">
        <v>39</v>
      </c>
      <c r="AG188" s="93">
        <v>80</v>
      </c>
      <c r="AH188" s="93">
        <v>26</v>
      </c>
      <c r="AI188" s="93"/>
      <c r="AJ188" s="93"/>
      <c r="AK188" s="93"/>
      <c r="AL188" s="93"/>
      <c r="AM188" s="93"/>
      <c r="AN188" s="93"/>
      <c r="AO188" s="93"/>
      <c r="AP188" s="98"/>
      <c r="AQ188" s="94"/>
      <c r="AR188" s="96"/>
      <c r="AS188" s="96"/>
      <c r="AT188" s="96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6"/>
      <c r="BK188" s="93"/>
      <c r="BL188" s="93"/>
      <c r="BM188" s="93"/>
      <c r="BN188" s="93"/>
      <c r="BO188" s="93"/>
      <c r="BP188" s="93"/>
      <c r="BQ188" s="93"/>
      <c r="BR188" s="93"/>
      <c r="BS188" s="157"/>
    </row>
    <row r="189" spans="1:71">
      <c r="A189" s="6" t="s">
        <v>282</v>
      </c>
      <c r="B189" s="6"/>
      <c r="C189" s="42" t="s">
        <v>575</v>
      </c>
      <c r="D189" s="29" t="s">
        <v>626</v>
      </c>
      <c r="E189" s="137">
        <v>38</v>
      </c>
      <c r="F189" s="168">
        <v>1.95</v>
      </c>
      <c r="G189" s="168"/>
      <c r="H189" s="31">
        <v>106</v>
      </c>
      <c r="I189" s="164">
        <v>59.81666666666667</v>
      </c>
      <c r="K189" s="129">
        <v>72.36</v>
      </c>
      <c r="L189" s="88">
        <v>0.27201865988125529</v>
      </c>
      <c r="M189" s="86">
        <v>13.883413910093299</v>
      </c>
      <c r="N189" s="86">
        <v>1.7681212892281595</v>
      </c>
      <c r="O189" s="86">
        <v>0.50218829516539443</v>
      </c>
      <c r="P189" s="86">
        <v>1.5170271416454622</v>
      </c>
      <c r="Q189" s="86">
        <v>3.4211577608142494</v>
      </c>
      <c r="R189" s="86">
        <v>4.7917133163698047</v>
      </c>
      <c r="S189" s="86">
        <v>7.3235793044953354E-2</v>
      </c>
      <c r="T189" s="86">
        <v>9.4160305343511441E-2</v>
      </c>
      <c r="U189" s="86">
        <v>4.3600000000000003</v>
      </c>
      <c r="V189" s="80">
        <f t="shared" si="0"/>
        <v>98.683036471586092</v>
      </c>
      <c r="W189" s="104">
        <v>64</v>
      </c>
      <c r="X189" s="93">
        <v>158</v>
      </c>
      <c r="Y189" s="93">
        <v>216</v>
      </c>
      <c r="Z189" s="93">
        <v>31</v>
      </c>
      <c r="AA189" s="93">
        <v>174</v>
      </c>
      <c r="AB189" s="93">
        <v>23</v>
      </c>
      <c r="AC189" s="93">
        <v>41</v>
      </c>
      <c r="AD189" s="93">
        <v>29</v>
      </c>
      <c r="AE189" s="93">
        <v>565</v>
      </c>
      <c r="AF189" s="93">
        <v>41</v>
      </c>
      <c r="AG189" s="93">
        <v>81</v>
      </c>
      <c r="AH189" s="93">
        <v>27</v>
      </c>
      <c r="AI189" s="93"/>
      <c r="AJ189" s="93"/>
      <c r="AK189" s="93"/>
      <c r="AL189" s="93"/>
      <c r="AM189" s="93"/>
      <c r="AN189" s="93"/>
      <c r="AO189" s="93"/>
      <c r="AP189" s="98"/>
      <c r="AQ189" s="94"/>
      <c r="AR189" s="96"/>
      <c r="AS189" s="96"/>
      <c r="AT189" s="96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6"/>
      <c r="BK189" s="93"/>
      <c r="BL189" s="93"/>
      <c r="BM189" s="93"/>
      <c r="BN189" s="93"/>
      <c r="BO189" s="93"/>
      <c r="BP189" s="93"/>
      <c r="BQ189" s="93"/>
      <c r="BR189" s="93"/>
      <c r="BS189" s="157"/>
    </row>
    <row r="190" spans="1:71">
      <c r="A190" s="6" t="s">
        <v>173</v>
      </c>
      <c r="B190" s="6"/>
      <c r="C190" s="42" t="s">
        <v>299</v>
      </c>
      <c r="D190" s="29" t="s">
        <v>626</v>
      </c>
      <c r="E190" s="137">
        <v>38</v>
      </c>
      <c r="F190" s="168">
        <v>1.4333333333333333</v>
      </c>
      <c r="G190" s="168"/>
      <c r="H190" s="31">
        <v>107</v>
      </c>
      <c r="I190" s="164">
        <v>0.18333333333333332</v>
      </c>
      <c r="K190" s="129">
        <v>75.25</v>
      </c>
      <c r="L190" s="88">
        <v>0.15830936401406201</v>
      </c>
      <c r="M190" s="86">
        <v>12.875828273143709</v>
      </c>
      <c r="N190" s="86">
        <v>1.0237338872909343</v>
      </c>
      <c r="O190" s="86">
        <v>0.21107915201874936</v>
      </c>
      <c r="P190" s="86">
        <v>0.64379141365718551</v>
      </c>
      <c r="Q190" s="86">
        <v>3.8205326515393629</v>
      </c>
      <c r="R190" s="86">
        <v>4.9498061148396726</v>
      </c>
      <c r="S190" s="86">
        <v>5.2769788004687339E-2</v>
      </c>
      <c r="T190" s="86">
        <v>8.4431660807499739E-2</v>
      </c>
      <c r="U190" s="86">
        <v>5.2</v>
      </c>
      <c r="V190" s="80">
        <f t="shared" si="0"/>
        <v>99.070282305315857</v>
      </c>
      <c r="W190" s="104">
        <v>50</v>
      </c>
      <c r="X190" s="93">
        <v>160.5</v>
      </c>
      <c r="Y190" s="93">
        <v>64.5</v>
      </c>
      <c r="Z190" s="93">
        <v>26.5</v>
      </c>
      <c r="AA190" s="93">
        <v>134.5</v>
      </c>
      <c r="AB190" s="93">
        <v>23.5</v>
      </c>
      <c r="AC190" s="93">
        <v>35</v>
      </c>
      <c r="AD190" s="93">
        <v>25</v>
      </c>
      <c r="AE190" s="93">
        <v>348</v>
      </c>
      <c r="AF190" s="93">
        <v>38</v>
      </c>
      <c r="AG190" s="93">
        <v>80</v>
      </c>
      <c r="AH190" s="93">
        <v>36</v>
      </c>
      <c r="AI190" s="93"/>
      <c r="AJ190" s="93"/>
      <c r="AK190" s="93"/>
      <c r="AL190" s="93"/>
      <c r="AM190" s="93"/>
      <c r="AN190" s="93"/>
      <c r="AO190" s="93"/>
      <c r="AP190" s="98"/>
      <c r="AQ190" s="94"/>
      <c r="AR190" s="96"/>
      <c r="AS190" s="96"/>
      <c r="AT190" s="96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6"/>
      <c r="BK190" s="93"/>
      <c r="BL190" s="93"/>
      <c r="BM190" s="93"/>
      <c r="BN190" s="93"/>
      <c r="BO190" s="93"/>
      <c r="BP190" s="93"/>
      <c r="BQ190" s="93"/>
      <c r="BR190" s="93"/>
      <c r="BS190" s="157"/>
    </row>
    <row r="191" spans="1:71">
      <c r="A191" s="6" t="s">
        <v>378</v>
      </c>
      <c r="B191" s="6"/>
      <c r="C191" s="42" t="s">
        <v>299</v>
      </c>
      <c r="D191" s="29" t="s">
        <v>624</v>
      </c>
      <c r="E191" s="137">
        <v>38</v>
      </c>
      <c r="F191" s="168">
        <v>1.3166666666666667</v>
      </c>
      <c r="G191" s="168"/>
      <c r="H191" s="31">
        <v>107</v>
      </c>
      <c r="I191" s="164">
        <v>0.4</v>
      </c>
      <c r="K191" s="129">
        <v>75.09</v>
      </c>
      <c r="L191" s="88">
        <v>0.19136052968816744</v>
      </c>
      <c r="M191" s="86">
        <v>13.225138829560017</v>
      </c>
      <c r="N191" s="86">
        <v>1.4245728321230244</v>
      </c>
      <c r="O191" s="86">
        <v>0.26577851345578812</v>
      </c>
      <c r="P191" s="86">
        <v>1.658457923964118</v>
      </c>
      <c r="Q191" s="86">
        <v>2.1155969671080737</v>
      </c>
      <c r="R191" s="86">
        <v>5.5281930798803929</v>
      </c>
      <c r="S191" s="86"/>
      <c r="T191" s="86">
        <v>5.315570269115763E-2</v>
      </c>
      <c r="U191" s="86">
        <v>5.91</v>
      </c>
      <c r="V191" s="80">
        <f t="shared" si="0"/>
        <v>99.552254378470735</v>
      </c>
      <c r="W191" s="104"/>
      <c r="X191" s="93">
        <v>224</v>
      </c>
      <c r="Y191" s="93">
        <v>367</v>
      </c>
      <c r="Z191" s="93">
        <v>25</v>
      </c>
      <c r="AA191" s="93">
        <v>156</v>
      </c>
      <c r="AB191" s="93">
        <v>34</v>
      </c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8"/>
      <c r="AQ191" s="94"/>
      <c r="AR191" s="96"/>
      <c r="AS191" s="96"/>
      <c r="AT191" s="96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6"/>
      <c r="BK191" s="93"/>
      <c r="BL191" s="93"/>
      <c r="BM191" s="93"/>
      <c r="BN191" s="93"/>
      <c r="BO191" s="93"/>
      <c r="BP191" s="93"/>
      <c r="BQ191" s="93"/>
      <c r="BR191" s="93"/>
      <c r="BS191" s="157"/>
    </row>
    <row r="192" spans="1:71">
      <c r="A192" s="6" t="s">
        <v>475</v>
      </c>
      <c r="B192" s="6"/>
      <c r="C192" s="42" t="s">
        <v>299</v>
      </c>
      <c r="D192" s="29" t="s">
        <v>624</v>
      </c>
      <c r="E192" s="137">
        <v>38</v>
      </c>
      <c r="F192" s="168">
        <v>1.45</v>
      </c>
      <c r="G192" s="168"/>
      <c r="H192" s="31">
        <v>107</v>
      </c>
      <c r="I192" s="164">
        <v>0.41666666666666669</v>
      </c>
      <c r="K192" s="129">
        <v>73.849999999999994</v>
      </c>
      <c r="L192" s="88">
        <v>0.23345838218053927</v>
      </c>
      <c r="M192" s="86">
        <v>13.699762336139827</v>
      </c>
      <c r="N192" s="86">
        <v>1.6448204199083449</v>
      </c>
      <c r="O192" s="86">
        <v>0.38202280720451881</v>
      </c>
      <c r="P192" s="86">
        <v>1.3689150591495258</v>
      </c>
      <c r="Q192" s="86">
        <v>3.3851465416178192</v>
      </c>
      <c r="R192" s="86">
        <v>4.8707907918576145</v>
      </c>
      <c r="S192" s="86">
        <v>5.3058723222849838E-2</v>
      </c>
      <c r="T192" s="86">
        <v>8.4893957156559743E-2</v>
      </c>
      <c r="U192" s="86">
        <v>5.74</v>
      </c>
      <c r="V192" s="80">
        <f t="shared" si="0"/>
        <v>99.572869018437601</v>
      </c>
      <c r="W192" s="104"/>
      <c r="X192" s="93">
        <v>182</v>
      </c>
      <c r="Y192" s="93">
        <v>169</v>
      </c>
      <c r="Z192" s="93">
        <v>24</v>
      </c>
      <c r="AA192" s="93">
        <v>161</v>
      </c>
      <c r="AB192" s="93">
        <v>26</v>
      </c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8"/>
      <c r="AQ192" s="94"/>
      <c r="AR192" s="93">
        <v>164</v>
      </c>
      <c r="AS192" s="93">
        <v>513</v>
      </c>
      <c r="AT192" s="93">
        <v>176</v>
      </c>
      <c r="AU192" s="93">
        <v>2.48</v>
      </c>
      <c r="AV192" s="93">
        <v>12.1</v>
      </c>
      <c r="AW192" s="93">
        <v>4.45</v>
      </c>
      <c r="AX192" s="93">
        <v>37.4</v>
      </c>
      <c r="AY192" s="93">
        <v>75</v>
      </c>
      <c r="AZ192" s="93">
        <v>30.3</v>
      </c>
      <c r="BA192" s="93">
        <v>5.66</v>
      </c>
      <c r="BB192" s="93">
        <v>0.71599999999999997</v>
      </c>
      <c r="BC192" s="93">
        <v>4.9000000000000004</v>
      </c>
      <c r="BD192" s="93">
        <v>0.68500000000000005</v>
      </c>
      <c r="BE192" s="93"/>
      <c r="BF192" s="93">
        <v>0.38200000000000001</v>
      </c>
      <c r="BG192" s="93">
        <v>2.57</v>
      </c>
      <c r="BH192" s="93">
        <v>0.379</v>
      </c>
      <c r="BI192" s="93">
        <v>1.5</v>
      </c>
      <c r="BJ192" s="93">
        <v>139</v>
      </c>
      <c r="BK192" s="93">
        <v>5.15</v>
      </c>
      <c r="BL192" s="93">
        <v>0.16300000000000001</v>
      </c>
      <c r="BM192" s="93">
        <v>2.56</v>
      </c>
      <c r="BN192" s="93">
        <v>1.07</v>
      </c>
      <c r="BO192" s="93">
        <v>0.33500000000000002</v>
      </c>
      <c r="BP192" s="93">
        <v>1.49</v>
      </c>
      <c r="BQ192" s="93">
        <v>4.88</v>
      </c>
      <c r="BR192" s="93">
        <v>56.4</v>
      </c>
      <c r="BS192" s="157"/>
    </row>
    <row r="193" spans="1:71">
      <c r="A193" s="6" t="s">
        <v>174</v>
      </c>
      <c r="B193" s="6"/>
      <c r="C193" s="42" t="s">
        <v>575</v>
      </c>
      <c r="D193" s="10" t="s">
        <v>273</v>
      </c>
      <c r="E193" s="137">
        <v>38</v>
      </c>
      <c r="F193" s="168">
        <v>1.2</v>
      </c>
      <c r="G193" s="168"/>
      <c r="H193" s="31">
        <v>106</v>
      </c>
      <c r="I193" s="164">
        <v>58.333333333333336</v>
      </c>
      <c r="K193" s="129">
        <v>73.819999999999993</v>
      </c>
      <c r="L193" s="88">
        <v>0.26296507483962939</v>
      </c>
      <c r="M193" s="86">
        <v>14.230456165359943</v>
      </c>
      <c r="N193" s="86">
        <v>1.4766500356379186</v>
      </c>
      <c r="O193" s="86">
        <v>0.42478973627940125</v>
      </c>
      <c r="P193" s="86">
        <v>0.48547398431931571</v>
      </c>
      <c r="Q193" s="86">
        <v>3.6916250890947966</v>
      </c>
      <c r="R193" s="86">
        <v>4.7940555951532433</v>
      </c>
      <c r="S193" s="86">
        <v>7.0798289379900223E-2</v>
      </c>
      <c r="T193" s="86">
        <v>7.0798289379900223E-2</v>
      </c>
      <c r="U193" s="86">
        <v>1.1200000000000001</v>
      </c>
      <c r="V193" s="80">
        <f t="shared" si="0"/>
        <v>99.327612259444024</v>
      </c>
      <c r="W193" s="104">
        <v>50</v>
      </c>
      <c r="X193" s="93">
        <v>159</v>
      </c>
      <c r="Y193" s="93">
        <v>106</v>
      </c>
      <c r="Z193" s="93">
        <v>31</v>
      </c>
      <c r="AA193" s="93">
        <v>184</v>
      </c>
      <c r="AB193" s="93">
        <v>24</v>
      </c>
      <c r="AC193" s="93">
        <v>35</v>
      </c>
      <c r="AD193" s="93">
        <v>22</v>
      </c>
      <c r="AE193" s="93">
        <v>626</v>
      </c>
      <c r="AF193" s="93">
        <v>47</v>
      </c>
      <c r="AG193" s="93">
        <v>85</v>
      </c>
      <c r="AH193" s="93">
        <v>35</v>
      </c>
      <c r="AI193" s="93"/>
      <c r="AJ193" s="93"/>
      <c r="AK193" s="93"/>
      <c r="AL193" s="93"/>
      <c r="AM193" s="93"/>
      <c r="AN193" s="93"/>
      <c r="AO193" s="93"/>
      <c r="AP193" s="98"/>
      <c r="AQ193" s="94"/>
      <c r="AR193" s="96"/>
      <c r="AS193" s="96"/>
      <c r="AT193" s="96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6"/>
      <c r="BK193" s="93"/>
      <c r="BL193" s="93"/>
      <c r="BM193" s="93"/>
      <c r="BN193" s="93"/>
      <c r="BO193" s="93"/>
      <c r="BP193" s="93"/>
      <c r="BQ193" s="93"/>
      <c r="BR193" s="93"/>
      <c r="BS193" s="157"/>
    </row>
    <row r="194" spans="1:71">
      <c r="A194" s="6" t="s">
        <v>652</v>
      </c>
      <c r="B194" s="6"/>
      <c r="C194" s="42" t="s">
        <v>575</v>
      </c>
      <c r="D194" s="29" t="s">
        <v>478</v>
      </c>
      <c r="E194" s="137">
        <v>38</v>
      </c>
      <c r="F194" s="168">
        <v>3.5333333333333332</v>
      </c>
      <c r="G194" s="168"/>
      <c r="H194" s="31">
        <v>106</v>
      </c>
      <c r="I194" s="164">
        <v>59.883333333333333</v>
      </c>
      <c r="K194" s="129"/>
      <c r="L194" s="88"/>
      <c r="M194" s="86"/>
      <c r="N194" s="86"/>
      <c r="O194" s="86"/>
      <c r="P194" s="86"/>
      <c r="Q194" s="86"/>
      <c r="R194" s="86"/>
      <c r="S194" s="86"/>
      <c r="T194" s="86"/>
      <c r="U194" s="86"/>
      <c r="V194" s="80"/>
      <c r="W194" s="104">
        <v>22</v>
      </c>
      <c r="X194" s="93">
        <v>165</v>
      </c>
      <c r="Y194" s="93">
        <v>75</v>
      </c>
      <c r="Z194" s="93">
        <v>17</v>
      </c>
      <c r="AA194" s="93">
        <v>121</v>
      </c>
      <c r="AB194" s="93">
        <v>23</v>
      </c>
      <c r="AC194" s="93">
        <v>42</v>
      </c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8"/>
      <c r="AQ194" s="94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6"/>
      <c r="BK194" s="93"/>
      <c r="BL194" s="93"/>
      <c r="BM194" s="93"/>
      <c r="BN194" s="93"/>
      <c r="BO194" s="93"/>
      <c r="BP194" s="93"/>
      <c r="BQ194" s="93"/>
      <c r="BR194" s="93"/>
      <c r="BS194" s="157"/>
    </row>
    <row r="195" spans="1:71">
      <c r="A195" s="6" t="s">
        <v>175</v>
      </c>
      <c r="B195" s="6"/>
      <c r="C195" s="42" t="s">
        <v>575</v>
      </c>
      <c r="D195" s="29" t="s">
        <v>625</v>
      </c>
      <c r="E195" s="137">
        <v>38</v>
      </c>
      <c r="F195" s="168">
        <v>2.7166666666666668</v>
      </c>
      <c r="G195" s="168"/>
      <c r="H195" s="31">
        <v>106</v>
      </c>
      <c r="I195" s="164">
        <v>59.133333333333333</v>
      </c>
      <c r="K195" s="129"/>
      <c r="L195" s="81"/>
      <c r="M195" s="82"/>
      <c r="N195" s="82"/>
      <c r="O195" s="82"/>
      <c r="P195" s="82"/>
      <c r="Q195" s="82"/>
      <c r="R195" s="82"/>
      <c r="S195" s="82"/>
      <c r="T195" s="82"/>
      <c r="U195" s="82"/>
      <c r="V195" s="80"/>
      <c r="W195" s="104">
        <v>53</v>
      </c>
      <c r="X195" s="93">
        <v>155</v>
      </c>
      <c r="Y195" s="93">
        <v>124</v>
      </c>
      <c r="Z195" s="93">
        <v>23</v>
      </c>
      <c r="AA195" s="93">
        <v>152</v>
      </c>
      <c r="AB195" s="93">
        <v>19</v>
      </c>
      <c r="AC195" s="93">
        <v>33</v>
      </c>
      <c r="AD195" s="93">
        <v>9</v>
      </c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8"/>
      <c r="AQ195" s="94"/>
      <c r="AR195" s="96"/>
      <c r="AS195" s="96"/>
      <c r="AT195" s="96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6"/>
      <c r="BK195" s="93"/>
      <c r="BL195" s="93"/>
      <c r="BM195" s="93"/>
      <c r="BN195" s="93"/>
      <c r="BO195" s="93"/>
      <c r="BP195" s="93"/>
      <c r="BQ195" s="93"/>
      <c r="BR195" s="96"/>
      <c r="BS195" s="157"/>
    </row>
    <row r="196" spans="1:71">
      <c r="A196" s="6" t="s">
        <v>479</v>
      </c>
      <c r="B196" s="6"/>
      <c r="C196" s="42" t="s">
        <v>299</v>
      </c>
      <c r="D196" s="29" t="s">
        <v>298</v>
      </c>
      <c r="E196" s="137">
        <v>38</v>
      </c>
      <c r="F196" s="168">
        <v>1.1166666666666667</v>
      </c>
      <c r="G196" s="168"/>
      <c r="H196" s="31">
        <v>107</v>
      </c>
      <c r="I196" s="164">
        <v>2.2666666666666666</v>
      </c>
      <c r="K196" s="129">
        <v>64.44</v>
      </c>
      <c r="L196" s="81">
        <v>0.65521789633071281</v>
      </c>
      <c r="M196" s="82">
        <v>17.400936383812819</v>
      </c>
      <c r="N196" s="82">
        <v>4.936318765426976</v>
      </c>
      <c r="O196" s="82">
        <v>0.84301263197195642</v>
      </c>
      <c r="P196" s="82">
        <v>2.9603466843666379</v>
      </c>
      <c r="Q196" s="82">
        <v>3.832250814129555</v>
      </c>
      <c r="R196" s="82">
        <v>4.0994971686959403</v>
      </c>
      <c r="S196" s="82">
        <v>0.27137371139366534</v>
      </c>
      <c r="T196" s="82">
        <v>5.365563875464105E-2</v>
      </c>
      <c r="U196" s="82">
        <v>3.07</v>
      </c>
      <c r="V196" s="90">
        <v>99.49199999999999</v>
      </c>
      <c r="W196" s="102"/>
      <c r="X196" s="93">
        <v>107</v>
      </c>
      <c r="Y196" s="93">
        <v>386</v>
      </c>
      <c r="Z196" s="93">
        <v>27</v>
      </c>
      <c r="AA196" s="93">
        <v>275</v>
      </c>
      <c r="AB196" s="93">
        <v>15</v>
      </c>
      <c r="AC196" s="93"/>
      <c r="AD196" s="93"/>
      <c r="AE196" s="93">
        <v>1190</v>
      </c>
      <c r="AF196" s="96"/>
      <c r="AG196" s="93"/>
      <c r="AH196" s="93"/>
      <c r="AI196" s="93"/>
      <c r="AJ196" s="93"/>
      <c r="AK196" s="93"/>
      <c r="AL196" s="93"/>
      <c r="AM196" s="93"/>
      <c r="AN196" s="93"/>
      <c r="AO196" s="93"/>
      <c r="AP196" s="98"/>
      <c r="AQ196" s="94"/>
      <c r="AR196" s="96"/>
      <c r="AS196" s="96"/>
      <c r="AT196" s="96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6"/>
      <c r="BK196" s="93"/>
      <c r="BL196" s="93"/>
      <c r="BM196" s="93"/>
      <c r="BN196" s="93"/>
      <c r="BO196" s="93"/>
      <c r="BP196" s="93"/>
      <c r="BQ196" s="93"/>
      <c r="BR196" s="96"/>
      <c r="BS196" s="157"/>
    </row>
    <row r="197" spans="1:71">
      <c r="A197" s="6" t="s">
        <v>480</v>
      </c>
      <c r="B197" s="6"/>
      <c r="C197" s="42" t="s">
        <v>299</v>
      </c>
      <c r="D197" s="29" t="s">
        <v>695</v>
      </c>
      <c r="E197" s="137">
        <v>38</v>
      </c>
      <c r="F197" s="168">
        <v>1.1166666666666667</v>
      </c>
      <c r="G197" s="168"/>
      <c r="H197" s="31">
        <v>107</v>
      </c>
      <c r="I197" s="164">
        <v>2.2666666666666666</v>
      </c>
      <c r="K197" s="129">
        <v>71.09</v>
      </c>
      <c r="L197" s="81">
        <v>0.47797274731555955</v>
      </c>
      <c r="M197" s="82">
        <v>14.395771159106685</v>
      </c>
      <c r="N197" s="82">
        <v>2.6819020536479812</v>
      </c>
      <c r="O197" s="82">
        <v>0.3253852529294084</v>
      </c>
      <c r="P197" s="82">
        <v>2.2352552157759362</v>
      </c>
      <c r="Q197" s="82">
        <v>3.4913231331400811</v>
      </c>
      <c r="R197" s="82">
        <v>4.1097572163475284</v>
      </c>
      <c r="S197" s="82">
        <v>0.16370313967255951</v>
      </c>
      <c r="T197" s="82">
        <v>3.1325909443514474E-2</v>
      </c>
      <c r="U197" s="82">
        <v>1.03</v>
      </c>
      <c r="V197" s="90">
        <v>99.001999999999995</v>
      </c>
      <c r="W197" s="102"/>
      <c r="X197" s="93">
        <v>96</v>
      </c>
      <c r="Y197" s="93">
        <v>496</v>
      </c>
      <c r="Z197" s="93">
        <v>15</v>
      </c>
      <c r="AA197" s="93">
        <v>219</v>
      </c>
      <c r="AB197" s="93">
        <v>10</v>
      </c>
      <c r="AC197" s="93"/>
      <c r="AD197" s="93"/>
      <c r="AE197" s="93">
        <v>903</v>
      </c>
      <c r="AF197" s="96"/>
      <c r="AG197" s="93"/>
      <c r="AH197" s="93"/>
      <c r="AI197" s="93"/>
      <c r="AJ197" s="93"/>
      <c r="AK197" s="93"/>
      <c r="AL197" s="93"/>
      <c r="AM197" s="93"/>
      <c r="AN197" s="93"/>
      <c r="AO197" s="93"/>
      <c r="AP197" s="98"/>
      <c r="AQ197" s="94"/>
      <c r="AR197" s="96"/>
      <c r="AS197" s="96"/>
      <c r="AT197" s="96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6"/>
      <c r="BK197" s="93"/>
      <c r="BL197" s="93"/>
      <c r="BM197" s="93"/>
      <c r="BN197" s="93"/>
      <c r="BO197" s="93"/>
      <c r="BP197" s="93"/>
      <c r="BQ197" s="93"/>
      <c r="BR197" s="96"/>
      <c r="BS197" s="157"/>
    </row>
    <row r="198" spans="1:71">
      <c r="A198" s="19"/>
      <c r="B198" s="19"/>
      <c r="D198" s="117"/>
      <c r="E198" s="136"/>
      <c r="F198" s="168"/>
      <c r="G198" s="168"/>
      <c r="H198" s="20"/>
      <c r="I198" s="164"/>
      <c r="K198" s="126"/>
      <c r="L198" s="81"/>
      <c r="M198" s="82"/>
      <c r="N198" s="82"/>
      <c r="O198" s="82"/>
      <c r="P198" s="82"/>
      <c r="Q198" s="82"/>
      <c r="R198" s="82"/>
      <c r="S198" s="82"/>
      <c r="T198" s="82"/>
      <c r="U198" s="82"/>
      <c r="V198" s="90"/>
      <c r="W198" s="104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8"/>
      <c r="AQ198" s="94"/>
      <c r="AR198" s="96"/>
      <c r="AS198" s="96"/>
      <c r="AT198" s="96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6"/>
      <c r="BK198" s="93"/>
      <c r="BL198" s="93"/>
      <c r="BM198" s="93"/>
      <c r="BN198" s="93"/>
      <c r="BO198" s="93"/>
      <c r="BP198" s="93"/>
      <c r="BQ198" s="93"/>
      <c r="BR198" s="96"/>
      <c r="BS198" s="157"/>
    </row>
    <row r="199" spans="1:71">
      <c r="A199" s="19"/>
      <c r="B199" s="19"/>
      <c r="C199" s="68" t="s">
        <v>506</v>
      </c>
      <c r="D199" s="10"/>
      <c r="E199" s="136"/>
      <c r="F199" s="168"/>
      <c r="G199" s="168"/>
      <c r="I199" s="164"/>
      <c r="K199" s="126"/>
      <c r="L199" s="81"/>
      <c r="M199" s="82"/>
      <c r="N199" s="82"/>
      <c r="O199" s="82"/>
      <c r="P199" s="82"/>
      <c r="Q199" s="82"/>
      <c r="R199" s="82"/>
      <c r="S199" s="82"/>
      <c r="T199" s="82"/>
      <c r="U199" s="82"/>
      <c r="V199" s="80"/>
      <c r="W199" s="104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8"/>
      <c r="AQ199" s="94"/>
      <c r="AR199" s="96"/>
      <c r="AS199" s="96"/>
      <c r="AT199" s="96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6"/>
      <c r="BK199" s="93"/>
      <c r="BL199" s="93"/>
      <c r="BM199" s="93"/>
      <c r="BN199" s="93"/>
      <c r="BO199" s="93"/>
      <c r="BP199" s="93"/>
      <c r="BQ199" s="93"/>
      <c r="BR199" s="96"/>
      <c r="BS199" s="157"/>
    </row>
    <row r="200" spans="1:71">
      <c r="A200" s="6" t="s">
        <v>572</v>
      </c>
      <c r="B200" s="6"/>
      <c r="C200" s="42" t="s">
        <v>185</v>
      </c>
      <c r="D200" s="10" t="s">
        <v>362</v>
      </c>
      <c r="E200" s="137">
        <v>37</v>
      </c>
      <c r="F200" s="168">
        <v>57.516666666666666</v>
      </c>
      <c r="G200" s="168"/>
      <c r="H200" s="31">
        <v>106</v>
      </c>
      <c r="I200" s="164">
        <v>55.666666666666664</v>
      </c>
      <c r="K200" s="129">
        <v>65.803525117213653</v>
      </c>
      <c r="L200" s="82">
        <v>0.58359432909131492</v>
      </c>
      <c r="M200" s="81">
        <v>15.510952891270373</v>
      </c>
      <c r="N200" s="82">
        <v>4.2287988390265685</v>
      </c>
      <c r="O200" s="82">
        <v>1.3349343603482919</v>
      </c>
      <c r="P200" s="82">
        <v>3.4402935923197138</v>
      </c>
      <c r="Q200" s="82">
        <v>3.5799142665773611</v>
      </c>
      <c r="R200" s="82">
        <v>4.1253389149363695</v>
      </c>
      <c r="S200" s="82">
        <v>0.27622795266800626</v>
      </c>
      <c r="T200" s="82">
        <v>9.4419736548336672E-2</v>
      </c>
      <c r="U200" s="82">
        <v>0.44</v>
      </c>
      <c r="V200" s="80">
        <v>98.97799999999998</v>
      </c>
      <c r="W200" s="104">
        <v>65</v>
      </c>
      <c r="X200" s="93">
        <v>106</v>
      </c>
      <c r="Y200" s="93">
        <v>532</v>
      </c>
      <c r="Z200" s="93">
        <v>28.5</v>
      </c>
      <c r="AA200" s="93">
        <v>202.5</v>
      </c>
      <c r="AB200" s="93">
        <v>14</v>
      </c>
      <c r="AC200" s="93">
        <v>39.5</v>
      </c>
      <c r="AD200" s="93">
        <v>18</v>
      </c>
      <c r="AE200" s="93">
        <v>1003</v>
      </c>
      <c r="AF200" s="93">
        <v>49</v>
      </c>
      <c r="AG200" s="93">
        <v>91</v>
      </c>
      <c r="AH200" s="93">
        <v>37</v>
      </c>
      <c r="AI200" s="93"/>
      <c r="AJ200" s="93"/>
      <c r="AK200" s="93"/>
      <c r="AL200" s="93"/>
      <c r="AM200" s="93"/>
      <c r="AN200" s="93"/>
      <c r="AO200" s="93"/>
      <c r="AP200" s="98"/>
      <c r="AQ200" s="94"/>
      <c r="AR200" s="96"/>
      <c r="AS200" s="96"/>
      <c r="AT200" s="96"/>
      <c r="AU200" s="93"/>
      <c r="AV200" s="93"/>
      <c r="AW200" s="93"/>
      <c r="AX200" s="96">
        <v>42</v>
      </c>
      <c r="AY200" s="96">
        <v>81</v>
      </c>
      <c r="AZ200" s="96">
        <v>36</v>
      </c>
      <c r="BA200" s="96">
        <v>6.1</v>
      </c>
      <c r="BB200" s="96">
        <v>1.3</v>
      </c>
      <c r="BC200" s="96">
        <v>4.9000000000000004</v>
      </c>
      <c r="BD200" s="96">
        <v>0.5</v>
      </c>
      <c r="BE200" s="96">
        <v>0.71</v>
      </c>
      <c r="BF200" s="96">
        <v>0.36</v>
      </c>
      <c r="BG200" s="96">
        <v>2.4</v>
      </c>
      <c r="BH200" s="93"/>
      <c r="BI200" s="93"/>
      <c r="BJ200" s="96"/>
      <c r="BK200" s="93"/>
      <c r="BL200" s="93"/>
      <c r="BM200" s="93"/>
      <c r="BN200" s="93"/>
      <c r="BO200" s="93"/>
      <c r="BP200" s="93"/>
      <c r="BQ200" s="93"/>
      <c r="BR200" s="96"/>
      <c r="BS200" s="157"/>
    </row>
    <row r="201" spans="1:71">
      <c r="A201" s="6" t="s">
        <v>573</v>
      </c>
      <c r="B201" s="6"/>
      <c r="C201" s="42" t="s">
        <v>185</v>
      </c>
      <c r="D201" s="29" t="s">
        <v>786</v>
      </c>
      <c r="E201" s="137">
        <v>37</v>
      </c>
      <c r="F201" s="168">
        <v>57</v>
      </c>
      <c r="G201" s="168"/>
      <c r="H201" s="31">
        <v>106</v>
      </c>
      <c r="I201" s="164">
        <v>55</v>
      </c>
      <c r="K201" s="129">
        <v>65.098076764766418</v>
      </c>
      <c r="L201" s="81">
        <v>0.60475303560403371</v>
      </c>
      <c r="M201" s="82">
        <v>15.990080263428689</v>
      </c>
      <c r="N201" s="82">
        <v>4.6535233587157858</v>
      </c>
      <c r="O201" s="82">
        <v>1.6502582835974482</v>
      </c>
      <c r="P201" s="82">
        <v>3.7617688824861082</v>
      </c>
      <c r="Q201" s="82">
        <v>3.6695184194278663</v>
      </c>
      <c r="R201" s="82">
        <v>3.8130191397406876</v>
      </c>
      <c r="S201" s="82">
        <v>0.26650133772381152</v>
      </c>
      <c r="T201" s="82">
        <v>0.10250051450915827</v>
      </c>
      <c r="U201" s="82">
        <v>2.67</v>
      </c>
      <c r="V201" s="90">
        <v>99.61</v>
      </c>
      <c r="W201" s="104">
        <v>66</v>
      </c>
      <c r="X201" s="93">
        <v>123</v>
      </c>
      <c r="Y201" s="93">
        <v>542</v>
      </c>
      <c r="Z201" s="93">
        <v>18</v>
      </c>
      <c r="AA201" s="93">
        <v>167</v>
      </c>
      <c r="AB201" s="93">
        <v>15</v>
      </c>
      <c r="AC201" s="93">
        <v>60</v>
      </c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8"/>
      <c r="AQ201" s="94"/>
      <c r="AR201" s="96"/>
      <c r="AS201" s="96"/>
      <c r="AT201" s="96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6"/>
      <c r="BK201" s="93"/>
      <c r="BL201" s="93"/>
      <c r="BM201" s="93"/>
      <c r="BN201" s="93"/>
      <c r="BO201" s="93"/>
      <c r="BP201" s="93"/>
      <c r="BQ201" s="93"/>
      <c r="BR201" s="96"/>
      <c r="BS201" s="157"/>
    </row>
    <row r="202" spans="1:71">
      <c r="A202" s="6" t="s">
        <v>476</v>
      </c>
      <c r="B202" s="6"/>
      <c r="C202" s="42" t="s">
        <v>185</v>
      </c>
      <c r="D202" s="29" t="s">
        <v>97</v>
      </c>
      <c r="E202" s="137">
        <v>37</v>
      </c>
      <c r="F202" s="168">
        <v>57.266666666666666</v>
      </c>
      <c r="G202" s="168"/>
      <c r="H202" s="31">
        <v>106</v>
      </c>
      <c r="I202" s="164">
        <v>55.983333333333334</v>
      </c>
      <c r="K202" s="129">
        <v>66.569999999999993</v>
      </c>
      <c r="L202" s="88">
        <v>0.57316890730819758</v>
      </c>
      <c r="M202" s="86">
        <v>15.254337410290102</v>
      </c>
      <c r="N202" s="86">
        <v>4.3440169817042351</v>
      </c>
      <c r="O202" s="86">
        <v>1.3675609016476296</v>
      </c>
      <c r="P202" s="86">
        <v>3.5596805822298592</v>
      </c>
      <c r="Q202" s="86">
        <v>3.4088466592540176</v>
      </c>
      <c r="R202" s="86">
        <v>4.0825715152127762</v>
      </c>
      <c r="S202" s="86">
        <v>0.25138987162640247</v>
      </c>
      <c r="T202" s="86">
        <v>7.0389164055392694E-2</v>
      </c>
      <c r="U202" s="86">
        <v>0.55000000000000004</v>
      </c>
      <c r="V202" s="80">
        <v>99.48</v>
      </c>
      <c r="W202" s="104">
        <v>66</v>
      </c>
      <c r="X202" s="93">
        <v>121</v>
      </c>
      <c r="Y202" s="93">
        <v>582</v>
      </c>
      <c r="Z202" s="93">
        <v>23</v>
      </c>
      <c r="AA202" s="93">
        <v>165</v>
      </c>
      <c r="AB202" s="93">
        <v>17</v>
      </c>
      <c r="AC202" s="93">
        <v>39</v>
      </c>
      <c r="AD202" s="93"/>
      <c r="AE202" s="93"/>
      <c r="AF202" s="93"/>
      <c r="AG202" s="93"/>
      <c r="AH202" s="93"/>
      <c r="AI202" s="93">
        <v>50</v>
      </c>
      <c r="AJ202" s="93"/>
      <c r="AK202" s="93"/>
      <c r="AL202" s="93"/>
      <c r="AM202" s="93"/>
      <c r="AN202" s="93"/>
      <c r="AO202" s="93"/>
      <c r="AP202" s="98">
        <v>33</v>
      </c>
      <c r="AQ202" s="94"/>
      <c r="AR202" s="93">
        <v>101</v>
      </c>
      <c r="AS202" s="93">
        <v>942</v>
      </c>
      <c r="AT202" s="93">
        <v>544</v>
      </c>
      <c r="AU202" s="93">
        <v>2.56</v>
      </c>
      <c r="AV202" s="93">
        <v>10.9</v>
      </c>
      <c r="AW202" s="93">
        <v>3.51</v>
      </c>
      <c r="AX202" s="93">
        <v>40</v>
      </c>
      <c r="AY202" s="93">
        <v>78.7</v>
      </c>
      <c r="AZ202" s="93">
        <v>32.700000000000003</v>
      </c>
      <c r="BA202" s="93">
        <v>6.07</v>
      </c>
      <c r="BB202" s="93">
        <v>1.43</v>
      </c>
      <c r="BC202" s="93">
        <v>5.05</v>
      </c>
      <c r="BD202" s="93">
        <v>0.69499999999999995</v>
      </c>
      <c r="BE202" s="93"/>
      <c r="BF202" s="93">
        <v>0.34799999999999998</v>
      </c>
      <c r="BG202" s="93">
        <v>2.15</v>
      </c>
      <c r="BH202" s="93">
        <v>0.32600000000000001</v>
      </c>
      <c r="BI202" s="93">
        <v>0.93799999999999994</v>
      </c>
      <c r="BJ202" s="93">
        <v>165</v>
      </c>
      <c r="BK202" s="93">
        <v>5.17</v>
      </c>
      <c r="BL202" s="93">
        <v>0.22700000000000001</v>
      </c>
      <c r="BM202" s="93">
        <v>7.95</v>
      </c>
      <c r="BN202" s="93">
        <v>2.96</v>
      </c>
      <c r="BO202" s="93">
        <v>6.95</v>
      </c>
      <c r="BP202" s="93">
        <v>9.52</v>
      </c>
      <c r="BQ202" s="93">
        <v>12.6</v>
      </c>
      <c r="BR202" s="93">
        <v>70.900000000000006</v>
      </c>
      <c r="BS202" s="157"/>
    </row>
    <row r="203" spans="1:71">
      <c r="A203" s="6" t="s">
        <v>171</v>
      </c>
      <c r="B203" s="6"/>
      <c r="C203" s="42" t="s">
        <v>185</v>
      </c>
      <c r="D203" s="10" t="s">
        <v>132</v>
      </c>
      <c r="E203" s="137">
        <v>37</v>
      </c>
      <c r="F203" s="168">
        <v>57.916666666666664</v>
      </c>
      <c r="G203" s="168"/>
      <c r="H203" s="31">
        <v>106</v>
      </c>
      <c r="I203" s="164">
        <v>53.833333333333336</v>
      </c>
      <c r="K203" s="129">
        <v>69.64</v>
      </c>
      <c r="L203" s="81">
        <v>0.41148975599711729</v>
      </c>
      <c r="M203" s="82">
        <v>15.019376093894779</v>
      </c>
      <c r="N203" s="82">
        <v>2.9010027797796765</v>
      </c>
      <c r="O203" s="82">
        <v>0.92585195099351381</v>
      </c>
      <c r="P203" s="82">
        <v>2.2837681457840011</v>
      </c>
      <c r="Q203" s="82">
        <v>3.2713435601770824</v>
      </c>
      <c r="R203" s="82">
        <v>5.1539091938638935</v>
      </c>
      <c r="S203" s="82">
        <v>0.21603212189848656</v>
      </c>
      <c r="T203" s="82">
        <v>9.2585195099351383E-2</v>
      </c>
      <c r="U203" s="82">
        <v>2.79</v>
      </c>
      <c r="V203" s="80">
        <v>99.92</v>
      </c>
      <c r="W203" s="104"/>
      <c r="X203" s="94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8"/>
      <c r="AQ203" s="94"/>
      <c r="AR203" s="96"/>
      <c r="AS203" s="96"/>
      <c r="AT203" s="96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6"/>
      <c r="BK203" s="93"/>
      <c r="BL203" s="93"/>
      <c r="BM203" s="93"/>
      <c r="BN203" s="93"/>
      <c r="BO203" s="93"/>
      <c r="BP203" s="93"/>
      <c r="BQ203" s="93"/>
      <c r="BR203" s="96"/>
      <c r="BS203" s="157"/>
    </row>
    <row r="204" spans="1:71">
      <c r="D204" s="10"/>
      <c r="E204" s="136"/>
      <c r="F204" s="168"/>
      <c r="G204" s="168"/>
      <c r="I204" s="164"/>
      <c r="K204" s="126"/>
      <c r="L204" s="81"/>
      <c r="M204" s="82"/>
      <c r="N204" s="82"/>
      <c r="O204" s="82"/>
      <c r="P204" s="82"/>
      <c r="Q204" s="82"/>
      <c r="R204" s="82"/>
      <c r="S204" s="82"/>
      <c r="T204" s="82"/>
      <c r="U204" s="82"/>
      <c r="V204" s="90"/>
      <c r="W204" s="104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8"/>
      <c r="AQ204" s="94"/>
      <c r="AR204" s="96"/>
      <c r="AS204" s="96"/>
      <c r="AT204" s="96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6"/>
      <c r="BK204" s="93"/>
      <c r="BL204" s="93"/>
      <c r="BM204" s="93"/>
      <c r="BN204" s="93"/>
      <c r="BO204" s="93"/>
      <c r="BP204" s="93"/>
      <c r="BQ204" s="93"/>
      <c r="BR204" s="96"/>
      <c r="BS204" s="157"/>
    </row>
    <row r="205" spans="1:71">
      <c r="A205" s="6" t="s">
        <v>594</v>
      </c>
      <c r="B205" s="6"/>
      <c r="C205" s="68" t="s">
        <v>98</v>
      </c>
      <c r="D205" s="10"/>
      <c r="E205" s="136"/>
      <c r="F205" s="168"/>
      <c r="G205" s="168"/>
      <c r="I205" s="164"/>
      <c r="K205" s="126"/>
      <c r="L205" s="81"/>
      <c r="M205" s="82"/>
      <c r="N205" s="82"/>
      <c r="O205" s="82"/>
      <c r="P205" s="82"/>
      <c r="Q205" s="82"/>
      <c r="R205" s="82"/>
      <c r="S205" s="82"/>
      <c r="T205" s="82"/>
      <c r="U205" s="82"/>
      <c r="V205" s="80"/>
      <c r="W205" s="104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8"/>
      <c r="AQ205" s="94"/>
      <c r="AR205" s="96"/>
      <c r="AS205" s="96"/>
      <c r="AT205" s="96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6"/>
      <c r="BK205" s="93"/>
      <c r="BL205" s="93"/>
      <c r="BM205" s="93"/>
      <c r="BN205" s="93"/>
      <c r="BO205" s="93"/>
      <c r="BP205" s="93"/>
      <c r="BQ205" s="93"/>
      <c r="BR205" s="96"/>
      <c r="BS205" s="157"/>
    </row>
    <row r="206" spans="1:71">
      <c r="A206" s="6" t="s">
        <v>99</v>
      </c>
      <c r="B206" s="6"/>
      <c r="C206" s="71" t="s">
        <v>299</v>
      </c>
      <c r="D206" s="29" t="s">
        <v>254</v>
      </c>
      <c r="E206" s="137">
        <v>38</v>
      </c>
      <c r="F206" s="168">
        <v>3.6833333333333336</v>
      </c>
      <c r="G206" s="168"/>
      <c r="H206" s="31">
        <v>107</v>
      </c>
      <c r="I206" s="164">
        <v>4.666666666666667</v>
      </c>
      <c r="K206" s="129">
        <v>65.56</v>
      </c>
      <c r="L206" s="88">
        <v>0.61474444444444432</v>
      </c>
      <c r="M206" s="86">
        <v>15.95312222222222</v>
      </c>
      <c r="N206" s="86">
        <v>4.8171777777777773</v>
      </c>
      <c r="O206" s="86">
        <v>1.219411111111111</v>
      </c>
      <c r="P206" s="86">
        <v>3.527222222222222</v>
      </c>
      <c r="Q206" s="86">
        <v>3.789244444444444</v>
      </c>
      <c r="R206" s="86">
        <v>3.9404111111111106</v>
      </c>
      <c r="S206" s="86">
        <v>0.27210000000000001</v>
      </c>
      <c r="T206" s="86">
        <v>8.062222222222222E-2</v>
      </c>
      <c r="U206" s="86">
        <v>0.77</v>
      </c>
      <c r="V206" s="80">
        <v>99.77</v>
      </c>
      <c r="W206" s="104">
        <v>50</v>
      </c>
      <c r="X206" s="93">
        <v>109</v>
      </c>
      <c r="Y206" s="93">
        <v>570</v>
      </c>
      <c r="Z206" s="93">
        <v>23</v>
      </c>
      <c r="AA206" s="93">
        <v>201</v>
      </c>
      <c r="AB206" s="93">
        <v>14</v>
      </c>
      <c r="AC206" s="93">
        <v>15</v>
      </c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8">
        <v>7</v>
      </c>
      <c r="AQ206" s="94"/>
      <c r="AR206" s="96"/>
      <c r="AS206" s="96"/>
      <c r="AT206" s="96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6"/>
      <c r="BK206" s="93"/>
      <c r="BL206" s="93"/>
      <c r="BM206" s="93"/>
      <c r="BN206" s="93"/>
      <c r="BO206" s="93"/>
      <c r="BP206" s="93"/>
      <c r="BQ206" s="93"/>
      <c r="BR206" s="96"/>
      <c r="BS206" s="157"/>
    </row>
    <row r="207" spans="1:71">
      <c r="A207" s="6" t="s">
        <v>215</v>
      </c>
      <c r="B207" s="6"/>
      <c r="C207" s="71" t="s">
        <v>299</v>
      </c>
      <c r="D207" s="29" t="s">
        <v>199</v>
      </c>
      <c r="E207" s="137">
        <v>38</v>
      </c>
      <c r="F207" s="168">
        <v>3.6666666666666665</v>
      </c>
      <c r="G207" s="168"/>
      <c r="H207" s="31">
        <v>107</v>
      </c>
      <c r="I207" s="164">
        <v>4.666666666666667</v>
      </c>
      <c r="K207" s="129">
        <v>64.23</v>
      </c>
      <c r="L207" s="88">
        <v>0.61912967708867239</v>
      </c>
      <c r="M207" s="86">
        <v>16.239466940030752</v>
      </c>
      <c r="N207" s="86">
        <v>4.6992957457713986</v>
      </c>
      <c r="O207" s="86">
        <v>1.5427493593029216</v>
      </c>
      <c r="P207" s="86">
        <v>3.9076217324448996</v>
      </c>
      <c r="Q207" s="86">
        <v>3.6741793951819579</v>
      </c>
      <c r="R207" s="86">
        <v>3.7147780625320346</v>
      </c>
      <c r="S207" s="86">
        <v>0.30449000512557661</v>
      </c>
      <c r="T207" s="86">
        <v>8.1197334700153764E-2</v>
      </c>
      <c r="U207" s="86">
        <v>1.46</v>
      </c>
      <c r="V207" s="80">
        <v>99.01</v>
      </c>
      <c r="W207" s="104"/>
      <c r="X207" s="93">
        <v>96</v>
      </c>
      <c r="Y207" s="93">
        <v>571</v>
      </c>
      <c r="Z207" s="93">
        <v>23</v>
      </c>
      <c r="AA207" s="93">
        <v>205</v>
      </c>
      <c r="AB207" s="93">
        <v>19</v>
      </c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8"/>
      <c r="AQ207" s="94"/>
      <c r="AR207" s="93">
        <v>90.6</v>
      </c>
      <c r="AS207" s="93">
        <v>1020</v>
      </c>
      <c r="AT207" s="93">
        <v>589</v>
      </c>
      <c r="AU207" s="93">
        <v>2.75</v>
      </c>
      <c r="AV207" s="93">
        <v>9.07</v>
      </c>
      <c r="AW207" s="93">
        <v>3.13</v>
      </c>
      <c r="AX207" s="93">
        <v>42.5</v>
      </c>
      <c r="AY207" s="93">
        <v>83.6</v>
      </c>
      <c r="AZ207" s="93">
        <v>35.9</v>
      </c>
      <c r="BA207" s="93">
        <v>6.49</v>
      </c>
      <c r="BB207" s="93">
        <v>1.58</v>
      </c>
      <c r="BC207" s="93">
        <v>5.22</v>
      </c>
      <c r="BD207" s="93">
        <v>0.80800000000000005</v>
      </c>
      <c r="BE207" s="93"/>
      <c r="BF207" s="93">
        <v>0.35899999999999999</v>
      </c>
      <c r="BG207" s="93">
        <v>2.5499999999999998</v>
      </c>
      <c r="BH207" s="93">
        <v>0.376</v>
      </c>
      <c r="BI207" s="93">
        <v>1.03</v>
      </c>
      <c r="BJ207" s="93">
        <v>198</v>
      </c>
      <c r="BK207" s="93">
        <v>5.86</v>
      </c>
      <c r="BL207" s="93">
        <v>0.24</v>
      </c>
      <c r="BM207" s="93">
        <v>8.68</v>
      </c>
      <c r="BN207" s="93">
        <v>3.36</v>
      </c>
      <c r="BO207" s="93">
        <v>4.12</v>
      </c>
      <c r="BP207" s="93">
        <v>9.68</v>
      </c>
      <c r="BQ207" s="93">
        <v>11.4</v>
      </c>
      <c r="BR207" s="93">
        <v>80.400000000000006</v>
      </c>
      <c r="BS207" s="157"/>
    </row>
    <row r="208" spans="1:71">
      <c r="A208" s="6" t="s">
        <v>133</v>
      </c>
      <c r="B208" s="6"/>
      <c r="C208" s="71" t="s">
        <v>299</v>
      </c>
      <c r="D208" s="29" t="s">
        <v>766</v>
      </c>
      <c r="E208" s="137">
        <v>38</v>
      </c>
      <c r="F208" s="168">
        <v>3.65</v>
      </c>
      <c r="G208" s="168"/>
      <c r="H208" s="31">
        <v>107</v>
      </c>
      <c r="I208" s="164">
        <v>4.55</v>
      </c>
      <c r="K208" s="129">
        <v>63.69</v>
      </c>
      <c r="L208" s="88">
        <v>0.68986861313868619</v>
      </c>
      <c r="M208" s="86">
        <v>17.048116788321167</v>
      </c>
      <c r="N208" s="86">
        <v>5.602569343065694</v>
      </c>
      <c r="O208" s="86">
        <v>1.8396496350364966</v>
      </c>
      <c r="P208" s="86">
        <v>4.2332846715328474</v>
      </c>
      <c r="Q208" s="86">
        <v>2.937167883211679</v>
      </c>
      <c r="R208" s="86">
        <v>3.7420145985401465</v>
      </c>
      <c r="S208" s="86">
        <v>0.33448175182481754</v>
      </c>
      <c r="T208" s="86">
        <v>0.12543065693430658</v>
      </c>
      <c r="U208" s="86">
        <v>4.34</v>
      </c>
      <c r="V208" s="80">
        <v>100.24</v>
      </c>
      <c r="W208" s="104">
        <v>59</v>
      </c>
      <c r="X208" s="93">
        <v>138</v>
      </c>
      <c r="Y208" s="93">
        <v>618</v>
      </c>
      <c r="Z208" s="93">
        <v>25</v>
      </c>
      <c r="AA208" s="93">
        <v>195</v>
      </c>
      <c r="AB208" s="93">
        <v>14</v>
      </c>
      <c r="AC208" s="93">
        <v>34</v>
      </c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8">
        <v>18</v>
      </c>
      <c r="AQ208" s="94"/>
      <c r="AR208" s="96"/>
      <c r="AS208" s="96"/>
      <c r="AT208" s="96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6"/>
      <c r="BK208" s="93"/>
      <c r="BL208" s="93"/>
      <c r="BM208" s="93"/>
      <c r="BN208" s="93"/>
      <c r="BO208" s="93"/>
      <c r="BP208" s="93"/>
      <c r="BQ208" s="93"/>
      <c r="BR208" s="96"/>
      <c r="BS208" s="157"/>
    </row>
    <row r="209" spans="1:71">
      <c r="A209" s="6" t="s">
        <v>251</v>
      </c>
      <c r="B209" s="6"/>
      <c r="C209" s="71" t="s">
        <v>575</v>
      </c>
      <c r="D209" s="29" t="s">
        <v>170</v>
      </c>
      <c r="E209" s="137">
        <v>38</v>
      </c>
      <c r="F209" s="168">
        <v>5.9</v>
      </c>
      <c r="G209" s="168"/>
      <c r="H209" s="31">
        <v>106</v>
      </c>
      <c r="I209" s="164">
        <v>59.083333333333336</v>
      </c>
      <c r="K209" s="129">
        <v>63.31</v>
      </c>
      <c r="L209" s="88">
        <v>0.68549273021001611</v>
      </c>
      <c r="M209" s="86">
        <v>17.238126009693051</v>
      </c>
      <c r="N209" s="86">
        <v>5.4133764135702744</v>
      </c>
      <c r="O209" s="86">
        <v>1.7137318255250402</v>
      </c>
      <c r="P209" s="86">
        <v>4.1331179321486262</v>
      </c>
      <c r="Q209" s="86">
        <v>3.6290791599353791</v>
      </c>
      <c r="R209" s="86">
        <v>3.3266558966074307</v>
      </c>
      <c r="S209" s="86">
        <v>0.30242326332794828</v>
      </c>
      <c r="T209" s="86">
        <v>9.0726978998384472E-2</v>
      </c>
      <c r="U209" s="86">
        <v>0.8</v>
      </c>
      <c r="V209" s="80">
        <v>99.84</v>
      </c>
      <c r="W209" s="104">
        <v>55</v>
      </c>
      <c r="X209" s="93">
        <v>123</v>
      </c>
      <c r="Y209" s="93">
        <v>671</v>
      </c>
      <c r="Z209" s="93">
        <v>22</v>
      </c>
      <c r="AA209" s="93">
        <v>204</v>
      </c>
      <c r="AB209" s="93">
        <v>14</v>
      </c>
      <c r="AC209" s="93">
        <v>55</v>
      </c>
      <c r="AD209" s="93"/>
      <c r="AE209" s="93"/>
      <c r="AF209" s="93"/>
      <c r="AG209" s="93"/>
      <c r="AH209" s="93"/>
      <c r="AI209" s="93">
        <v>54</v>
      </c>
      <c r="AJ209" s="93"/>
      <c r="AK209" s="93"/>
      <c r="AL209" s="93"/>
      <c r="AM209" s="93"/>
      <c r="AN209" s="93"/>
      <c r="AO209" s="93"/>
      <c r="AP209" s="98">
        <v>9</v>
      </c>
      <c r="AQ209" s="94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6"/>
      <c r="BK209" s="93"/>
      <c r="BL209" s="93"/>
      <c r="BM209" s="93"/>
      <c r="BN209" s="93"/>
      <c r="BO209" s="93"/>
      <c r="BP209" s="93"/>
      <c r="BQ209" s="93"/>
      <c r="BR209" s="93"/>
      <c r="BS209" s="157"/>
    </row>
    <row r="210" spans="1:71">
      <c r="A210" s="33" t="s">
        <v>238</v>
      </c>
      <c r="B210" s="33"/>
      <c r="C210" s="71" t="s">
        <v>575</v>
      </c>
      <c r="D210" s="29" t="s">
        <v>216</v>
      </c>
      <c r="E210" s="137">
        <v>38</v>
      </c>
      <c r="F210" s="168">
        <v>5.9</v>
      </c>
      <c r="G210" s="168"/>
      <c r="H210" s="31">
        <v>106</v>
      </c>
      <c r="I210" s="164">
        <v>59.083333333333336</v>
      </c>
      <c r="K210" s="129">
        <v>61.58</v>
      </c>
      <c r="L210" s="88">
        <v>0.76397465553655841</v>
      </c>
      <c r="M210" s="86">
        <v>17.1793774514734</v>
      </c>
      <c r="N210" s="86">
        <v>6.2625817157799464</v>
      </c>
      <c r="O210" s="86">
        <v>1.7591521673539174</v>
      </c>
      <c r="P210" s="86">
        <v>4.6341094237151772</v>
      </c>
      <c r="Q210" s="86">
        <v>3.9103439605752794</v>
      </c>
      <c r="R210" s="86">
        <v>3.4278336518153476</v>
      </c>
      <c r="S210" s="86">
        <v>0.32167353917328778</v>
      </c>
      <c r="T210" s="86">
        <v>0.11057527909081767</v>
      </c>
      <c r="U210" s="86">
        <v>0.52</v>
      </c>
      <c r="V210" s="80">
        <f>SUM(K210:T210)</f>
        <v>99.949621844513729</v>
      </c>
      <c r="W210" s="104">
        <v>62</v>
      </c>
      <c r="X210" s="93">
        <v>93</v>
      </c>
      <c r="Y210" s="93">
        <v>696</v>
      </c>
      <c r="Z210" s="93">
        <v>28</v>
      </c>
      <c r="AA210" s="93">
        <v>212</v>
      </c>
      <c r="AB210" s="93">
        <v>18</v>
      </c>
      <c r="AC210" s="93">
        <v>50</v>
      </c>
      <c r="AD210" s="93">
        <v>9</v>
      </c>
      <c r="AE210" s="93">
        <v>1104</v>
      </c>
      <c r="AF210" s="93">
        <v>45</v>
      </c>
      <c r="AG210" s="93">
        <v>87</v>
      </c>
      <c r="AH210" s="93">
        <v>40</v>
      </c>
      <c r="AI210" s="93"/>
      <c r="AJ210" s="93"/>
      <c r="AK210" s="93"/>
      <c r="AL210" s="93"/>
      <c r="AM210" s="93"/>
      <c r="AN210" s="93"/>
      <c r="AO210" s="93"/>
      <c r="AP210" s="98"/>
      <c r="AQ210" s="94"/>
      <c r="AR210" s="96"/>
      <c r="AS210" s="96"/>
      <c r="AT210" s="96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6"/>
      <c r="BK210" s="93"/>
      <c r="BL210" s="93"/>
      <c r="BM210" s="93"/>
      <c r="BN210" s="93"/>
      <c r="BO210" s="93"/>
      <c r="BP210" s="93"/>
      <c r="BQ210" s="93"/>
      <c r="BR210" s="96"/>
      <c r="BS210" s="157"/>
    </row>
    <row r="211" spans="1:71">
      <c r="A211" s="6" t="s">
        <v>237</v>
      </c>
      <c r="B211" s="6"/>
      <c r="C211" s="71" t="s">
        <v>575</v>
      </c>
      <c r="D211" s="29" t="s">
        <v>88</v>
      </c>
      <c r="E211" s="137">
        <v>38</v>
      </c>
      <c r="F211" s="168">
        <v>5.9</v>
      </c>
      <c r="G211" s="168"/>
      <c r="H211" s="31">
        <v>106</v>
      </c>
      <c r="I211" s="164">
        <v>59.083333333333336</v>
      </c>
      <c r="K211" s="129">
        <v>65.03</v>
      </c>
      <c r="L211" s="88">
        <v>0.61739618066080637</v>
      </c>
      <c r="M211" s="86">
        <v>16.345816914216428</v>
      </c>
      <c r="N211" s="86">
        <v>4.8480782055168232</v>
      </c>
      <c r="O211" s="86">
        <v>1.5586723249469538</v>
      </c>
      <c r="P211" s="86">
        <v>3.6335283419217945</v>
      </c>
      <c r="Q211" s="86">
        <v>3.6031645953319189</v>
      </c>
      <c r="R211" s="86">
        <v>4.1699545316762663</v>
      </c>
      <c r="S211" s="86">
        <v>0.2732737193088815</v>
      </c>
      <c r="T211" s="86">
        <v>9.1091239769627158E-2</v>
      </c>
      <c r="U211" s="86">
        <v>1.2</v>
      </c>
      <c r="V211" s="80">
        <f>SUM(K211:T211)</f>
        <v>100.17097605334949</v>
      </c>
      <c r="W211" s="104">
        <v>105</v>
      </c>
      <c r="X211" s="93">
        <v>122</v>
      </c>
      <c r="Y211" s="93">
        <v>526</v>
      </c>
      <c r="Z211" s="93">
        <v>28</v>
      </c>
      <c r="AA211" s="93">
        <v>217</v>
      </c>
      <c r="AB211" s="93">
        <v>17</v>
      </c>
      <c r="AC211" s="93">
        <v>42</v>
      </c>
      <c r="AD211" s="93">
        <v>9</v>
      </c>
      <c r="AE211" s="93">
        <v>1093</v>
      </c>
      <c r="AF211" s="93">
        <v>45</v>
      </c>
      <c r="AG211" s="93">
        <v>86</v>
      </c>
      <c r="AH211" s="93">
        <v>39</v>
      </c>
      <c r="AI211" s="93"/>
      <c r="AJ211" s="93"/>
      <c r="AK211" s="93"/>
      <c r="AL211" s="93"/>
      <c r="AM211" s="93"/>
      <c r="AN211" s="93"/>
      <c r="AO211" s="93"/>
      <c r="AP211" s="98"/>
      <c r="AQ211" s="94">
        <v>2.2799999999999998</v>
      </c>
      <c r="AR211" s="93">
        <v>108</v>
      </c>
      <c r="AS211" s="93">
        <v>1000</v>
      </c>
      <c r="AT211" s="93">
        <v>518</v>
      </c>
      <c r="AU211" s="93">
        <v>2.56</v>
      </c>
      <c r="AV211" s="93">
        <v>9.0399999999999991</v>
      </c>
      <c r="AW211" s="93">
        <v>3.3</v>
      </c>
      <c r="AX211" s="93">
        <v>40.799999999999997</v>
      </c>
      <c r="AY211" s="93">
        <v>86.7</v>
      </c>
      <c r="AZ211" s="93">
        <v>37.5</v>
      </c>
      <c r="BA211" s="93">
        <v>7.01</v>
      </c>
      <c r="BB211" s="93">
        <v>1.45</v>
      </c>
      <c r="BC211" s="93">
        <v>5.84</v>
      </c>
      <c r="BD211" s="93">
        <v>0.751</v>
      </c>
      <c r="BE211" s="93">
        <v>1</v>
      </c>
      <c r="BF211" s="93">
        <v>0.39700000000000002</v>
      </c>
      <c r="BG211" s="93">
        <v>2.4500000000000002</v>
      </c>
      <c r="BH211" s="93">
        <v>0.34399999999999997</v>
      </c>
      <c r="BI211" s="93">
        <v>1.2</v>
      </c>
      <c r="BJ211" s="93">
        <v>202</v>
      </c>
      <c r="BK211" s="93">
        <v>5.27</v>
      </c>
      <c r="BL211" s="93">
        <v>0.19600000000000001</v>
      </c>
      <c r="BM211" s="93">
        <v>7.82</v>
      </c>
      <c r="BN211" s="93">
        <v>2.96</v>
      </c>
      <c r="BO211" s="93">
        <v>4.4400000000000004</v>
      </c>
      <c r="BP211" s="93">
        <v>7.17</v>
      </c>
      <c r="BQ211" s="93">
        <v>6.18</v>
      </c>
      <c r="BR211" s="93">
        <v>67.599999999999994</v>
      </c>
      <c r="BS211" s="157"/>
    </row>
    <row r="212" spans="1:71">
      <c r="A212" s="6" t="s">
        <v>427</v>
      </c>
      <c r="B212" s="6"/>
      <c r="C212" s="71" t="s">
        <v>239</v>
      </c>
      <c r="D212" s="29" t="s">
        <v>178</v>
      </c>
      <c r="E212" s="137">
        <v>38</v>
      </c>
      <c r="F212" s="168">
        <v>3.15</v>
      </c>
      <c r="G212" s="168"/>
      <c r="H212" s="31">
        <v>106</v>
      </c>
      <c r="I212" s="164">
        <v>41.616666666666667</v>
      </c>
      <c r="K212" s="129">
        <v>60.74</v>
      </c>
      <c r="L212" s="88">
        <v>0.74484662576687111</v>
      </c>
      <c r="M212" s="86">
        <v>17.519631901840491</v>
      </c>
      <c r="N212" s="86">
        <v>5.8433742331288343</v>
      </c>
      <c r="O212" s="86">
        <v>2.7800613496932516</v>
      </c>
      <c r="P212" s="86">
        <v>4.9831288343558287</v>
      </c>
      <c r="Q212" s="86">
        <v>3.2416564417177911</v>
      </c>
      <c r="R212" s="86">
        <v>2.8534969325153376</v>
      </c>
      <c r="S212" s="86">
        <v>0.34619631901840492</v>
      </c>
      <c r="T212" s="86">
        <v>0.12588957055214722</v>
      </c>
      <c r="U212" s="86">
        <v>4.6399999999999997</v>
      </c>
      <c r="V212" s="80">
        <v>99.18</v>
      </c>
      <c r="W212" s="104"/>
      <c r="X212" s="96">
        <v>98</v>
      </c>
      <c r="Y212" s="96">
        <v>700</v>
      </c>
      <c r="Z212" s="96">
        <v>28</v>
      </c>
      <c r="AA212" s="96">
        <v>210</v>
      </c>
      <c r="AB212" s="96">
        <v>13</v>
      </c>
      <c r="AC212" s="96"/>
      <c r="AD212" s="96"/>
      <c r="AE212" s="96">
        <v>1000</v>
      </c>
      <c r="AF212" s="96">
        <v>41</v>
      </c>
      <c r="AG212" s="96">
        <v>65</v>
      </c>
      <c r="AH212" s="93"/>
      <c r="AI212" s="93"/>
      <c r="AJ212" s="93"/>
      <c r="AK212" s="93"/>
      <c r="AL212" s="93"/>
      <c r="AM212" s="93"/>
      <c r="AN212" s="93"/>
      <c r="AO212" s="93"/>
      <c r="AP212" s="98"/>
      <c r="AQ212" s="94"/>
      <c r="AR212" s="96"/>
      <c r="AS212" s="96"/>
      <c r="AT212" s="96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6"/>
      <c r="BK212" s="93"/>
      <c r="BL212" s="93"/>
      <c r="BM212" s="93"/>
      <c r="BN212" s="93"/>
      <c r="BO212" s="93"/>
      <c r="BP212" s="93"/>
      <c r="BQ212" s="93"/>
      <c r="BR212" s="96"/>
      <c r="BS212" s="157"/>
    </row>
    <row r="213" spans="1:71">
      <c r="A213" s="6" t="s">
        <v>426</v>
      </c>
      <c r="B213" s="6"/>
      <c r="C213" s="71" t="s">
        <v>240</v>
      </c>
      <c r="D213" s="29" t="s">
        <v>647</v>
      </c>
      <c r="E213" s="137">
        <v>37</v>
      </c>
      <c r="F213" s="168">
        <v>52.583333333333336</v>
      </c>
      <c r="G213" s="168"/>
      <c r="H213" s="31">
        <v>106</v>
      </c>
      <c r="I213" s="164">
        <v>41.3</v>
      </c>
      <c r="K213" s="129">
        <v>59.53</v>
      </c>
      <c r="L213" s="88">
        <v>0.77829216354344122</v>
      </c>
      <c r="M213" s="86">
        <v>17.984859454855197</v>
      </c>
      <c r="N213" s="86">
        <v>6.3630643100511071</v>
      </c>
      <c r="O213" s="86">
        <v>2.7345400340715504</v>
      </c>
      <c r="P213" s="86">
        <v>5.0799339863713797</v>
      </c>
      <c r="Q213" s="86">
        <v>3.1657559625212945</v>
      </c>
      <c r="R213" s="86">
        <v>2.6609178023850082</v>
      </c>
      <c r="S213" s="86">
        <v>0.34707623509369678</v>
      </c>
      <c r="T213" s="86">
        <v>0.13672700170357752</v>
      </c>
      <c r="U213" s="86">
        <v>4.8600000000000003</v>
      </c>
      <c r="V213" s="80">
        <v>98.78</v>
      </c>
      <c r="W213" s="104"/>
      <c r="X213" s="96">
        <v>106</v>
      </c>
      <c r="Y213" s="96">
        <v>710</v>
      </c>
      <c r="Z213" s="96">
        <v>30</v>
      </c>
      <c r="AA213" s="96">
        <v>210</v>
      </c>
      <c r="AB213" s="96">
        <v>14</v>
      </c>
      <c r="AC213" s="96"/>
      <c r="AD213" s="96"/>
      <c r="AE213" s="96">
        <v>920</v>
      </c>
      <c r="AF213" s="96">
        <v>53</v>
      </c>
      <c r="AG213" s="96">
        <v>86</v>
      </c>
      <c r="AH213" s="93"/>
      <c r="AI213" s="93"/>
      <c r="AJ213" s="93"/>
      <c r="AK213" s="93"/>
      <c r="AL213" s="93"/>
      <c r="AM213" s="93"/>
      <c r="AN213" s="93"/>
      <c r="AO213" s="93"/>
      <c r="AP213" s="98"/>
      <c r="AQ213" s="94"/>
      <c r="AR213" s="96"/>
      <c r="AS213" s="96"/>
      <c r="AT213" s="96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6"/>
      <c r="BK213" s="93"/>
      <c r="BL213" s="93"/>
      <c r="BM213" s="93"/>
      <c r="BN213" s="93"/>
      <c r="BO213" s="93"/>
      <c r="BP213" s="93"/>
      <c r="BQ213" s="93"/>
      <c r="BR213" s="96"/>
      <c r="BS213" s="157"/>
    </row>
    <row r="214" spans="1:71">
      <c r="A214" s="6" t="s">
        <v>131</v>
      </c>
      <c r="B214" s="6"/>
      <c r="C214" s="71" t="s">
        <v>279</v>
      </c>
      <c r="D214" s="29" t="s">
        <v>785</v>
      </c>
      <c r="E214" s="137">
        <v>37</v>
      </c>
      <c r="F214" s="168">
        <v>53.083333333333336</v>
      </c>
      <c r="G214" s="168"/>
      <c r="H214" s="31">
        <v>106</v>
      </c>
      <c r="I214" s="164">
        <v>47.483333333333334</v>
      </c>
      <c r="K214" s="129">
        <v>64.88</v>
      </c>
      <c r="L214" s="88">
        <v>0.58967914659610099</v>
      </c>
      <c r="M214" s="86">
        <v>16.562742345620315</v>
      </c>
      <c r="N214" s="86">
        <v>4.6760521800252217</v>
      </c>
      <c r="O214" s="86">
        <v>1.6759302061152346</v>
      </c>
      <c r="P214" s="86">
        <v>3.7760155878522257</v>
      </c>
      <c r="Q214" s="86">
        <v>3.1035744557689529</v>
      </c>
      <c r="R214" s="86">
        <v>4.448456719935499</v>
      </c>
      <c r="S214" s="86">
        <v>0.25863120464741274</v>
      </c>
      <c r="T214" s="86">
        <v>0.11586677968204091</v>
      </c>
      <c r="U214" s="86">
        <v>3.34</v>
      </c>
      <c r="V214" s="80">
        <v>100.08200000000001</v>
      </c>
      <c r="W214" s="104"/>
      <c r="X214" s="93">
        <v>132</v>
      </c>
      <c r="Y214" s="93">
        <v>513</v>
      </c>
      <c r="Z214" s="93">
        <v>20</v>
      </c>
      <c r="AA214" s="93">
        <v>185</v>
      </c>
      <c r="AB214" s="93">
        <v>13</v>
      </c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8"/>
      <c r="AQ214" s="94"/>
      <c r="AR214" s="96"/>
      <c r="AS214" s="96"/>
      <c r="AT214" s="96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6"/>
      <c r="BK214" s="93"/>
      <c r="BL214" s="93"/>
      <c r="BM214" s="93"/>
      <c r="BN214" s="93"/>
      <c r="BO214" s="93"/>
      <c r="BP214" s="93"/>
      <c r="BQ214" s="93"/>
      <c r="BR214" s="96"/>
      <c r="BS214" s="157"/>
    </row>
    <row r="215" spans="1:71">
      <c r="A215" s="6" t="s">
        <v>316</v>
      </c>
      <c r="B215" s="6"/>
      <c r="C215" s="71" t="s">
        <v>185</v>
      </c>
      <c r="D215" s="29" t="s">
        <v>293</v>
      </c>
      <c r="E215" s="137">
        <v>37</v>
      </c>
      <c r="F215" s="168">
        <v>57.35</v>
      </c>
      <c r="G215" s="168"/>
      <c r="H215" s="31">
        <v>106</v>
      </c>
      <c r="I215" s="164">
        <v>55.466666666666669</v>
      </c>
      <c r="K215" s="129">
        <v>63.864639684259394</v>
      </c>
      <c r="L215" s="86">
        <v>0.64066253933859563</v>
      </c>
      <c r="M215" s="88">
        <v>16.397276685755553</v>
      </c>
      <c r="N215" s="86">
        <v>4.961552700820306</v>
      </c>
      <c r="O215" s="86">
        <v>1.6855770004643242</v>
      </c>
      <c r="P215" s="86">
        <v>3.8787716039828712</v>
      </c>
      <c r="Q215" s="86">
        <v>3.8490923489655882</v>
      </c>
      <c r="R215" s="86">
        <v>3.505222359799824</v>
      </c>
      <c r="S215" s="86">
        <v>0.29167543723881745</v>
      </c>
      <c r="T215" s="86">
        <v>0.11052963937470978</v>
      </c>
      <c r="U215" s="86">
        <v>2.27</v>
      </c>
      <c r="V215" s="80">
        <v>99.185000000000002</v>
      </c>
      <c r="W215" s="104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8"/>
      <c r="AQ215" s="94"/>
      <c r="AR215" s="96"/>
      <c r="AS215" s="96"/>
      <c r="AT215" s="96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6"/>
      <c r="BK215" s="93"/>
      <c r="BL215" s="93"/>
      <c r="BM215" s="93"/>
      <c r="BN215" s="93"/>
      <c r="BO215" s="93"/>
      <c r="BP215" s="93"/>
      <c r="BQ215" s="93"/>
      <c r="BR215" s="96"/>
      <c r="BS215" s="157"/>
    </row>
    <row r="216" spans="1:71">
      <c r="A216" s="6" t="s">
        <v>592</v>
      </c>
      <c r="B216" s="6"/>
      <c r="C216" s="71" t="s">
        <v>185</v>
      </c>
      <c r="D216" s="29" t="s">
        <v>294</v>
      </c>
      <c r="E216" s="137">
        <v>37</v>
      </c>
      <c r="F216" s="168">
        <v>57.35</v>
      </c>
      <c r="G216" s="168"/>
      <c r="H216" s="31">
        <v>106</v>
      </c>
      <c r="I216" s="164">
        <v>55.466666666666669</v>
      </c>
      <c r="K216" s="129">
        <v>64.185716804452483</v>
      </c>
      <c r="L216" s="86">
        <v>0.65767780463529091</v>
      </c>
      <c r="M216" s="88">
        <v>16.415678414007434</v>
      </c>
      <c r="N216" s="86">
        <v>4.845196238142635</v>
      </c>
      <c r="O216" s="86">
        <v>1.5628687615526804</v>
      </c>
      <c r="P216" s="86">
        <v>3.8137230606731536</v>
      </c>
      <c r="Q216" s="86">
        <v>3.7672512035099843</v>
      </c>
      <c r="R216" s="86">
        <v>3.8359487314903218</v>
      </c>
      <c r="S216" s="86">
        <v>0.29600552497410171</v>
      </c>
      <c r="T216" s="86">
        <v>9.193345656192238E-2</v>
      </c>
      <c r="U216" s="86">
        <v>1.01</v>
      </c>
      <c r="V216" s="80">
        <v>99.471999999999994</v>
      </c>
      <c r="W216" s="104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8"/>
      <c r="AQ216" s="94"/>
      <c r="AR216" s="96"/>
      <c r="AS216" s="96"/>
      <c r="AT216" s="96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6"/>
      <c r="BK216" s="93"/>
      <c r="BL216" s="93"/>
      <c r="BM216" s="93"/>
      <c r="BN216" s="93"/>
      <c r="BO216" s="93"/>
      <c r="BP216" s="93"/>
      <c r="BQ216" s="93"/>
      <c r="BR216" s="96"/>
      <c r="BS216" s="157"/>
    </row>
    <row r="217" spans="1:71">
      <c r="A217" s="6" t="s">
        <v>708</v>
      </c>
      <c r="B217" s="6"/>
      <c r="C217" s="71" t="s">
        <v>185</v>
      </c>
      <c r="D217" s="29" t="s">
        <v>293</v>
      </c>
      <c r="E217" s="137">
        <v>37</v>
      </c>
      <c r="F217" s="168">
        <v>57.583333333333336</v>
      </c>
      <c r="G217" s="168"/>
      <c r="H217" s="31">
        <v>106</v>
      </c>
      <c r="I217" s="164">
        <v>54.75</v>
      </c>
      <c r="K217" s="129">
        <v>64.39</v>
      </c>
      <c r="L217" s="88">
        <v>0.62748607960404201</v>
      </c>
      <c r="M217" s="86">
        <v>16.664384409156526</v>
      </c>
      <c r="N217" s="86">
        <v>4.7318622396370378</v>
      </c>
      <c r="O217" s="86">
        <v>1.5429985564033819</v>
      </c>
      <c r="P217" s="86">
        <v>3.8060631057950092</v>
      </c>
      <c r="Q217" s="86">
        <v>3.3431635388739944</v>
      </c>
      <c r="R217" s="86">
        <v>4.2175293875025774</v>
      </c>
      <c r="S217" s="86">
        <v>0.32917302536605486</v>
      </c>
      <c r="T217" s="86">
        <v>0.10286657042689214</v>
      </c>
      <c r="U217" s="86">
        <v>2.78</v>
      </c>
      <c r="V217" s="80">
        <v>99.76</v>
      </c>
      <c r="W217" s="104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8"/>
      <c r="AQ217" s="94"/>
      <c r="AR217" s="96"/>
      <c r="AS217" s="96"/>
      <c r="AT217" s="96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6"/>
      <c r="BK217" s="93"/>
      <c r="BL217" s="93"/>
      <c r="BM217" s="93"/>
      <c r="BN217" s="93"/>
      <c r="BO217" s="93"/>
      <c r="BP217" s="93"/>
      <c r="BQ217" s="93"/>
      <c r="BR217" s="96"/>
      <c r="BS217" s="157"/>
    </row>
    <row r="218" spans="1:71">
      <c r="A218" s="6"/>
      <c r="B218" s="6"/>
      <c r="D218" s="10"/>
      <c r="E218" s="137"/>
      <c r="F218" s="168"/>
      <c r="G218" s="168"/>
      <c r="I218" s="164"/>
      <c r="K218" s="129"/>
      <c r="L218" s="88"/>
      <c r="M218" s="86"/>
      <c r="N218" s="86"/>
      <c r="O218" s="86"/>
      <c r="P218" s="86"/>
      <c r="Q218" s="86"/>
      <c r="R218" s="86"/>
      <c r="S218" s="86"/>
      <c r="T218" s="86"/>
      <c r="U218" s="86"/>
      <c r="V218" s="80"/>
      <c r="W218" s="104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8"/>
      <c r="AQ218" s="94"/>
      <c r="AR218" s="96"/>
      <c r="AS218" s="96"/>
      <c r="AT218" s="96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6"/>
      <c r="BK218" s="93"/>
      <c r="BL218" s="93"/>
      <c r="BM218" s="93"/>
      <c r="BN218" s="93"/>
      <c r="BO218" s="93"/>
      <c r="BP218" s="93"/>
      <c r="BQ218" s="93"/>
      <c r="BR218" s="96"/>
      <c r="BS218" s="157"/>
    </row>
    <row r="219" spans="1:71">
      <c r="A219" s="6"/>
      <c r="B219" s="56" t="s">
        <v>235</v>
      </c>
      <c r="E219" s="137"/>
      <c r="F219" s="168"/>
      <c r="G219" s="168"/>
      <c r="H219" s="56"/>
      <c r="I219" s="164"/>
      <c r="K219" s="129"/>
      <c r="L219" s="88"/>
      <c r="M219" s="86"/>
      <c r="N219" s="86"/>
      <c r="O219" s="86"/>
      <c r="P219" s="86"/>
      <c r="Q219" s="82"/>
      <c r="R219" s="86"/>
      <c r="S219" s="86"/>
      <c r="T219" s="86"/>
      <c r="U219" s="86"/>
      <c r="V219" s="80"/>
      <c r="W219" s="104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8"/>
      <c r="AQ219" s="94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157"/>
    </row>
    <row r="220" spans="1:71">
      <c r="A220" s="6"/>
      <c r="B220" s="6"/>
      <c r="D220" s="29"/>
      <c r="E220" s="137"/>
      <c r="F220" s="168"/>
      <c r="G220" s="168"/>
      <c r="H220" s="34"/>
      <c r="I220" s="164"/>
      <c r="K220" s="129"/>
      <c r="L220" s="88"/>
      <c r="M220" s="86"/>
      <c r="N220" s="86"/>
      <c r="O220" s="86"/>
      <c r="P220" s="86"/>
      <c r="Q220" s="82"/>
      <c r="R220" s="86"/>
      <c r="S220" s="86"/>
      <c r="T220" s="86"/>
      <c r="U220" s="86"/>
      <c r="V220" s="80"/>
      <c r="W220" s="104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8"/>
      <c r="AQ220" s="94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157"/>
    </row>
    <row r="221" spans="1:71">
      <c r="A221" s="6"/>
      <c r="B221" s="6"/>
      <c r="C221" s="72" t="s">
        <v>464</v>
      </c>
      <c r="D221" s="29"/>
      <c r="E221" s="137"/>
      <c r="F221" s="168"/>
      <c r="G221" s="168"/>
      <c r="H221" s="34"/>
      <c r="I221" s="164"/>
      <c r="K221" s="129"/>
      <c r="L221" s="88"/>
      <c r="M221" s="86"/>
      <c r="N221" s="86"/>
      <c r="O221" s="86"/>
      <c r="P221" s="86"/>
      <c r="Q221" s="86"/>
      <c r="R221" s="86"/>
      <c r="S221" s="86"/>
      <c r="T221" s="86"/>
      <c r="U221" s="86"/>
      <c r="V221" s="80"/>
      <c r="W221" s="104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8"/>
      <c r="AQ221" s="94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157"/>
    </row>
    <row r="222" spans="1:71">
      <c r="A222" s="6" t="s">
        <v>214</v>
      </c>
      <c r="B222" s="6"/>
      <c r="C222" s="71" t="s">
        <v>412</v>
      </c>
      <c r="D222" s="29" t="s">
        <v>392</v>
      </c>
      <c r="E222" s="137">
        <v>37</v>
      </c>
      <c r="F222" s="168">
        <v>58.833333333333336</v>
      </c>
      <c r="G222" s="168"/>
      <c r="H222" s="31">
        <v>107</v>
      </c>
      <c r="I222" s="164">
        <v>1.3833333333333333</v>
      </c>
      <c r="K222" s="126">
        <v>68.63</v>
      </c>
      <c r="L222" s="81">
        <v>0.44401402788560734</v>
      </c>
      <c r="M222" s="82">
        <v>15.583732247120508</v>
      </c>
      <c r="N222" s="82">
        <v>3.0638022589256275</v>
      </c>
      <c r="O222" s="82">
        <v>0.63807241537005333</v>
      </c>
      <c r="P222" s="82">
        <v>2.5533443266295852</v>
      </c>
      <c r="Q222" s="82">
        <v>2.5122123858040779</v>
      </c>
      <c r="R222" s="82">
        <v>5.4832041115849703</v>
      </c>
      <c r="S222" s="82">
        <v>0.2183156859200017</v>
      </c>
      <c r="T222" s="82">
        <v>4.2186605974879561E-2</v>
      </c>
      <c r="U222" s="82">
        <v>5.14</v>
      </c>
      <c r="V222" s="90">
        <v>99.166999999999987</v>
      </c>
      <c r="W222" s="104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8"/>
      <c r="AQ222" s="94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157"/>
    </row>
    <row r="223" spans="1:71">
      <c r="A223" s="6" t="s">
        <v>234</v>
      </c>
      <c r="B223" s="6"/>
      <c r="C223" s="71" t="s">
        <v>412</v>
      </c>
      <c r="D223" s="29" t="s">
        <v>449</v>
      </c>
      <c r="E223" s="137">
        <v>37</v>
      </c>
      <c r="F223" s="168">
        <v>58.883333333333333</v>
      </c>
      <c r="G223" s="168"/>
      <c r="H223" s="31">
        <v>107</v>
      </c>
      <c r="I223" s="164">
        <v>1.6666666666666665</v>
      </c>
      <c r="K223" s="126">
        <v>60.44</v>
      </c>
      <c r="L223" s="81">
        <v>0.86606705610817214</v>
      </c>
      <c r="M223" s="82">
        <v>16.708088482199393</v>
      </c>
      <c r="N223" s="82">
        <v>6.5254548295512569</v>
      </c>
      <c r="O223" s="82">
        <v>2.485500765947017</v>
      </c>
      <c r="P223" s="82">
        <v>4.8461173022324804</v>
      </c>
      <c r="Q223" s="82">
        <v>3.4764520517167425</v>
      </c>
      <c r="R223" s="82">
        <v>3.6317958495884315</v>
      </c>
      <c r="S223" s="82">
        <v>0.34622375865520133</v>
      </c>
      <c r="T223" s="82">
        <v>9.5439980391756371E-2</v>
      </c>
      <c r="U223" s="82">
        <v>1.5</v>
      </c>
      <c r="V223" s="90">
        <v>99.418000000000006</v>
      </c>
      <c r="W223" s="104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8"/>
      <c r="AQ223" s="94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157"/>
    </row>
    <row r="224" spans="1:71">
      <c r="A224" s="6" t="s">
        <v>639</v>
      </c>
      <c r="B224" s="6"/>
      <c r="C224" s="71" t="s">
        <v>412</v>
      </c>
      <c r="D224" s="29" t="s">
        <v>772</v>
      </c>
      <c r="E224" s="137">
        <v>37</v>
      </c>
      <c r="F224" s="168">
        <v>59.016666666666666</v>
      </c>
      <c r="G224" s="168"/>
      <c r="H224" s="31">
        <v>107</v>
      </c>
      <c r="I224" s="164">
        <v>1.5833333333333335</v>
      </c>
      <c r="K224" s="126">
        <v>72.87</v>
      </c>
      <c r="L224" s="81">
        <v>0.39263961801706515</v>
      </c>
      <c r="M224" s="82">
        <v>13.870574886350925</v>
      </c>
      <c r="N224" s="82">
        <v>1.5463339197998556</v>
      </c>
      <c r="O224" s="82">
        <v>0.39566768705061578</v>
      </c>
      <c r="P224" s="82">
        <v>1.6371759908063745</v>
      </c>
      <c r="Q224" s="82">
        <v>2.5577089770057659</v>
      </c>
      <c r="R224" s="82">
        <v>5.7866399231152554</v>
      </c>
      <c r="S224" s="82">
        <v>0.17663736029045346</v>
      </c>
      <c r="T224" s="82">
        <v>1.9177770545820663E-2</v>
      </c>
      <c r="U224" s="82">
        <v>0.92</v>
      </c>
      <c r="V224" s="90">
        <v>99.248999999999995</v>
      </c>
      <c r="W224" s="104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8"/>
      <c r="AQ224" s="94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157"/>
    </row>
    <row r="225" spans="1:71">
      <c r="A225" s="6" t="s">
        <v>713</v>
      </c>
      <c r="B225" s="6"/>
      <c r="C225" s="71" t="s">
        <v>412</v>
      </c>
      <c r="D225" s="29" t="s">
        <v>741</v>
      </c>
      <c r="E225" s="137">
        <v>37</v>
      </c>
      <c r="F225" s="168">
        <v>59.033333333333331</v>
      </c>
      <c r="G225" s="168"/>
      <c r="H225" s="31">
        <v>107</v>
      </c>
      <c r="I225" s="164">
        <v>0.6333333333333333</v>
      </c>
      <c r="K225" s="126">
        <v>70.02</v>
      </c>
      <c r="L225" s="81">
        <v>0.42987119215224151</v>
      </c>
      <c r="M225" s="82">
        <v>15.00035012042464</v>
      </c>
      <c r="N225" s="82">
        <v>3.4810333054237601</v>
      </c>
      <c r="O225" s="82">
        <v>0.63300841421941056</v>
      </c>
      <c r="P225" s="82">
        <v>1.6846026193651087</v>
      </c>
      <c r="Q225" s="82">
        <v>3.0244875285556279</v>
      </c>
      <c r="R225" s="82">
        <v>4.760387426220527</v>
      </c>
      <c r="S225" s="82">
        <v>0.18672209301123618</v>
      </c>
      <c r="T225" s="82">
        <v>3.0778366979874097E-2</v>
      </c>
      <c r="U225" s="82">
        <v>2.5099999999999998</v>
      </c>
      <c r="V225" s="90">
        <v>99.251000000000005</v>
      </c>
      <c r="W225" s="104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8"/>
      <c r="AQ225" s="94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157"/>
    </row>
    <row r="226" spans="1:71">
      <c r="A226" s="6" t="s">
        <v>496</v>
      </c>
      <c r="B226" s="6"/>
      <c r="C226" s="71" t="s">
        <v>412</v>
      </c>
      <c r="D226" s="29" t="s">
        <v>787</v>
      </c>
      <c r="E226" s="137">
        <v>37</v>
      </c>
      <c r="F226" s="168">
        <v>59.65</v>
      </c>
      <c r="G226" s="168"/>
      <c r="H226" s="31">
        <v>107</v>
      </c>
      <c r="I226" s="164">
        <v>0.51666666666666672</v>
      </c>
      <c r="K226" s="126">
        <v>68.83</v>
      </c>
      <c r="L226" s="81">
        <v>0.44184613764192876</v>
      </c>
      <c r="M226" s="82">
        <v>15.017545912241159</v>
      </c>
      <c r="N226" s="82">
        <v>3.0918784099766174</v>
      </c>
      <c r="O226" s="82">
        <v>0.9797911988371848</v>
      </c>
      <c r="P226" s="82">
        <v>2.5570670093320134</v>
      </c>
      <c r="Q226" s="82">
        <v>3.7520362326473005</v>
      </c>
      <c r="R226" s="82">
        <v>4.2231298687619816</v>
      </c>
      <c r="S226" s="82">
        <v>0.19219784710665458</v>
      </c>
      <c r="T226" s="82">
        <v>9.0876155968907329E-2</v>
      </c>
      <c r="U226" s="82">
        <v>4.2300000000000004</v>
      </c>
      <c r="V226" s="90">
        <v>99.172000000000025</v>
      </c>
      <c r="W226" s="104">
        <v>55.5</v>
      </c>
      <c r="X226" s="93">
        <v>138</v>
      </c>
      <c r="Y226" s="93">
        <v>389</v>
      </c>
      <c r="Z226" s="93">
        <v>27.5</v>
      </c>
      <c r="AA226" s="93">
        <v>186</v>
      </c>
      <c r="AB226" s="93">
        <v>18</v>
      </c>
      <c r="AC226" s="93">
        <v>41.5</v>
      </c>
      <c r="AD226" s="93">
        <v>22.5</v>
      </c>
      <c r="AE226" s="93">
        <v>795</v>
      </c>
      <c r="AF226" s="93">
        <v>45</v>
      </c>
      <c r="AG226" s="93">
        <v>82</v>
      </c>
      <c r="AH226" s="93">
        <v>32</v>
      </c>
      <c r="AI226" s="93"/>
      <c r="AJ226" s="93"/>
      <c r="AK226" s="93"/>
      <c r="AL226" s="93"/>
      <c r="AM226" s="93"/>
      <c r="AN226" s="93"/>
      <c r="AO226" s="93"/>
      <c r="AP226" s="98"/>
      <c r="AQ226" s="94">
        <v>3.1</v>
      </c>
      <c r="AR226" s="93">
        <v>136</v>
      </c>
      <c r="AS226" s="93">
        <v>777</v>
      </c>
      <c r="AT226" s="93">
        <v>418</v>
      </c>
      <c r="AU226" s="93">
        <v>2.72</v>
      </c>
      <c r="AV226" s="93">
        <v>11.3</v>
      </c>
      <c r="AW226" s="93">
        <v>4.62</v>
      </c>
      <c r="AX226" s="93">
        <v>40.200000000000003</v>
      </c>
      <c r="AY226" s="93">
        <v>83.3</v>
      </c>
      <c r="AZ226" s="93">
        <v>37.200000000000003</v>
      </c>
      <c r="BA226" s="93">
        <v>6.71</v>
      </c>
      <c r="BB226" s="93">
        <v>1.06</v>
      </c>
      <c r="BC226" s="93">
        <v>5.61</v>
      </c>
      <c r="BD226" s="93">
        <v>0.69399999999999995</v>
      </c>
      <c r="BE226" s="93">
        <v>0.97</v>
      </c>
      <c r="BF226" s="96">
        <v>0.39</v>
      </c>
      <c r="BG226" s="93">
        <v>2.5</v>
      </c>
      <c r="BH226" s="93">
        <v>0.36599999999999999</v>
      </c>
      <c r="BI226" s="93">
        <v>1.34</v>
      </c>
      <c r="BJ226" s="93">
        <v>194</v>
      </c>
      <c r="BK226" s="93">
        <v>5.39</v>
      </c>
      <c r="BL226" s="93">
        <v>0.183</v>
      </c>
      <c r="BM226" s="93">
        <v>5.07</v>
      </c>
      <c r="BN226" s="93">
        <v>2.13</v>
      </c>
      <c r="BO226" s="93">
        <v>2.35</v>
      </c>
      <c r="BP226" s="93">
        <v>4.8600000000000003</v>
      </c>
      <c r="BQ226" s="93">
        <v>4.04</v>
      </c>
      <c r="BR226" s="93">
        <v>56.3</v>
      </c>
      <c r="BS226" s="157"/>
    </row>
    <row r="227" spans="1:71">
      <c r="A227" s="6" t="s">
        <v>720</v>
      </c>
      <c r="B227" s="6"/>
      <c r="C227" s="71" t="s">
        <v>299</v>
      </c>
      <c r="D227" s="29" t="s">
        <v>16</v>
      </c>
      <c r="E227" s="137">
        <v>38</v>
      </c>
      <c r="F227" s="168">
        <v>0.43333333333333335</v>
      </c>
      <c r="G227" s="168"/>
      <c r="H227" s="31">
        <v>107</v>
      </c>
      <c r="I227" s="164">
        <v>2.2833333333333332</v>
      </c>
      <c r="K227" s="126">
        <v>70.22</v>
      </c>
      <c r="L227" s="81">
        <v>0.66515984420099361</v>
      </c>
      <c r="M227" s="82">
        <v>16.935012135583765</v>
      </c>
      <c r="N227" s="82">
        <v>3.6998188139103192</v>
      </c>
      <c r="O227" s="82">
        <v>0.82773086043542177</v>
      </c>
      <c r="P227" s="82">
        <v>0.89573442278184912</v>
      </c>
      <c r="Q227" s="82">
        <v>0.38358259386031734</v>
      </c>
      <c r="R227" s="82">
        <v>5.0428891702522618</v>
      </c>
      <c r="S227" s="82">
        <v>0.31451647585222697</v>
      </c>
      <c r="T227" s="82">
        <v>4.462733778984302E-2</v>
      </c>
      <c r="U227" s="82">
        <v>5.83</v>
      </c>
      <c r="V227" s="90">
        <v>99.027000000000015</v>
      </c>
      <c r="W227" s="104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8"/>
      <c r="AQ227" s="94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157"/>
    </row>
    <row r="228" spans="1:71">
      <c r="A228" s="6" t="s">
        <v>236</v>
      </c>
      <c r="B228" s="6"/>
      <c r="C228" s="71" t="s">
        <v>299</v>
      </c>
      <c r="D228" s="29" t="s">
        <v>696</v>
      </c>
      <c r="E228" s="137">
        <v>38</v>
      </c>
      <c r="F228" s="168">
        <v>0.15</v>
      </c>
      <c r="G228" s="168"/>
      <c r="H228" s="31">
        <v>107</v>
      </c>
      <c r="I228" s="164">
        <v>1.05</v>
      </c>
      <c r="K228" s="126">
        <v>69.89</v>
      </c>
      <c r="L228" s="81">
        <v>0.41852234515201675</v>
      </c>
      <c r="M228" s="82">
        <v>15.407462148270756</v>
      </c>
      <c r="N228" s="82">
        <v>3.022661381653454</v>
      </c>
      <c r="O228" s="82">
        <v>0.76242442721491421</v>
      </c>
      <c r="P228" s="82">
        <v>3.3070835438627055</v>
      </c>
      <c r="Q228" s="82">
        <v>3.037801724888928</v>
      </c>
      <c r="R228" s="82">
        <v>3.214078578273369</v>
      </c>
      <c r="S228" s="82">
        <v>0.17843975956093738</v>
      </c>
      <c r="T228" s="82">
        <v>7.6783169265615472E-2</v>
      </c>
      <c r="U228" s="82">
        <v>7.48</v>
      </c>
      <c r="V228" s="90">
        <v>99.311999999999969</v>
      </c>
      <c r="W228" s="104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8"/>
      <c r="AQ228" s="94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157"/>
    </row>
    <row r="229" spans="1:71">
      <c r="A229" s="35" t="s">
        <v>507</v>
      </c>
      <c r="B229" s="35"/>
      <c r="C229" s="75" t="s">
        <v>412</v>
      </c>
      <c r="D229" s="118" t="s">
        <v>752</v>
      </c>
      <c r="E229" s="137">
        <v>37</v>
      </c>
      <c r="F229" s="168">
        <v>59.81666666666667</v>
      </c>
      <c r="G229" s="168"/>
      <c r="H229" s="31">
        <v>107</v>
      </c>
      <c r="I229" s="164">
        <v>3.0666666666666669</v>
      </c>
      <c r="K229" s="129">
        <v>61.28</v>
      </c>
      <c r="L229" s="81">
        <v>0.82276424581005569</v>
      </c>
      <c r="M229" s="82">
        <v>16.691804367699337</v>
      </c>
      <c r="N229" s="82">
        <v>6.0383213814118841</v>
      </c>
      <c r="O229" s="82">
        <v>2.0730828847130525</v>
      </c>
      <c r="P229" s="82">
        <v>4.7667766378872525</v>
      </c>
      <c r="Q229" s="82">
        <v>3.6114700863382425</v>
      </c>
      <c r="R229" s="82">
        <v>3.8126126968004059</v>
      </c>
      <c r="S229" s="82">
        <v>0.3264777044184865</v>
      </c>
      <c r="T229" s="82">
        <v>9.0969019807008625E-2</v>
      </c>
      <c r="U229" s="82">
        <v>1.06</v>
      </c>
      <c r="V229" s="90">
        <v>99.51</v>
      </c>
      <c r="W229" s="102"/>
      <c r="X229" s="93">
        <v>113</v>
      </c>
      <c r="Y229" s="93">
        <v>544</v>
      </c>
      <c r="Z229" s="93">
        <v>26</v>
      </c>
      <c r="AA229" s="93">
        <v>248</v>
      </c>
      <c r="AB229" s="93">
        <v>14</v>
      </c>
      <c r="AC229" s="93"/>
      <c r="AD229" s="93"/>
      <c r="AE229" s="93">
        <v>935</v>
      </c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8"/>
      <c r="AQ229" s="94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157"/>
    </row>
    <row r="230" spans="1:71">
      <c r="A230" s="35" t="s">
        <v>508</v>
      </c>
      <c r="B230" s="35"/>
      <c r="C230" s="75" t="s">
        <v>299</v>
      </c>
      <c r="D230" s="118" t="s">
        <v>752</v>
      </c>
      <c r="E230" s="137">
        <v>38</v>
      </c>
      <c r="F230" s="168">
        <v>1.6666666666666666E-2</v>
      </c>
      <c r="G230" s="168"/>
      <c r="H230" s="31">
        <v>107</v>
      </c>
      <c r="I230" s="164">
        <v>2.5</v>
      </c>
      <c r="K230" s="129">
        <v>60.73</v>
      </c>
      <c r="L230" s="81">
        <v>0.86851907576021392</v>
      </c>
      <c r="M230" s="82">
        <v>17.269343455862021</v>
      </c>
      <c r="N230" s="82">
        <v>6.6695325030470016</v>
      </c>
      <c r="O230" s="82">
        <v>1.7002970390323342</v>
      </c>
      <c r="P230" s="82">
        <v>4.905959103618506</v>
      </c>
      <c r="Q230" s="82">
        <v>3.563887911345085</v>
      </c>
      <c r="R230" s="82">
        <v>3.5363320769790145</v>
      </c>
      <c r="S230" s="82">
        <v>0.33781411759886115</v>
      </c>
      <c r="T230" s="82">
        <v>6.1235187480156092E-2</v>
      </c>
      <c r="U230" s="82">
        <v>2.0099999999999998</v>
      </c>
      <c r="V230" s="90">
        <v>99.647000000000006</v>
      </c>
      <c r="W230" s="102"/>
      <c r="X230" s="93">
        <v>84</v>
      </c>
      <c r="Y230" s="93">
        <v>561</v>
      </c>
      <c r="Z230" s="93">
        <v>28</v>
      </c>
      <c r="AA230" s="93">
        <v>224</v>
      </c>
      <c r="AB230" s="93">
        <v>12</v>
      </c>
      <c r="AC230" s="93"/>
      <c r="AD230" s="93"/>
      <c r="AE230" s="93">
        <v>956</v>
      </c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8"/>
      <c r="AQ230" s="94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/>
      <c r="BQ230" s="93"/>
      <c r="BR230" s="93"/>
      <c r="BS230" s="157"/>
    </row>
    <row r="231" spans="1:71">
      <c r="D231" s="10"/>
      <c r="E231" s="136"/>
      <c r="F231" s="168"/>
      <c r="G231" s="168"/>
      <c r="I231" s="164"/>
      <c r="K231" s="126"/>
      <c r="L231" s="81"/>
      <c r="M231" s="82"/>
      <c r="N231" s="82"/>
      <c r="O231" s="82"/>
      <c r="P231" s="82"/>
      <c r="Q231" s="82"/>
      <c r="R231" s="82"/>
      <c r="S231" s="82"/>
      <c r="T231" s="82"/>
      <c r="U231" s="82"/>
      <c r="V231" s="90"/>
      <c r="W231" s="104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8"/>
      <c r="AQ231" s="94"/>
      <c r="AR231" s="96"/>
      <c r="AS231" s="96"/>
      <c r="AT231" s="96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  <c r="BJ231" s="96"/>
      <c r="BK231" s="93"/>
      <c r="BL231" s="93"/>
      <c r="BM231" s="93"/>
      <c r="BN231" s="93"/>
      <c r="BO231" s="93"/>
      <c r="BP231" s="93"/>
      <c r="BQ231" s="93"/>
      <c r="BR231" s="96"/>
      <c r="BS231" s="157"/>
    </row>
    <row r="232" spans="1:71">
      <c r="A232" s="6" t="s">
        <v>594</v>
      </c>
      <c r="B232" s="6"/>
      <c r="C232" s="68" t="s">
        <v>605</v>
      </c>
      <c r="D232" s="10"/>
      <c r="E232" s="136"/>
      <c r="F232" s="168"/>
      <c r="G232" s="168"/>
      <c r="I232" s="164"/>
      <c r="K232" s="126"/>
      <c r="L232" s="81"/>
      <c r="M232" s="82"/>
      <c r="N232" s="82"/>
      <c r="O232" s="82"/>
      <c r="P232" s="82"/>
      <c r="Q232" s="82"/>
      <c r="R232" s="82"/>
      <c r="S232" s="82"/>
      <c r="T232" s="82"/>
      <c r="U232" s="82"/>
      <c r="V232" s="80"/>
      <c r="W232" s="104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8"/>
      <c r="AQ232" s="94"/>
      <c r="AR232" s="96"/>
      <c r="AS232" s="96"/>
      <c r="AT232" s="96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6"/>
      <c r="BK232" s="93"/>
      <c r="BL232" s="93"/>
      <c r="BM232" s="93"/>
      <c r="BN232" s="93"/>
      <c r="BO232" s="93"/>
      <c r="BP232" s="93"/>
      <c r="BQ232" s="93"/>
      <c r="BR232" s="96"/>
      <c r="BS232" s="157"/>
    </row>
    <row r="233" spans="1:71">
      <c r="A233" s="6" t="s">
        <v>414</v>
      </c>
      <c r="B233" s="6"/>
      <c r="C233" s="71" t="s">
        <v>185</v>
      </c>
      <c r="D233" s="29" t="s">
        <v>705</v>
      </c>
      <c r="E233" s="137">
        <v>37</v>
      </c>
      <c r="F233" s="168">
        <v>54.983333333333334</v>
      </c>
      <c r="G233" s="168"/>
      <c r="H233" s="31">
        <v>106</v>
      </c>
      <c r="I233" s="164">
        <v>55.18333333333333</v>
      </c>
      <c r="K233" s="129">
        <v>65.819999999999993</v>
      </c>
      <c r="L233" s="88">
        <v>0.57162491052254838</v>
      </c>
      <c r="M233" s="86">
        <v>16.607745168217608</v>
      </c>
      <c r="N233" s="86">
        <v>3.8686757337151039</v>
      </c>
      <c r="O233" s="86">
        <v>1.3678167501789549</v>
      </c>
      <c r="P233" s="86">
        <v>3.2153901216893344</v>
      </c>
      <c r="Q233" s="86">
        <v>3.8890909090909092</v>
      </c>
      <c r="R233" s="86">
        <v>4.1749033643521827</v>
      </c>
      <c r="S233" s="86">
        <v>0.21435934144595561</v>
      </c>
      <c r="T233" s="86">
        <v>9.1868289191123831E-2</v>
      </c>
      <c r="U233" s="86">
        <v>2.0299999999999998</v>
      </c>
      <c r="V233" s="80">
        <v>99.82</v>
      </c>
      <c r="W233" s="104">
        <v>49</v>
      </c>
      <c r="X233" s="93">
        <v>97</v>
      </c>
      <c r="Y233" s="93">
        <v>622</v>
      </c>
      <c r="Z233" s="93">
        <v>26</v>
      </c>
      <c r="AA233" s="93">
        <v>337</v>
      </c>
      <c r="AB233" s="93">
        <v>14</v>
      </c>
      <c r="AC233" s="93">
        <v>76</v>
      </c>
      <c r="AD233" s="93"/>
      <c r="AE233" s="93"/>
      <c r="AF233" s="93"/>
      <c r="AG233" s="93"/>
      <c r="AH233" s="93"/>
      <c r="AI233" s="93">
        <v>47</v>
      </c>
      <c r="AJ233" s="93"/>
      <c r="AK233" s="93"/>
      <c r="AL233" s="93"/>
      <c r="AM233" s="93"/>
      <c r="AN233" s="93"/>
      <c r="AO233" s="93"/>
      <c r="AP233" s="98"/>
      <c r="AQ233" s="94"/>
      <c r="AR233" s="93">
        <v>93.4</v>
      </c>
      <c r="AS233" s="93">
        <v>1910</v>
      </c>
      <c r="AT233" s="93">
        <v>614</v>
      </c>
      <c r="AU233" s="93">
        <v>2.77</v>
      </c>
      <c r="AV233" s="93">
        <v>9.24</v>
      </c>
      <c r="AW233" s="93">
        <v>2.76</v>
      </c>
      <c r="AX233" s="93">
        <v>49.1</v>
      </c>
      <c r="AY233" s="93">
        <v>94</v>
      </c>
      <c r="AZ233" s="93">
        <v>39.1</v>
      </c>
      <c r="BA233" s="93">
        <v>6.78</v>
      </c>
      <c r="BB233" s="93">
        <v>2.08</v>
      </c>
      <c r="BC233" s="93">
        <v>5.57</v>
      </c>
      <c r="BD233" s="93">
        <v>0.82</v>
      </c>
      <c r="BE233" s="93"/>
      <c r="BF233" s="93">
        <v>0.41599999999999998</v>
      </c>
      <c r="BG233" s="93">
        <v>2.74</v>
      </c>
      <c r="BH233" s="93">
        <v>0.41499999999999998</v>
      </c>
      <c r="BI233" s="93">
        <v>0.97299999999999998</v>
      </c>
      <c r="BJ233" s="93">
        <v>322</v>
      </c>
      <c r="BK233" s="93">
        <v>8.36</v>
      </c>
      <c r="BL233" s="93">
        <v>0.255</v>
      </c>
      <c r="BM233" s="93">
        <v>7.49</v>
      </c>
      <c r="BN233" s="93">
        <v>2.58</v>
      </c>
      <c r="BO233" s="93">
        <v>3.56</v>
      </c>
      <c r="BP233" s="93">
        <v>4.8099999999999996</v>
      </c>
      <c r="BQ233" s="93">
        <v>15</v>
      </c>
      <c r="BR233" s="93">
        <v>76.900000000000006</v>
      </c>
      <c r="BS233" s="157"/>
    </row>
    <row r="234" spans="1:71">
      <c r="A234" s="6" t="s">
        <v>415</v>
      </c>
      <c r="B234" s="6"/>
      <c r="C234" s="71" t="s">
        <v>185</v>
      </c>
      <c r="D234" s="29" t="s">
        <v>676</v>
      </c>
      <c r="E234" s="137">
        <v>37</v>
      </c>
      <c r="F234" s="168">
        <v>54.95</v>
      </c>
      <c r="G234" s="168"/>
      <c r="H234" s="31">
        <v>106</v>
      </c>
      <c r="I234" s="164">
        <v>55.18333333333333</v>
      </c>
      <c r="K234" s="129">
        <v>65.34</v>
      </c>
      <c r="L234" s="88">
        <v>0.58834400924078556</v>
      </c>
      <c r="M234" s="86">
        <v>17.303617557492387</v>
      </c>
      <c r="N234" s="86">
        <v>3.8347422030872624</v>
      </c>
      <c r="O234" s="86">
        <v>2.237808463719416</v>
      </c>
      <c r="P234" s="86">
        <v>3.5405701984668703</v>
      </c>
      <c r="Q234" s="86">
        <v>3.3829780531345168</v>
      </c>
      <c r="R234" s="86">
        <v>3.5300640554447131</v>
      </c>
      <c r="S234" s="86">
        <v>0.1996167174209808</v>
      </c>
      <c r="T234" s="86">
        <v>9.4555287199411947E-2</v>
      </c>
      <c r="U234" s="86">
        <v>4.82</v>
      </c>
      <c r="V234" s="80">
        <v>100.05</v>
      </c>
      <c r="W234" s="104">
        <v>69</v>
      </c>
      <c r="X234" s="93">
        <v>103</v>
      </c>
      <c r="Y234" s="93">
        <v>650</v>
      </c>
      <c r="Z234" s="93">
        <v>25</v>
      </c>
      <c r="AA234" s="93">
        <v>344</v>
      </c>
      <c r="AB234" s="93">
        <v>13</v>
      </c>
      <c r="AC234" s="93">
        <v>35</v>
      </c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8">
        <v>35</v>
      </c>
      <c r="AQ234" s="94"/>
      <c r="AR234" s="96"/>
      <c r="AS234" s="96"/>
      <c r="AT234" s="96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6"/>
      <c r="BK234" s="93"/>
      <c r="BL234" s="93"/>
      <c r="BM234" s="93"/>
      <c r="BN234" s="93"/>
      <c r="BO234" s="93"/>
      <c r="BP234" s="93"/>
      <c r="BQ234" s="93"/>
      <c r="BR234" s="96"/>
      <c r="BS234" s="157"/>
    </row>
    <row r="235" spans="1:71">
      <c r="A235" s="6" t="s">
        <v>241</v>
      </c>
      <c r="B235" s="6"/>
      <c r="C235" s="71" t="s">
        <v>185</v>
      </c>
      <c r="D235" s="29" t="s">
        <v>177</v>
      </c>
      <c r="E235" s="137">
        <v>37</v>
      </c>
      <c r="F235" s="168">
        <v>54.916666666666664</v>
      </c>
      <c r="G235" s="168"/>
      <c r="H235" s="31">
        <v>106</v>
      </c>
      <c r="I235" s="164">
        <v>55.15</v>
      </c>
      <c r="K235" s="129">
        <v>70.02</v>
      </c>
      <c r="L235" s="88">
        <v>0.34643067226890761</v>
      </c>
      <c r="M235" s="86">
        <v>15.967304621848742</v>
      </c>
      <c r="N235" s="86">
        <v>2.2360525210084035</v>
      </c>
      <c r="O235" s="86">
        <v>1.2177563025210083</v>
      </c>
      <c r="P235" s="86">
        <v>1.9316134453781515</v>
      </c>
      <c r="Q235" s="86">
        <v>2.9394117647058824</v>
      </c>
      <c r="R235" s="86">
        <v>5.1124768907563025</v>
      </c>
      <c r="S235" s="86">
        <v>8.3983193277310936E-2</v>
      </c>
      <c r="T235" s="86">
        <v>8.3983193277310936E-2</v>
      </c>
      <c r="U235" s="86">
        <v>4.74</v>
      </c>
      <c r="V235" s="80">
        <v>99.94</v>
      </c>
      <c r="W235" s="104">
        <v>54</v>
      </c>
      <c r="X235" s="93">
        <v>160</v>
      </c>
      <c r="Y235" s="93">
        <v>306</v>
      </c>
      <c r="Z235" s="93">
        <v>27</v>
      </c>
      <c r="AA235" s="93">
        <v>210</v>
      </c>
      <c r="AB235" s="93">
        <v>19</v>
      </c>
      <c r="AC235" s="93">
        <v>22</v>
      </c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8"/>
      <c r="AQ235" s="94"/>
      <c r="AR235" s="93">
        <v>141</v>
      </c>
      <c r="AS235" s="93">
        <v>1410</v>
      </c>
      <c r="AT235" s="93">
        <v>293</v>
      </c>
      <c r="AU235" s="93">
        <v>2.04</v>
      </c>
      <c r="AV235" s="93">
        <v>11</v>
      </c>
      <c r="AW235" s="93">
        <v>3.47</v>
      </c>
      <c r="AX235" s="93">
        <v>56.3</v>
      </c>
      <c r="AY235" s="93">
        <v>110</v>
      </c>
      <c r="AZ235" s="93">
        <v>45.2</v>
      </c>
      <c r="BA235" s="93">
        <v>7.85</v>
      </c>
      <c r="BB235" s="93">
        <v>1.76</v>
      </c>
      <c r="BC235" s="93">
        <v>5.9</v>
      </c>
      <c r="BD235" s="93">
        <v>0.83099999999999996</v>
      </c>
      <c r="BE235" s="93"/>
      <c r="BF235" s="93">
        <v>0.42199999999999999</v>
      </c>
      <c r="BG235" s="93">
        <v>2.75</v>
      </c>
      <c r="BH235" s="93">
        <v>0.41299999999999998</v>
      </c>
      <c r="BI235" s="93">
        <v>1.22</v>
      </c>
      <c r="BJ235" s="93">
        <v>206</v>
      </c>
      <c r="BK235" s="93">
        <v>6.1</v>
      </c>
      <c r="BL235" s="93">
        <v>0.39400000000000002</v>
      </c>
      <c r="BM235" s="93">
        <v>7.38</v>
      </c>
      <c r="BN235" s="93">
        <v>1.42</v>
      </c>
      <c r="BO235" s="93">
        <v>4.72</v>
      </c>
      <c r="BP235" s="93">
        <v>2.69</v>
      </c>
      <c r="BQ235" s="93">
        <v>7.17</v>
      </c>
      <c r="BR235" s="93">
        <v>57.3</v>
      </c>
      <c r="BS235" s="157"/>
    </row>
    <row r="236" spans="1:71">
      <c r="A236" s="6" t="s">
        <v>483</v>
      </c>
      <c r="B236" s="6"/>
      <c r="C236" s="71" t="s">
        <v>185</v>
      </c>
      <c r="D236" s="29" t="s">
        <v>767</v>
      </c>
      <c r="E236" s="137">
        <v>37</v>
      </c>
      <c r="F236" s="168">
        <v>55.283333333333331</v>
      </c>
      <c r="G236" s="168"/>
      <c r="H236" s="31">
        <v>106</v>
      </c>
      <c r="I236" s="164">
        <v>54.966666666666669</v>
      </c>
      <c r="K236" s="129">
        <v>64.42</v>
      </c>
      <c r="L236" s="88">
        <v>0.64258821150540901</v>
      </c>
      <c r="M236" s="86">
        <v>16.024543524416138</v>
      </c>
      <c r="N236" s="86">
        <v>5.3515549489434839</v>
      </c>
      <c r="O236" s="86">
        <v>1.1446102517440095</v>
      </c>
      <c r="P236" s="86">
        <v>3.6547204529370134</v>
      </c>
      <c r="Q236" s="86">
        <v>3.7651653017895055</v>
      </c>
      <c r="R236" s="86">
        <v>3.9458932362754022</v>
      </c>
      <c r="S236" s="86">
        <v>0.2710919017288444</v>
      </c>
      <c r="T236" s="86">
        <v>9.0363967242948137E-2</v>
      </c>
      <c r="U236" s="86">
        <v>0.4</v>
      </c>
      <c r="V236" s="80">
        <f>SUM(K236:T236)</f>
        <v>99.310531796582765</v>
      </c>
      <c r="W236" s="104">
        <v>85</v>
      </c>
      <c r="X236" s="93">
        <v>102</v>
      </c>
      <c r="Y236" s="93">
        <v>610</v>
      </c>
      <c r="Z236" s="93">
        <v>29</v>
      </c>
      <c r="AA236" s="93">
        <v>199</v>
      </c>
      <c r="AB236" s="93">
        <v>15</v>
      </c>
      <c r="AC236" s="93">
        <v>41</v>
      </c>
      <c r="AD236" s="93">
        <v>9</v>
      </c>
      <c r="AE236" s="93">
        <v>1122</v>
      </c>
      <c r="AF236" s="93">
        <v>53</v>
      </c>
      <c r="AG236" s="93">
        <v>87</v>
      </c>
      <c r="AH236" s="93">
        <v>43</v>
      </c>
      <c r="AI236" s="93"/>
      <c r="AJ236" s="93"/>
      <c r="AK236" s="93"/>
      <c r="AL236" s="93"/>
      <c r="AM236" s="93"/>
      <c r="AN236" s="93"/>
      <c r="AO236" s="93"/>
      <c r="AP236" s="98"/>
      <c r="AQ236" s="94"/>
      <c r="AR236" s="96"/>
      <c r="AS236" s="96"/>
      <c r="AT236" s="96"/>
      <c r="AU236" s="96"/>
      <c r="AV236" s="96"/>
      <c r="AW236" s="96"/>
      <c r="AX236" s="96"/>
      <c r="AY236" s="96"/>
      <c r="AZ236" s="96"/>
      <c r="BA236" s="96"/>
      <c r="BB236" s="96"/>
      <c r="BC236" s="96"/>
      <c r="BD236" s="96"/>
      <c r="BE236" s="96"/>
      <c r="BF236" s="96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  <c r="BS236" s="157"/>
    </row>
    <row r="237" spans="1:71">
      <c r="A237" s="6" t="s">
        <v>637</v>
      </c>
      <c r="B237" s="6"/>
      <c r="C237" s="71" t="s">
        <v>185</v>
      </c>
      <c r="D237" s="29" t="s">
        <v>60</v>
      </c>
      <c r="E237" s="137">
        <v>37</v>
      </c>
      <c r="F237" s="168">
        <v>55.283333333333331</v>
      </c>
      <c r="G237" s="168"/>
      <c r="H237" s="31">
        <v>106</v>
      </c>
      <c r="I237" s="164">
        <v>54.966666666666669</v>
      </c>
      <c r="K237" s="129">
        <v>60.54</v>
      </c>
      <c r="L237" s="88">
        <v>0.9478935653581545</v>
      </c>
      <c r="M237" s="86">
        <v>17.445275192229865</v>
      </c>
      <c r="N237" s="86">
        <v>6.1108883043302296</v>
      </c>
      <c r="O237" s="86">
        <v>1.7445275192229865</v>
      </c>
      <c r="P237" s="86">
        <v>4.7192998785916629</v>
      </c>
      <c r="Q237" s="86">
        <v>3.8218261837312828</v>
      </c>
      <c r="R237" s="86">
        <v>3.7714063132335087</v>
      </c>
      <c r="S237" s="86">
        <v>0.47394678267907725</v>
      </c>
      <c r="T237" s="86">
        <v>9.0755766895993517E-2</v>
      </c>
      <c r="U237" s="86">
        <v>0.83</v>
      </c>
      <c r="V237" s="80">
        <f>SUM(K237:T237)</f>
        <v>99.665819506272783</v>
      </c>
      <c r="W237" s="104">
        <v>137</v>
      </c>
      <c r="X237" s="93">
        <v>102</v>
      </c>
      <c r="Y237" s="93">
        <v>809</v>
      </c>
      <c r="Z237" s="93">
        <v>33</v>
      </c>
      <c r="AA237" s="93">
        <v>285</v>
      </c>
      <c r="AB237" s="93">
        <v>14</v>
      </c>
      <c r="AC237" s="93">
        <v>44</v>
      </c>
      <c r="AD237" s="93">
        <v>9</v>
      </c>
      <c r="AE237" s="93">
        <v>1986</v>
      </c>
      <c r="AF237" s="93">
        <v>48</v>
      </c>
      <c r="AG237" s="93">
        <v>94</v>
      </c>
      <c r="AH237" s="93">
        <v>40</v>
      </c>
      <c r="AI237" s="93"/>
      <c r="AJ237" s="93"/>
      <c r="AK237" s="93"/>
      <c r="AL237" s="93"/>
      <c r="AM237" s="93"/>
      <c r="AN237" s="93"/>
      <c r="AO237" s="93"/>
      <c r="AP237" s="98"/>
      <c r="AQ237" s="94">
        <v>2.5299999999999998</v>
      </c>
      <c r="AR237" s="93">
        <v>92.5</v>
      </c>
      <c r="AS237" s="93">
        <v>1990</v>
      </c>
      <c r="AT237" s="93">
        <v>852</v>
      </c>
      <c r="AU237" s="93">
        <v>2.85</v>
      </c>
      <c r="AV237" s="93">
        <v>7.17</v>
      </c>
      <c r="AW237" s="93">
        <v>2.89</v>
      </c>
      <c r="AX237" s="93">
        <v>43.2</v>
      </c>
      <c r="AY237" s="93">
        <v>95</v>
      </c>
      <c r="AZ237" s="93">
        <v>48.4</v>
      </c>
      <c r="BA237" s="93">
        <v>9.49</v>
      </c>
      <c r="BB237" s="93">
        <v>2.19</v>
      </c>
      <c r="BC237" s="93">
        <v>7.48</v>
      </c>
      <c r="BD237" s="93">
        <v>0.97</v>
      </c>
      <c r="BE237" s="93">
        <v>1.19</v>
      </c>
      <c r="BF237" s="93">
        <v>0.48699999999999999</v>
      </c>
      <c r="BG237" s="93">
        <v>3.05</v>
      </c>
      <c r="BH237" s="93">
        <v>0.46600000000000003</v>
      </c>
      <c r="BI237" s="93">
        <v>0.86599999999999999</v>
      </c>
      <c r="BJ237" s="93">
        <v>262</v>
      </c>
      <c r="BK237" s="93">
        <v>6.38</v>
      </c>
      <c r="BL237" s="93">
        <v>0.18</v>
      </c>
      <c r="BM237" s="93">
        <v>10.3</v>
      </c>
      <c r="BN237" s="93">
        <v>4.24</v>
      </c>
      <c r="BO237" s="93">
        <v>2.77</v>
      </c>
      <c r="BP237" s="93">
        <v>10.1</v>
      </c>
      <c r="BQ237" s="93">
        <v>8.1999999999999993</v>
      </c>
      <c r="BR237" s="93">
        <v>94.6</v>
      </c>
      <c r="BS237" s="157"/>
    </row>
    <row r="238" spans="1:71">
      <c r="A238" s="6" t="s">
        <v>635</v>
      </c>
      <c r="B238" s="6"/>
      <c r="C238" s="71" t="s">
        <v>185</v>
      </c>
      <c r="D238" s="29" t="s">
        <v>519</v>
      </c>
      <c r="E238" s="137">
        <v>37</v>
      </c>
      <c r="F238" s="168">
        <v>55.283333333333331</v>
      </c>
      <c r="G238" s="168"/>
      <c r="H238" s="31">
        <v>106</v>
      </c>
      <c r="I238" s="164">
        <v>54.966666666666669</v>
      </c>
      <c r="K238" s="129">
        <v>70.709999999999994</v>
      </c>
      <c r="L238" s="88">
        <v>0.34144272445820434</v>
      </c>
      <c r="M238" s="86">
        <v>15.458043343653248</v>
      </c>
      <c r="N238" s="86">
        <v>2.5866873065015477</v>
      </c>
      <c r="O238" s="86">
        <v>0.83808668730650149</v>
      </c>
      <c r="P238" s="86">
        <v>1.7796408668730648</v>
      </c>
      <c r="Q238" s="86">
        <v>2.9798637770897831</v>
      </c>
      <c r="R238" s="86">
        <v>5.4010030959752315</v>
      </c>
      <c r="S238" s="86">
        <v>7.2427244582043346E-2</v>
      </c>
      <c r="T238" s="86">
        <v>9.3120743034055722E-2</v>
      </c>
      <c r="U238" s="86">
        <v>3.36</v>
      </c>
      <c r="V238" s="80">
        <f>SUM(K238:T238)</f>
        <v>100.26031578947367</v>
      </c>
      <c r="W238" s="104">
        <v>74</v>
      </c>
      <c r="X238" s="93">
        <v>145</v>
      </c>
      <c r="Y238" s="93">
        <v>300</v>
      </c>
      <c r="Z238" s="93">
        <v>30</v>
      </c>
      <c r="AA238" s="93">
        <v>217</v>
      </c>
      <c r="AB238" s="93">
        <v>19</v>
      </c>
      <c r="AC238" s="93">
        <v>43</v>
      </c>
      <c r="AD238" s="93">
        <v>27</v>
      </c>
      <c r="AE238" s="93">
        <v>1630</v>
      </c>
      <c r="AF238" s="93">
        <v>63</v>
      </c>
      <c r="AG238" s="93">
        <v>113</v>
      </c>
      <c r="AH238" s="93">
        <v>39</v>
      </c>
      <c r="AI238" s="93"/>
      <c r="AJ238" s="93"/>
      <c r="AK238" s="93"/>
      <c r="AL238" s="93"/>
      <c r="AM238" s="93"/>
      <c r="AN238" s="93"/>
      <c r="AO238" s="93"/>
      <c r="AP238" s="98"/>
      <c r="AQ238" s="94"/>
      <c r="AR238" s="96"/>
      <c r="AS238" s="96"/>
      <c r="AT238" s="96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  <c r="BJ238" s="96"/>
      <c r="BK238" s="93"/>
      <c r="BL238" s="93"/>
      <c r="BM238" s="93"/>
      <c r="BN238" s="93"/>
      <c r="BO238" s="93"/>
      <c r="BP238" s="93"/>
      <c r="BQ238" s="93"/>
      <c r="BR238" s="96"/>
      <c r="BS238" s="157"/>
    </row>
    <row r="239" spans="1:71">
      <c r="A239" s="6" t="s">
        <v>636</v>
      </c>
      <c r="B239" s="6"/>
      <c r="C239" s="71" t="s">
        <v>185</v>
      </c>
      <c r="D239" s="29" t="s">
        <v>190</v>
      </c>
      <c r="E239" s="137">
        <v>37</v>
      </c>
      <c r="F239" s="168">
        <v>55.266666666666666</v>
      </c>
      <c r="G239" s="168"/>
      <c r="H239" s="31">
        <v>106</v>
      </c>
      <c r="I239" s="164">
        <v>54.93333333333333</v>
      </c>
      <c r="K239" s="129">
        <v>72.41</v>
      </c>
      <c r="L239" s="88">
        <v>0.30549177752173456</v>
      </c>
      <c r="M239" s="86">
        <v>15.51687545825914</v>
      </c>
      <c r="N239" s="86">
        <v>1.5485272860584476</v>
      </c>
      <c r="O239" s="86">
        <v>1.1060909186131771</v>
      </c>
      <c r="P239" s="86">
        <v>1.685471875981984</v>
      </c>
      <c r="Q239" s="86">
        <v>1.9909636535037183</v>
      </c>
      <c r="R239" s="86">
        <v>5.8570147690373933</v>
      </c>
      <c r="S239" s="86">
        <v>5.2670996124437E-2</v>
      </c>
      <c r="T239" s="86">
        <v>9.4807793023986592E-2</v>
      </c>
      <c r="U239" s="86">
        <v>5.0999999999999996</v>
      </c>
      <c r="V239" s="80">
        <f>SUM(K239:T239)</f>
        <v>100.56791452812401</v>
      </c>
      <c r="W239" s="104">
        <v>72</v>
      </c>
      <c r="X239" s="93">
        <v>135</v>
      </c>
      <c r="Y239" s="93">
        <v>237</v>
      </c>
      <c r="Z239" s="93">
        <v>34</v>
      </c>
      <c r="AA239" s="93">
        <v>205</v>
      </c>
      <c r="AB239" s="93">
        <v>17</v>
      </c>
      <c r="AC239" s="93">
        <v>38</v>
      </c>
      <c r="AD239" s="93">
        <v>26</v>
      </c>
      <c r="AE239" s="93">
        <v>1199</v>
      </c>
      <c r="AF239" s="93">
        <v>54</v>
      </c>
      <c r="AG239" s="93">
        <v>112</v>
      </c>
      <c r="AH239" s="93">
        <v>47</v>
      </c>
      <c r="AI239" s="93"/>
      <c r="AJ239" s="93"/>
      <c r="AK239" s="93"/>
      <c r="AL239" s="93"/>
      <c r="AM239" s="93"/>
      <c r="AN239" s="93"/>
      <c r="AO239" s="93"/>
      <c r="AP239" s="98"/>
      <c r="AQ239" s="94"/>
      <c r="AR239" s="96"/>
      <c r="AS239" s="96"/>
      <c r="AT239" s="96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  <c r="BJ239" s="96"/>
      <c r="BK239" s="93"/>
      <c r="BL239" s="93"/>
      <c r="BM239" s="93"/>
      <c r="BN239" s="93"/>
      <c r="BO239" s="93"/>
      <c r="BP239" s="93"/>
      <c r="BQ239" s="93"/>
      <c r="BR239" s="96"/>
      <c r="BS239" s="157"/>
    </row>
    <row r="240" spans="1:71">
      <c r="A240" s="6" t="s">
        <v>638</v>
      </c>
      <c r="B240" s="6"/>
      <c r="C240" s="71" t="s">
        <v>185</v>
      </c>
      <c r="D240" s="29" t="s">
        <v>397</v>
      </c>
      <c r="E240" s="137">
        <v>37</v>
      </c>
      <c r="F240" s="168">
        <v>55.266666666666666</v>
      </c>
      <c r="G240" s="168"/>
      <c r="H240" s="31">
        <v>106</v>
      </c>
      <c r="I240" s="164">
        <v>54.93333333333333</v>
      </c>
      <c r="K240" s="129">
        <v>72.81</v>
      </c>
      <c r="L240" s="88">
        <v>0.27883242464767005</v>
      </c>
      <c r="M240" s="86">
        <v>14.964006789424959</v>
      </c>
      <c r="N240" s="86">
        <v>1.4148163769159554</v>
      </c>
      <c r="O240" s="86">
        <v>0.27883242464767005</v>
      </c>
      <c r="P240" s="86">
        <v>1.2082738401399034</v>
      </c>
      <c r="Q240" s="86">
        <v>3.3666433494496455</v>
      </c>
      <c r="R240" s="86">
        <v>5.9277708054726892</v>
      </c>
      <c r="S240" s="86">
        <v>4.1308507355210376E-2</v>
      </c>
      <c r="T240" s="86">
        <v>0.10327126838802594</v>
      </c>
      <c r="U240" s="86">
        <v>3.18</v>
      </c>
      <c r="V240" s="80">
        <f>SUM(K240:T240)</f>
        <v>100.39375578644174</v>
      </c>
      <c r="W240" s="104">
        <v>63</v>
      </c>
      <c r="X240" s="93">
        <v>148</v>
      </c>
      <c r="Y240" s="93">
        <v>240</v>
      </c>
      <c r="Z240" s="93">
        <v>37</v>
      </c>
      <c r="AA240" s="93">
        <v>208</v>
      </c>
      <c r="AB240" s="93">
        <v>22</v>
      </c>
      <c r="AC240" s="93">
        <v>50</v>
      </c>
      <c r="AD240" s="93">
        <v>18</v>
      </c>
      <c r="AE240" s="93">
        <v>1386</v>
      </c>
      <c r="AF240" s="93">
        <v>66</v>
      </c>
      <c r="AG240" s="93">
        <v>122</v>
      </c>
      <c r="AH240" s="93">
        <v>48</v>
      </c>
      <c r="AI240" s="93"/>
      <c r="AJ240" s="93"/>
      <c r="AK240" s="93"/>
      <c r="AL240" s="93"/>
      <c r="AM240" s="93"/>
      <c r="AN240" s="93"/>
      <c r="AO240" s="93"/>
      <c r="AP240" s="98"/>
      <c r="AQ240" s="94">
        <v>4.25</v>
      </c>
      <c r="AR240" s="93">
        <v>141</v>
      </c>
      <c r="AS240" s="93">
        <v>1250</v>
      </c>
      <c r="AT240" s="93">
        <v>250</v>
      </c>
      <c r="AU240" s="93">
        <v>2.4</v>
      </c>
      <c r="AV240" s="93">
        <v>11.4</v>
      </c>
      <c r="AW240" s="93">
        <v>4.12</v>
      </c>
      <c r="AX240" s="93">
        <v>60.2</v>
      </c>
      <c r="AY240" s="93">
        <v>123</v>
      </c>
      <c r="AZ240" s="93">
        <v>54.2</v>
      </c>
      <c r="BA240" s="93">
        <v>9.6300000000000008</v>
      </c>
      <c r="BB240" s="93">
        <v>1.73</v>
      </c>
      <c r="BC240" s="93">
        <v>8.11</v>
      </c>
      <c r="BD240" s="93">
        <v>1.04</v>
      </c>
      <c r="BE240" s="93">
        <v>1.33</v>
      </c>
      <c r="BF240" s="93">
        <v>0.56499999999999995</v>
      </c>
      <c r="BG240" s="93">
        <v>3.5</v>
      </c>
      <c r="BH240" s="93">
        <v>0.48899999999999999</v>
      </c>
      <c r="BI240" s="93">
        <v>1.38</v>
      </c>
      <c r="BJ240" s="93">
        <v>210</v>
      </c>
      <c r="BK240" s="93">
        <v>5.88</v>
      </c>
      <c r="BL240" s="93">
        <v>0.374</v>
      </c>
      <c r="BM240" s="93">
        <v>6.56</v>
      </c>
      <c r="BN240" s="93">
        <v>0.92</v>
      </c>
      <c r="BO240" s="93">
        <v>0.78</v>
      </c>
      <c r="BP240" s="93">
        <v>0.52300000000000002</v>
      </c>
      <c r="BQ240" s="93">
        <v>10.5</v>
      </c>
      <c r="BR240" s="93">
        <v>50.4</v>
      </c>
      <c r="BS240" s="157"/>
    </row>
    <row r="241" spans="1:71">
      <c r="A241" s="6" t="s">
        <v>686</v>
      </c>
      <c r="B241" s="6"/>
      <c r="C241" s="71" t="s">
        <v>299</v>
      </c>
      <c r="D241" s="29" t="s">
        <v>166</v>
      </c>
      <c r="E241" s="137">
        <v>38</v>
      </c>
      <c r="F241" s="168">
        <v>4.8</v>
      </c>
      <c r="G241" s="168"/>
      <c r="H241" s="31">
        <v>107</v>
      </c>
      <c r="I241" s="164">
        <v>0.18333333333333332</v>
      </c>
      <c r="K241" s="129">
        <v>68.040000000000006</v>
      </c>
      <c r="L241" s="88">
        <v>0.56528999492127985</v>
      </c>
      <c r="M241" s="86">
        <v>15.444530218384967</v>
      </c>
      <c r="N241" s="86">
        <v>4.3103362112747581</v>
      </c>
      <c r="O241" s="86">
        <v>0.57538445911630265</v>
      </c>
      <c r="P241" s="86">
        <v>3.2302285424073136</v>
      </c>
      <c r="Q241" s="86">
        <v>3.4321178263077705</v>
      </c>
      <c r="R241" s="86">
        <v>3.4321178263077705</v>
      </c>
      <c r="S241" s="86">
        <v>0.30283392585068564</v>
      </c>
      <c r="T241" s="86">
        <v>5.0472320975114275E-2</v>
      </c>
      <c r="U241" s="86">
        <v>0.93</v>
      </c>
      <c r="V241" s="80">
        <v>99.38</v>
      </c>
      <c r="W241" s="104">
        <v>39</v>
      </c>
      <c r="X241" s="93">
        <v>114</v>
      </c>
      <c r="Y241" s="93">
        <v>535</v>
      </c>
      <c r="Z241" s="93">
        <v>18</v>
      </c>
      <c r="AA241" s="93">
        <v>145</v>
      </c>
      <c r="AB241" s="93">
        <v>11</v>
      </c>
      <c r="AC241" s="93">
        <v>46</v>
      </c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8"/>
      <c r="AQ241" s="94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  <c r="BJ241" s="96"/>
      <c r="BK241" s="93"/>
      <c r="BL241" s="93"/>
      <c r="BM241" s="93"/>
      <c r="BN241" s="93"/>
      <c r="BO241" s="93"/>
      <c r="BP241" s="93"/>
      <c r="BQ241" s="93"/>
      <c r="BR241" s="93"/>
      <c r="BS241" s="157"/>
    </row>
    <row r="242" spans="1:71">
      <c r="A242" s="6" t="s">
        <v>424</v>
      </c>
      <c r="B242" s="6"/>
      <c r="C242" s="71" t="s">
        <v>299</v>
      </c>
      <c r="D242" s="29" t="s">
        <v>162</v>
      </c>
      <c r="E242" s="137">
        <v>38</v>
      </c>
      <c r="F242" s="168">
        <v>4.7833333333333332</v>
      </c>
      <c r="G242" s="168"/>
      <c r="H242" s="31">
        <v>107</v>
      </c>
      <c r="I242" s="164">
        <v>0.18333333333333332</v>
      </c>
      <c r="K242" s="126">
        <v>64.98</v>
      </c>
      <c r="L242" s="88">
        <v>0.65079345727928473</v>
      </c>
      <c r="M242" s="86">
        <v>17.286701208981</v>
      </c>
      <c r="N242" s="86">
        <v>4.1081336990754851</v>
      </c>
      <c r="O242" s="86">
        <v>1.1185512546987706</v>
      </c>
      <c r="P242" s="86">
        <v>3.2539672863964237</v>
      </c>
      <c r="Q242" s="86">
        <v>4.0674591079955293</v>
      </c>
      <c r="R242" s="86">
        <v>4.2708320633953063</v>
      </c>
      <c r="S242" s="86">
        <v>0.25421619424972058</v>
      </c>
      <c r="T242" s="86">
        <v>0.10168647769988824</v>
      </c>
      <c r="U242" s="86">
        <v>1.66</v>
      </c>
      <c r="V242" s="80">
        <v>100.09</v>
      </c>
      <c r="W242" s="104">
        <v>66</v>
      </c>
      <c r="X242" s="93">
        <v>102</v>
      </c>
      <c r="Y242" s="93">
        <v>677</v>
      </c>
      <c r="Z242" s="93">
        <v>20</v>
      </c>
      <c r="AA242" s="93">
        <v>361</v>
      </c>
      <c r="AB242" s="93">
        <v>11</v>
      </c>
      <c r="AC242" s="93">
        <v>39</v>
      </c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8"/>
      <c r="AQ242" s="94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  <c r="BJ242" s="96"/>
      <c r="BK242" s="93"/>
      <c r="BL242" s="93"/>
      <c r="BM242" s="93"/>
      <c r="BN242" s="93"/>
      <c r="BO242" s="93"/>
      <c r="BP242" s="93"/>
      <c r="BQ242" s="93"/>
      <c r="BR242" s="93"/>
      <c r="BS242" s="157"/>
    </row>
    <row r="243" spans="1:71">
      <c r="A243" s="6" t="s">
        <v>687</v>
      </c>
      <c r="B243" s="6"/>
      <c r="C243" s="71" t="s">
        <v>299</v>
      </c>
      <c r="D243" s="29" t="s">
        <v>369</v>
      </c>
      <c r="E243" s="137">
        <v>38</v>
      </c>
      <c r="F243" s="168">
        <v>4.75</v>
      </c>
      <c r="G243" s="168"/>
      <c r="H243" s="31">
        <v>107</v>
      </c>
      <c r="I243" s="164">
        <v>0.16666666666666666</v>
      </c>
      <c r="K243" s="129">
        <v>73.78</v>
      </c>
      <c r="L243" s="88">
        <v>0.3256300213566562</v>
      </c>
      <c r="M243" s="86">
        <v>14.144554052679753</v>
      </c>
      <c r="N243" s="86">
        <v>2.0758913861486832</v>
      </c>
      <c r="O243" s="86">
        <v>0.34598189769144722</v>
      </c>
      <c r="P243" s="86">
        <v>1.2211125800874607</v>
      </c>
      <c r="Q243" s="86">
        <v>3.4598189769144718</v>
      </c>
      <c r="R243" s="86">
        <v>4.5791721753279777</v>
      </c>
      <c r="S243" s="86">
        <v>8.1407505339164049E-2</v>
      </c>
      <c r="T243" s="86">
        <v>5.0879690836977534E-2</v>
      </c>
      <c r="U243" s="86">
        <v>1.73</v>
      </c>
      <c r="V243" s="80">
        <v>100.06</v>
      </c>
      <c r="W243" s="104">
        <v>38</v>
      </c>
      <c r="X243" s="93">
        <v>118</v>
      </c>
      <c r="Y243" s="93">
        <v>321</v>
      </c>
      <c r="Z243" s="93">
        <v>21</v>
      </c>
      <c r="AA243" s="93">
        <v>219</v>
      </c>
      <c r="AB243" s="93">
        <v>18</v>
      </c>
      <c r="AC243" s="93">
        <v>63</v>
      </c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8"/>
      <c r="AQ243" s="94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  <c r="BJ243" s="96"/>
      <c r="BK243" s="93"/>
      <c r="BL243" s="93"/>
      <c r="BM243" s="93"/>
      <c r="BN243" s="93"/>
      <c r="BO243" s="93"/>
      <c r="BP243" s="93"/>
      <c r="BQ243" s="93"/>
      <c r="BR243" s="93"/>
      <c r="BS243" s="157"/>
    </row>
    <row r="244" spans="1:71">
      <c r="A244" s="6" t="s">
        <v>688</v>
      </c>
      <c r="B244" s="6"/>
      <c r="C244" s="71" t="s">
        <v>299</v>
      </c>
      <c r="D244" s="29" t="s">
        <v>697</v>
      </c>
      <c r="E244" s="137">
        <v>38</v>
      </c>
      <c r="F244" s="168">
        <v>4.7333333333333334</v>
      </c>
      <c r="G244" s="168"/>
      <c r="H244" s="31">
        <v>107</v>
      </c>
      <c r="I244" s="164">
        <v>0.16666666666666666</v>
      </c>
      <c r="K244" s="129">
        <v>72.95</v>
      </c>
      <c r="L244" s="88">
        <v>0.27281905727318806</v>
      </c>
      <c r="M244" s="86">
        <v>14.348261530663962</v>
      </c>
      <c r="N244" s="86">
        <v>1.6672275722250378</v>
      </c>
      <c r="O244" s="86">
        <v>0.30313228585909779</v>
      </c>
      <c r="P244" s="86">
        <v>1.2125291434363912</v>
      </c>
      <c r="Q244" s="86">
        <v>3.7386315255955398</v>
      </c>
      <c r="R244" s="86">
        <v>5.0522047643182963</v>
      </c>
      <c r="S244" s="86">
        <v>6.0626457171819553E-2</v>
      </c>
      <c r="T244" s="86">
        <v>7.0730866700456155E-2</v>
      </c>
      <c r="U244" s="86">
        <v>1.03</v>
      </c>
      <c r="V244" s="80">
        <v>99.68</v>
      </c>
      <c r="W244" s="104">
        <v>35</v>
      </c>
      <c r="X244" s="93">
        <v>125</v>
      </c>
      <c r="Y244" s="93">
        <v>218</v>
      </c>
      <c r="Z244" s="93">
        <v>23</v>
      </c>
      <c r="AA244" s="93">
        <v>199</v>
      </c>
      <c r="AB244" s="93">
        <v>17</v>
      </c>
      <c r="AC244" s="93">
        <v>36</v>
      </c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8"/>
      <c r="AQ244" s="94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6"/>
      <c r="BK244" s="93"/>
      <c r="BL244" s="93"/>
      <c r="BM244" s="93"/>
      <c r="BN244" s="93"/>
      <c r="BO244" s="93"/>
      <c r="BP244" s="93"/>
      <c r="BQ244" s="93"/>
      <c r="BR244" s="93"/>
      <c r="BS244" s="157"/>
    </row>
    <row r="245" spans="1:71">
      <c r="A245" s="6" t="s">
        <v>689</v>
      </c>
      <c r="B245" s="6"/>
      <c r="C245" s="71" t="s">
        <v>299</v>
      </c>
      <c r="D245" s="29" t="s">
        <v>358</v>
      </c>
      <c r="E245" s="137">
        <v>38</v>
      </c>
      <c r="F245" s="168">
        <v>4.7</v>
      </c>
      <c r="G245" s="168"/>
      <c r="H245" s="31">
        <v>107</v>
      </c>
      <c r="I245" s="164">
        <v>0.15</v>
      </c>
      <c r="K245" s="129">
        <v>72.849999999999994</v>
      </c>
      <c r="L245" s="88">
        <v>0.28407697790449044</v>
      </c>
      <c r="M245" s="86">
        <v>14.609673149373792</v>
      </c>
      <c r="N245" s="86">
        <v>1.5928601975358927</v>
      </c>
      <c r="O245" s="86">
        <v>0.33480500967314941</v>
      </c>
      <c r="P245" s="86">
        <v>1.3189288259851339</v>
      </c>
      <c r="Q245" s="86">
        <v>3.6524182873434481</v>
      </c>
      <c r="R245" s="86">
        <v>4.8698910497912635</v>
      </c>
      <c r="S245" s="86">
        <v>6.08736381223908E-2</v>
      </c>
      <c r="T245" s="86">
        <v>7.1019244476122609E-2</v>
      </c>
      <c r="U245" s="86">
        <v>1.43</v>
      </c>
      <c r="V245" s="80">
        <v>99.64</v>
      </c>
      <c r="W245" s="104">
        <v>29</v>
      </c>
      <c r="X245" s="93">
        <v>122</v>
      </c>
      <c r="Y245" s="93">
        <v>231</v>
      </c>
      <c r="Z245" s="93">
        <v>19</v>
      </c>
      <c r="AA245" s="93">
        <v>191</v>
      </c>
      <c r="AB245" s="93">
        <v>13</v>
      </c>
      <c r="AC245" s="93">
        <v>63</v>
      </c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8"/>
      <c r="AQ245" s="94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6"/>
      <c r="BK245" s="93"/>
      <c r="BL245" s="93"/>
      <c r="BM245" s="93"/>
      <c r="BN245" s="93"/>
      <c r="BO245" s="93"/>
      <c r="BP245" s="93"/>
      <c r="BQ245" s="93"/>
      <c r="BR245" s="93"/>
      <c r="BS245" s="157"/>
    </row>
    <row r="246" spans="1:71">
      <c r="A246" s="6" t="s">
        <v>489</v>
      </c>
      <c r="B246" s="6"/>
      <c r="C246" s="71" t="s">
        <v>299</v>
      </c>
      <c r="D246" s="29" t="s">
        <v>769</v>
      </c>
      <c r="E246" s="137">
        <v>38</v>
      </c>
      <c r="F246" s="168">
        <v>4.8</v>
      </c>
      <c r="G246" s="168"/>
      <c r="H246" s="31">
        <v>107</v>
      </c>
      <c r="I246" s="164">
        <v>0.2</v>
      </c>
      <c r="K246" s="129">
        <v>67.81</v>
      </c>
      <c r="L246" s="88">
        <v>0.47295417680454177</v>
      </c>
      <c r="M246" s="86">
        <v>16.090504866180051</v>
      </c>
      <c r="N246" s="86">
        <v>2.787410786699108</v>
      </c>
      <c r="O246" s="86">
        <v>0.67421127331711284</v>
      </c>
      <c r="P246" s="86">
        <v>2.2138280616382811</v>
      </c>
      <c r="Q246" s="86">
        <v>4.4377189781021897</v>
      </c>
      <c r="R246" s="86">
        <v>4.5584732360097329</v>
      </c>
      <c r="S246" s="86">
        <v>0.1408799675587997</v>
      </c>
      <c r="T246" s="86">
        <v>7.0439983779399848E-2</v>
      </c>
      <c r="U246" s="86">
        <v>0.62</v>
      </c>
      <c r="V246" s="80">
        <v>99.26</v>
      </c>
      <c r="W246" s="104">
        <v>51</v>
      </c>
      <c r="X246" s="93">
        <v>116</v>
      </c>
      <c r="Y246" s="93">
        <v>552</v>
      </c>
      <c r="Z246" s="93">
        <v>33</v>
      </c>
      <c r="AA246" s="93">
        <v>409</v>
      </c>
      <c r="AB246" s="93">
        <v>16</v>
      </c>
      <c r="AC246" s="93">
        <v>24</v>
      </c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8"/>
      <c r="AQ246" s="94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6"/>
      <c r="BK246" s="93"/>
      <c r="BL246" s="93"/>
      <c r="BM246" s="93"/>
      <c r="BN246" s="93"/>
      <c r="BO246" s="93"/>
      <c r="BP246" s="93"/>
      <c r="BQ246" s="93"/>
      <c r="BR246" s="93"/>
      <c r="BS246" s="157"/>
    </row>
    <row r="247" spans="1:71">
      <c r="A247" s="6" t="s">
        <v>416</v>
      </c>
      <c r="B247" s="6"/>
      <c r="C247" s="71" t="s">
        <v>299</v>
      </c>
      <c r="D247" s="29" t="s">
        <v>137</v>
      </c>
      <c r="E247" s="137">
        <v>38</v>
      </c>
      <c r="F247" s="168">
        <v>4.7833333333333332</v>
      </c>
      <c r="G247" s="168"/>
      <c r="H247" s="31">
        <v>107</v>
      </c>
      <c r="I247" s="164">
        <v>0.25</v>
      </c>
      <c r="K247" s="129">
        <v>74.3</v>
      </c>
      <c r="L247" s="88">
        <v>0.30410750507099388</v>
      </c>
      <c r="M247" s="86">
        <v>13.157718052738336</v>
      </c>
      <c r="N247" s="86">
        <v>1.8347819472616631</v>
      </c>
      <c r="O247" s="86">
        <v>0.35479208924949285</v>
      </c>
      <c r="P247" s="86">
        <v>1.540811359026369</v>
      </c>
      <c r="Q247" s="86">
        <v>3.5073732251521297</v>
      </c>
      <c r="R247" s="86">
        <v>4.8353093306288022</v>
      </c>
      <c r="S247" s="86">
        <v>8.1095334685598375E-2</v>
      </c>
      <c r="T247" s="86">
        <v>3.0410750507099387E-2</v>
      </c>
      <c r="U247" s="86">
        <v>1.35</v>
      </c>
      <c r="V247" s="80">
        <v>99.95</v>
      </c>
      <c r="W247" s="104">
        <v>35</v>
      </c>
      <c r="X247" s="93">
        <v>116</v>
      </c>
      <c r="Y247" s="93">
        <v>271</v>
      </c>
      <c r="Z247" s="93">
        <v>21</v>
      </c>
      <c r="AA247" s="93">
        <v>195</v>
      </c>
      <c r="AB247" s="93">
        <v>13</v>
      </c>
      <c r="AC247" s="93">
        <v>29</v>
      </c>
      <c r="AD247" s="93"/>
      <c r="AE247" s="93"/>
      <c r="AF247" s="93"/>
      <c r="AG247" s="93"/>
      <c r="AH247" s="96"/>
      <c r="AI247" s="93">
        <v>3</v>
      </c>
      <c r="AJ247" s="93"/>
      <c r="AK247" s="93"/>
      <c r="AL247" s="93"/>
      <c r="AM247" s="93"/>
      <c r="AN247" s="93"/>
      <c r="AO247" s="93"/>
      <c r="AP247" s="98"/>
      <c r="AQ247" s="94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6"/>
      <c r="BK247" s="93"/>
      <c r="BL247" s="93"/>
      <c r="BM247" s="93"/>
      <c r="BN247" s="93"/>
      <c r="BO247" s="93"/>
      <c r="BP247" s="93"/>
      <c r="BQ247" s="93"/>
      <c r="BR247" s="93"/>
      <c r="BS247" s="157"/>
    </row>
    <row r="248" spans="1:71">
      <c r="A248" s="6" t="s">
        <v>563</v>
      </c>
      <c r="B248" s="6"/>
      <c r="C248" s="71" t="s">
        <v>299</v>
      </c>
      <c r="D248" s="29" t="s">
        <v>138</v>
      </c>
      <c r="E248" s="137">
        <v>38</v>
      </c>
      <c r="F248" s="168">
        <v>4.7666666666666666</v>
      </c>
      <c r="G248" s="168"/>
      <c r="H248" s="31">
        <v>107</v>
      </c>
      <c r="I248" s="164">
        <v>0.26666666666666666</v>
      </c>
      <c r="K248" s="129">
        <v>71.08</v>
      </c>
      <c r="L248" s="88">
        <v>0.29589951710675022</v>
      </c>
      <c r="M248" s="86">
        <v>15.08067194081989</v>
      </c>
      <c r="N248" s="86">
        <v>1.6937696496455357</v>
      </c>
      <c r="O248" s="86">
        <v>0.5101715812185349</v>
      </c>
      <c r="P248" s="86">
        <v>1.3570564060413028</v>
      </c>
      <c r="Q248" s="86">
        <v>3.6630319531490803</v>
      </c>
      <c r="R248" s="86">
        <v>5.5200565087845481</v>
      </c>
      <c r="S248" s="86">
        <v>6.1220589746224185E-2</v>
      </c>
      <c r="T248" s="86">
        <v>5.1017158121853493E-2</v>
      </c>
      <c r="U248" s="86">
        <v>1.98</v>
      </c>
      <c r="V248" s="80">
        <v>99.31</v>
      </c>
      <c r="W248" s="104">
        <v>40</v>
      </c>
      <c r="X248" s="93">
        <v>174</v>
      </c>
      <c r="Y248" s="93">
        <v>270</v>
      </c>
      <c r="Z248" s="93">
        <v>29</v>
      </c>
      <c r="AA248" s="93">
        <v>213</v>
      </c>
      <c r="AB248" s="93">
        <v>21</v>
      </c>
      <c r="AC248" s="93">
        <v>41</v>
      </c>
      <c r="AD248" s="93"/>
      <c r="AE248" s="93"/>
      <c r="AF248" s="93"/>
      <c r="AG248" s="93"/>
      <c r="AH248" s="96"/>
      <c r="AI248" s="93">
        <v>20</v>
      </c>
      <c r="AJ248" s="93"/>
      <c r="AK248" s="93"/>
      <c r="AL248" s="93"/>
      <c r="AM248" s="93"/>
      <c r="AN248" s="93"/>
      <c r="AO248" s="93"/>
      <c r="AP248" s="98"/>
      <c r="AQ248" s="94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  <c r="BJ248" s="96"/>
      <c r="BK248" s="93"/>
      <c r="BL248" s="93"/>
      <c r="BM248" s="93"/>
      <c r="BN248" s="93"/>
      <c r="BO248" s="93"/>
      <c r="BP248" s="93"/>
      <c r="BQ248" s="93"/>
      <c r="BR248" s="93"/>
      <c r="BS248" s="157"/>
    </row>
    <row r="249" spans="1:71">
      <c r="A249" s="6" t="s">
        <v>715</v>
      </c>
      <c r="B249" s="6"/>
      <c r="C249" s="71" t="s">
        <v>299</v>
      </c>
      <c r="D249" s="29" t="s">
        <v>139</v>
      </c>
      <c r="E249" s="137">
        <v>38</v>
      </c>
      <c r="F249" s="168">
        <v>4.7333333333333334</v>
      </c>
      <c r="G249" s="168"/>
      <c r="H249" s="31">
        <v>107</v>
      </c>
      <c r="I249" s="164">
        <v>0.4</v>
      </c>
      <c r="K249" s="129">
        <v>72.39</v>
      </c>
      <c r="L249" s="88">
        <v>0.26237041928029053</v>
      </c>
      <c r="M249" s="86">
        <v>14.288255749972489</v>
      </c>
      <c r="N249" s="86">
        <v>2.0443028502255971</v>
      </c>
      <c r="O249" s="86">
        <v>0.87456806426763523</v>
      </c>
      <c r="P249" s="86">
        <v>2.8751425112798503</v>
      </c>
      <c r="Q249" s="86">
        <v>1.5086299108616705</v>
      </c>
      <c r="R249" s="86">
        <v>5.0178342687355562</v>
      </c>
      <c r="S249" s="86">
        <v>7.6524705623418079E-2</v>
      </c>
      <c r="T249" s="86"/>
      <c r="U249" s="86">
        <v>8.4700000000000006</v>
      </c>
      <c r="V249" s="80">
        <v>99.34</v>
      </c>
      <c r="W249" s="104">
        <v>44</v>
      </c>
      <c r="X249" s="93">
        <v>138</v>
      </c>
      <c r="Y249" s="93">
        <v>1156</v>
      </c>
      <c r="Z249" s="93">
        <v>22</v>
      </c>
      <c r="AA249" s="93">
        <v>147</v>
      </c>
      <c r="AB249" s="93">
        <v>27</v>
      </c>
      <c r="AC249" s="93">
        <v>27</v>
      </c>
      <c r="AD249" s="93"/>
      <c r="AE249" s="93"/>
      <c r="AF249" s="93"/>
      <c r="AG249" s="93"/>
      <c r="AH249" s="96"/>
      <c r="AI249" s="93">
        <v>12</v>
      </c>
      <c r="AJ249" s="93"/>
      <c r="AK249" s="93"/>
      <c r="AL249" s="93"/>
      <c r="AM249" s="93"/>
      <c r="AN249" s="93"/>
      <c r="AO249" s="93"/>
      <c r="AP249" s="98">
        <v>6</v>
      </c>
      <c r="AQ249" s="94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  <c r="BJ249" s="96"/>
      <c r="BK249" s="93"/>
      <c r="BL249" s="93"/>
      <c r="BM249" s="93"/>
      <c r="BN249" s="93"/>
      <c r="BO249" s="93"/>
      <c r="BP249" s="93"/>
      <c r="BQ249" s="93"/>
      <c r="BR249" s="93"/>
      <c r="BS249" s="157"/>
    </row>
    <row r="250" spans="1:71">
      <c r="A250" s="6" t="s">
        <v>737</v>
      </c>
      <c r="B250" s="6"/>
      <c r="C250" s="71" t="s">
        <v>299</v>
      </c>
      <c r="D250" s="29" t="s">
        <v>202</v>
      </c>
      <c r="E250" s="137">
        <v>38</v>
      </c>
      <c r="F250" s="168">
        <v>4.7</v>
      </c>
      <c r="G250" s="168"/>
      <c r="H250" s="31">
        <v>107</v>
      </c>
      <c r="I250" s="164">
        <v>0.41666666666666669</v>
      </c>
      <c r="K250" s="129">
        <v>72.739999999999995</v>
      </c>
      <c r="L250" s="88">
        <v>0.275187183439771</v>
      </c>
      <c r="M250" s="86">
        <v>14.463838361594364</v>
      </c>
      <c r="N250" s="86">
        <v>2.1904899801805771</v>
      </c>
      <c r="O250" s="86">
        <v>0.85858401233208559</v>
      </c>
      <c r="P250" s="86">
        <v>2.9940365558247088</v>
      </c>
      <c r="Q250" s="86">
        <v>1.8712728473904428</v>
      </c>
      <c r="R250" s="86">
        <v>4.4470248843866997</v>
      </c>
      <c r="S250" s="86">
        <v>8.8059898700726724E-2</v>
      </c>
      <c r="T250" s="86">
        <v>4.4029949350363362E-2</v>
      </c>
      <c r="U250" s="86">
        <v>9.15</v>
      </c>
      <c r="V250" s="80">
        <v>99.97</v>
      </c>
      <c r="W250" s="104">
        <v>40</v>
      </c>
      <c r="X250" s="93">
        <v>109</v>
      </c>
      <c r="Y250" s="93">
        <v>1331</v>
      </c>
      <c r="Z250" s="93">
        <v>23</v>
      </c>
      <c r="AA250" s="93">
        <v>147</v>
      </c>
      <c r="AB250" s="93">
        <v>22</v>
      </c>
      <c r="AC250" s="93">
        <v>24</v>
      </c>
      <c r="AD250" s="93"/>
      <c r="AE250" s="93"/>
      <c r="AF250" s="93"/>
      <c r="AG250" s="93"/>
      <c r="AH250" s="96"/>
      <c r="AI250" s="93">
        <v>3</v>
      </c>
      <c r="AJ250" s="93"/>
      <c r="AK250" s="93"/>
      <c r="AL250" s="93"/>
      <c r="AM250" s="93"/>
      <c r="AN250" s="93"/>
      <c r="AO250" s="93"/>
      <c r="AP250" s="98">
        <v>31</v>
      </c>
      <c r="AQ250" s="94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6"/>
      <c r="BK250" s="93"/>
      <c r="BL250" s="93"/>
      <c r="BM250" s="93"/>
      <c r="BN250" s="93"/>
      <c r="BO250" s="93"/>
      <c r="BP250" s="93"/>
      <c r="BQ250" s="93"/>
      <c r="BR250" s="93"/>
      <c r="BS250" s="157"/>
    </row>
    <row r="251" spans="1:71">
      <c r="A251" s="33" t="s">
        <v>644</v>
      </c>
      <c r="B251" s="33"/>
      <c r="C251" s="71" t="s">
        <v>575</v>
      </c>
      <c r="D251" s="10" t="s">
        <v>370</v>
      </c>
      <c r="E251" s="137">
        <v>38</v>
      </c>
      <c r="F251" s="168">
        <v>5.9333333333333336</v>
      </c>
      <c r="G251" s="168"/>
      <c r="H251" s="31">
        <v>106</v>
      </c>
      <c r="I251" s="164">
        <v>59.4</v>
      </c>
      <c r="K251" s="129">
        <v>68.5</v>
      </c>
      <c r="L251" s="88">
        <v>0.5413691881350714</v>
      </c>
      <c r="M251" s="86">
        <v>16.649656163399367</v>
      </c>
      <c r="N251" s="86">
        <v>3.3197167196961925</v>
      </c>
      <c r="O251" s="86">
        <v>0.89887714256389217</v>
      </c>
      <c r="P251" s="86">
        <v>2.4923411680180645</v>
      </c>
      <c r="Q251" s="86">
        <v>4.0449471415375147</v>
      </c>
      <c r="R251" s="86">
        <v>4.8314646412809203</v>
      </c>
      <c r="S251" s="86">
        <v>0.14300318177152832</v>
      </c>
      <c r="T251" s="86">
        <v>0.10214512983680593</v>
      </c>
      <c r="U251" s="86">
        <v>2.09</v>
      </c>
      <c r="V251" s="80">
        <f>SUM(K251:T251)</f>
        <v>101.52352047623934</v>
      </c>
      <c r="W251" s="104">
        <v>75</v>
      </c>
      <c r="X251" s="93">
        <v>124</v>
      </c>
      <c r="Y251" s="93">
        <v>587</v>
      </c>
      <c r="Z251" s="93">
        <v>28</v>
      </c>
      <c r="AA251" s="93">
        <v>468</v>
      </c>
      <c r="AB251" s="93">
        <v>15</v>
      </c>
      <c r="AC251" s="93">
        <v>35</v>
      </c>
      <c r="AD251" s="93">
        <v>9</v>
      </c>
      <c r="AE251" s="93">
        <v>2511</v>
      </c>
      <c r="AF251" s="93">
        <v>59</v>
      </c>
      <c r="AG251" s="93">
        <v>104</v>
      </c>
      <c r="AH251" s="93">
        <v>45</v>
      </c>
      <c r="AI251" s="93"/>
      <c r="AJ251" s="93"/>
      <c r="AK251" s="93"/>
      <c r="AL251" s="93"/>
      <c r="AM251" s="93"/>
      <c r="AN251" s="93"/>
      <c r="AO251" s="93"/>
      <c r="AP251" s="98"/>
      <c r="AQ251" s="94"/>
      <c r="AR251" s="96"/>
      <c r="AS251" s="96"/>
      <c r="AT251" s="96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  <c r="BJ251" s="96"/>
      <c r="BK251" s="93"/>
      <c r="BL251" s="93"/>
      <c r="BM251" s="93"/>
      <c r="BN251" s="93"/>
      <c r="BO251" s="93"/>
      <c r="BP251" s="93"/>
      <c r="BQ251" s="93"/>
      <c r="BR251" s="93"/>
      <c r="BS251" s="157"/>
    </row>
    <row r="252" spans="1:71">
      <c r="A252" s="6" t="s">
        <v>134</v>
      </c>
      <c r="B252" s="6"/>
      <c r="C252" s="71" t="s">
        <v>299</v>
      </c>
      <c r="D252" s="29" t="s">
        <v>100</v>
      </c>
      <c r="E252" s="137">
        <v>38</v>
      </c>
      <c r="F252" s="168">
        <v>3.6166666666666667</v>
      </c>
      <c r="G252" s="168"/>
      <c r="H252" s="31">
        <v>107</v>
      </c>
      <c r="I252" s="164">
        <v>4.583333333333333</v>
      </c>
      <c r="K252" s="129">
        <v>69.349999999999994</v>
      </c>
      <c r="L252" s="88">
        <v>0.33246305966003775</v>
      </c>
      <c r="M252" s="86">
        <v>15.96930896567048</v>
      </c>
      <c r="N252" s="86">
        <v>1.640151094322853</v>
      </c>
      <c r="O252" s="86">
        <v>1.1082101988667925</v>
      </c>
      <c r="P252" s="86">
        <v>3.7679146761470945</v>
      </c>
      <c r="Q252" s="86">
        <v>2.7151149872236418</v>
      </c>
      <c r="R252" s="86">
        <v>4.6877291412065327</v>
      </c>
      <c r="S252" s="86">
        <v>6.6492611932007548E-2</v>
      </c>
      <c r="T252" s="86">
        <v>0.11082101988667925</v>
      </c>
      <c r="U252" s="86">
        <v>9.74</v>
      </c>
      <c r="V252" s="80">
        <v>99.75</v>
      </c>
      <c r="W252" s="104">
        <v>58</v>
      </c>
      <c r="X252" s="93">
        <v>124</v>
      </c>
      <c r="Y252" s="93">
        <v>430</v>
      </c>
      <c r="Z252" s="93">
        <v>28</v>
      </c>
      <c r="AA252" s="93">
        <v>182</v>
      </c>
      <c r="AB252" s="93">
        <v>22</v>
      </c>
      <c r="AC252" s="93">
        <v>36</v>
      </c>
      <c r="AD252" s="93"/>
      <c r="AE252" s="93"/>
      <c r="AF252" s="93"/>
      <c r="AG252" s="93"/>
      <c r="AH252" s="93"/>
      <c r="AI252" s="93">
        <v>33</v>
      </c>
      <c r="AJ252" s="93"/>
      <c r="AK252" s="93"/>
      <c r="AL252" s="93"/>
      <c r="AM252" s="93"/>
      <c r="AN252" s="93"/>
      <c r="AO252" s="93"/>
      <c r="AP252" s="98">
        <v>39</v>
      </c>
      <c r="AQ252" s="94"/>
      <c r="AR252" s="96"/>
      <c r="AS252" s="96"/>
      <c r="AT252" s="96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6"/>
      <c r="BK252" s="93"/>
      <c r="BL252" s="93"/>
      <c r="BM252" s="93"/>
      <c r="BN252" s="93"/>
      <c r="BO252" s="93"/>
      <c r="BP252" s="93"/>
      <c r="BQ252" s="93"/>
      <c r="BR252" s="96"/>
      <c r="BS252" s="157"/>
    </row>
    <row r="253" spans="1:71">
      <c r="A253" s="6" t="s">
        <v>728</v>
      </c>
      <c r="B253" s="6"/>
      <c r="C253" s="42" t="s">
        <v>473</v>
      </c>
      <c r="D253" s="175" t="s">
        <v>14</v>
      </c>
      <c r="E253" s="137">
        <v>38</v>
      </c>
      <c r="F253" s="177">
        <v>11.97</v>
      </c>
      <c r="G253" s="17"/>
      <c r="H253" s="31">
        <v>107</v>
      </c>
      <c r="I253" s="164">
        <v>50.6</v>
      </c>
      <c r="K253" s="126">
        <v>73.06</v>
      </c>
      <c r="L253" s="88">
        <v>0.44853711117955036</v>
      </c>
      <c r="M253" s="86">
        <v>11.98817369879889</v>
      </c>
      <c r="N253" s="86">
        <v>3.6800431167231289</v>
      </c>
      <c r="O253" s="86">
        <v>1.121342777948876</v>
      </c>
      <c r="P253" s="86">
        <v>2.7727748691099476</v>
      </c>
      <c r="Q253" s="86">
        <v>2.4363720357252849</v>
      </c>
      <c r="R253" s="86">
        <v>3.5475207884200799</v>
      </c>
      <c r="S253" s="86">
        <v>0.19368647982753312</v>
      </c>
      <c r="T253" s="86">
        <v>5.0970126270403454E-2</v>
      </c>
      <c r="U253" s="86">
        <v>1.89</v>
      </c>
      <c r="V253" s="176">
        <v>99.3</v>
      </c>
      <c r="W253" s="96">
        <v>73</v>
      </c>
      <c r="X253" s="96">
        <v>425</v>
      </c>
      <c r="Y253" s="96">
        <v>18</v>
      </c>
      <c r="Z253" s="96">
        <v>146</v>
      </c>
      <c r="AA253" s="96">
        <v>10</v>
      </c>
      <c r="AB253" s="96"/>
      <c r="AC253" s="96"/>
      <c r="AD253" s="96">
        <v>800</v>
      </c>
      <c r="AE253" s="96" t="s">
        <v>759</v>
      </c>
      <c r="AF253" s="96">
        <v>56</v>
      </c>
      <c r="AG253" s="93"/>
      <c r="AH253" s="93"/>
      <c r="AI253" s="93"/>
      <c r="AJ253" s="93"/>
      <c r="AK253" s="93"/>
      <c r="AL253" s="93"/>
      <c r="AM253" s="98"/>
      <c r="AN253" s="94"/>
      <c r="AO253" s="93">
        <v>68.099999999999994</v>
      </c>
      <c r="AP253" s="93">
        <v>791</v>
      </c>
      <c r="AQ253" s="93">
        <v>410</v>
      </c>
      <c r="AR253" s="93">
        <v>1.81</v>
      </c>
      <c r="AS253" s="93">
        <v>8.5</v>
      </c>
      <c r="AT253" s="93">
        <v>2.14</v>
      </c>
      <c r="AU253" s="93">
        <v>32.299999999999997</v>
      </c>
      <c r="AV253" s="93">
        <v>60.2</v>
      </c>
      <c r="AW253" s="93">
        <v>27.5</v>
      </c>
      <c r="AX253" s="93">
        <v>4.9800000000000004</v>
      </c>
      <c r="AY253" s="93">
        <v>1.1299999999999999</v>
      </c>
      <c r="AZ253" s="93">
        <v>3.91</v>
      </c>
      <c r="BA253" s="93">
        <v>0.56000000000000005</v>
      </c>
      <c r="BB253" s="93"/>
      <c r="BC253" s="93">
        <v>0.26100000000000001</v>
      </c>
      <c r="BD253" s="93">
        <v>1.76</v>
      </c>
      <c r="BE253" s="93">
        <v>0.26</v>
      </c>
      <c r="BF253" s="93">
        <v>0.753</v>
      </c>
      <c r="BG253" s="93">
        <v>132</v>
      </c>
      <c r="BH253" s="93">
        <v>4.07</v>
      </c>
      <c r="BI253" s="93">
        <v>0.154</v>
      </c>
      <c r="BJ253" s="93">
        <v>6.01</v>
      </c>
      <c r="BK253" s="93">
        <v>2.4700000000000002</v>
      </c>
      <c r="BL253" s="93">
        <v>5.18</v>
      </c>
      <c r="BM253" s="93">
        <v>6.68</v>
      </c>
      <c r="BN253" s="93">
        <v>6.73</v>
      </c>
      <c r="BO253" s="93">
        <v>56.4</v>
      </c>
      <c r="BP253"/>
      <c r="BQ253"/>
      <c r="BR253"/>
      <c r="BS253" s="157"/>
    </row>
    <row r="254" spans="1:71">
      <c r="A254" s="6" t="s">
        <v>130</v>
      </c>
      <c r="B254" s="6"/>
      <c r="C254" s="71" t="s">
        <v>185</v>
      </c>
      <c r="D254" s="29" t="s">
        <v>788</v>
      </c>
      <c r="E254" s="137">
        <v>37</v>
      </c>
      <c r="F254" s="168">
        <v>56.3</v>
      </c>
      <c r="G254" s="168"/>
      <c r="H254" s="31">
        <v>106</v>
      </c>
      <c r="I254" s="164">
        <v>54.93333333333333</v>
      </c>
      <c r="K254" s="129">
        <v>72.03</v>
      </c>
      <c r="L254" s="88">
        <v>0.51535677352637022</v>
      </c>
      <c r="M254" s="86">
        <v>13.090062047569802</v>
      </c>
      <c r="N254" s="86">
        <v>4.2980754912099277</v>
      </c>
      <c r="O254" s="86">
        <v>0.79364943123061016</v>
      </c>
      <c r="P254" s="86">
        <v>2.6695480868665977</v>
      </c>
      <c r="Q254" s="86">
        <v>2.7726194415718717</v>
      </c>
      <c r="R254" s="86">
        <v>3.2673619441571873</v>
      </c>
      <c r="S254" s="86">
        <v>0.2061427094105481</v>
      </c>
      <c r="T254" s="86">
        <v>3.0921406411582211E-2</v>
      </c>
      <c r="U254" s="86">
        <v>2.97</v>
      </c>
      <c r="V254" s="80">
        <v>99.67</v>
      </c>
      <c r="W254" s="104">
        <v>49</v>
      </c>
      <c r="X254" s="93">
        <v>101</v>
      </c>
      <c r="Y254" s="93">
        <v>510</v>
      </c>
      <c r="Z254" s="93">
        <v>16</v>
      </c>
      <c r="AA254" s="93">
        <v>134</v>
      </c>
      <c r="AB254" s="93">
        <v>17</v>
      </c>
      <c r="AC254" s="93">
        <v>76</v>
      </c>
      <c r="AD254" s="93"/>
      <c r="AE254" s="93"/>
      <c r="AF254" s="93"/>
      <c r="AG254" s="93"/>
      <c r="AH254" s="93"/>
      <c r="AI254" s="93">
        <v>47</v>
      </c>
      <c r="AJ254" s="93"/>
      <c r="AK254" s="93"/>
      <c r="AL254" s="93"/>
      <c r="AM254" s="93"/>
      <c r="AN254" s="93"/>
      <c r="AO254" s="93"/>
      <c r="AP254" s="98" t="s">
        <v>673</v>
      </c>
      <c r="AQ254" s="94"/>
      <c r="AR254" s="96"/>
      <c r="AS254" s="96"/>
      <c r="AT254" s="96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6"/>
      <c r="BK254" s="93"/>
      <c r="BL254" s="93"/>
      <c r="BM254" s="93"/>
      <c r="BN254" s="93"/>
      <c r="BO254" s="93"/>
      <c r="BP254" s="93"/>
      <c r="BQ254" s="93"/>
      <c r="BR254" s="96"/>
      <c r="BS254" s="157"/>
    </row>
    <row r="255" spans="1:71">
      <c r="A255" t="s">
        <v>165</v>
      </c>
      <c r="B255"/>
      <c r="C255" s="71" t="s">
        <v>340</v>
      </c>
      <c r="D255" s="29" t="s">
        <v>108</v>
      </c>
      <c r="E255" s="137" t="s">
        <v>467</v>
      </c>
      <c r="F255" s="168"/>
      <c r="G255" s="168"/>
      <c r="H255" s="34" t="s">
        <v>467</v>
      </c>
      <c r="I255" s="164"/>
      <c r="K255" s="129">
        <v>64.62</v>
      </c>
      <c r="L255" s="88">
        <v>0.47234664764621964</v>
      </c>
      <c r="M255" s="86">
        <v>16.079885877318116</v>
      </c>
      <c r="N255" s="86">
        <v>3.1858273894436517</v>
      </c>
      <c r="O255" s="86">
        <v>0.52259629101283878</v>
      </c>
      <c r="P255" s="86">
        <v>0.33164764621968618</v>
      </c>
      <c r="Q255" s="86">
        <v>0.8140442225392297</v>
      </c>
      <c r="R255" s="86">
        <v>12.361412268188303</v>
      </c>
      <c r="S255" s="86">
        <v>0.20099857346647648</v>
      </c>
      <c r="T255" s="86">
        <v>4.0199714693295294E-2</v>
      </c>
      <c r="U255" s="86">
        <v>0.49</v>
      </c>
      <c r="V255" s="80">
        <v>98.63</v>
      </c>
      <c r="W255" s="104"/>
      <c r="X255" s="96">
        <v>375</v>
      </c>
      <c r="Y255" s="96">
        <v>86</v>
      </c>
      <c r="Z255" s="96">
        <v>38</v>
      </c>
      <c r="AA255" s="96">
        <v>255</v>
      </c>
      <c r="AB255" s="96">
        <v>16</v>
      </c>
      <c r="AC255" s="96"/>
      <c r="AD255" s="96"/>
      <c r="AE255" s="96">
        <v>1900</v>
      </c>
      <c r="AF255" s="96">
        <v>46</v>
      </c>
      <c r="AG255" s="96">
        <v>96</v>
      </c>
      <c r="AH255" s="93"/>
      <c r="AI255" s="93"/>
      <c r="AJ255" s="93"/>
      <c r="AK255" s="93"/>
      <c r="AL255" s="93"/>
      <c r="AM255" s="93"/>
      <c r="AN255" s="93"/>
      <c r="AO255" s="93"/>
      <c r="AP255" s="98"/>
      <c r="AQ255" s="94"/>
      <c r="AR255" s="96"/>
      <c r="AS255" s="96"/>
      <c r="AT255" s="96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6"/>
      <c r="BK255" s="93"/>
      <c r="BL255" s="93"/>
      <c r="BM255" s="93"/>
      <c r="BN255" s="93"/>
      <c r="BO255" s="93"/>
      <c r="BP255" s="93"/>
      <c r="BQ255" s="93"/>
      <c r="BR255" s="96"/>
      <c r="BS255" s="157"/>
    </row>
    <row r="256" spans="1:71">
      <c r="A256" t="s">
        <v>339</v>
      </c>
      <c r="B256"/>
      <c r="C256" s="71" t="s">
        <v>340</v>
      </c>
      <c r="D256" s="29" t="s">
        <v>108</v>
      </c>
      <c r="E256" s="137" t="s">
        <v>467</v>
      </c>
      <c r="F256" s="168"/>
      <c r="G256" s="168"/>
      <c r="H256" s="34" t="s">
        <v>467</v>
      </c>
      <c r="I256" s="164"/>
      <c r="K256" s="129">
        <v>65.069999999999993</v>
      </c>
      <c r="L256" s="88">
        <v>0.53466577950660255</v>
      </c>
      <c r="M256" s="86">
        <v>15.939093049442114</v>
      </c>
      <c r="N256" s="86">
        <v>3.3996673149759444</v>
      </c>
      <c r="O256" s="86">
        <v>0.66581021598935408</v>
      </c>
      <c r="P256" s="86">
        <v>0.32281707441908075</v>
      </c>
      <c r="Q256" s="86">
        <v>0.63554611526256533</v>
      </c>
      <c r="R256" s="86">
        <v>11.702118947691678</v>
      </c>
      <c r="S256" s="86">
        <v>0.23202477223871432</v>
      </c>
      <c r="T256" s="86">
        <v>5.0440167877981376E-2</v>
      </c>
      <c r="U256" s="86">
        <v>0.86</v>
      </c>
      <c r="V256" s="80">
        <v>98.55</v>
      </c>
      <c r="W256" s="104"/>
      <c r="X256" s="96">
        <v>365</v>
      </c>
      <c r="Y256" s="96">
        <v>106</v>
      </c>
      <c r="Z256" s="96">
        <v>43</v>
      </c>
      <c r="AA256" s="96">
        <v>210</v>
      </c>
      <c r="AB256" s="96">
        <v>13</v>
      </c>
      <c r="AC256" s="96"/>
      <c r="AD256" s="96"/>
      <c r="AE256" s="96">
        <v>1950</v>
      </c>
      <c r="AF256" s="96">
        <v>30</v>
      </c>
      <c r="AG256" s="96">
        <v>78</v>
      </c>
      <c r="AH256" s="93"/>
      <c r="AI256" s="93"/>
      <c r="AJ256" s="93"/>
      <c r="AK256" s="93"/>
      <c r="AL256" s="93"/>
      <c r="AM256" s="93"/>
      <c r="AN256" s="93"/>
      <c r="AO256" s="93"/>
      <c r="AP256" s="98"/>
      <c r="AQ256" s="94"/>
      <c r="AR256" s="96"/>
      <c r="AS256" s="96"/>
      <c r="AT256" s="96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6"/>
      <c r="BK256" s="93"/>
      <c r="BL256" s="93"/>
      <c r="BM256" s="93"/>
      <c r="BN256" s="93"/>
      <c r="BO256" s="93"/>
      <c r="BP256" s="93"/>
      <c r="BQ256" s="93"/>
      <c r="BR256" s="96"/>
      <c r="BS256" s="157"/>
    </row>
    <row r="257" spans="1:80">
      <c r="A257"/>
      <c r="B257"/>
      <c r="D257" s="29"/>
      <c r="E257" s="137"/>
      <c r="F257" s="168"/>
      <c r="G257" s="168"/>
      <c r="H257" s="34"/>
      <c r="I257" s="164"/>
      <c r="K257" s="129"/>
      <c r="L257" s="88"/>
      <c r="M257" s="86"/>
      <c r="N257" s="86"/>
      <c r="O257" s="86"/>
      <c r="P257" s="86"/>
      <c r="Q257" s="86"/>
      <c r="R257" s="86"/>
      <c r="S257" s="86"/>
      <c r="T257" s="86"/>
      <c r="U257" s="86"/>
      <c r="V257" s="80"/>
      <c r="W257" s="104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3"/>
      <c r="AI257" s="93"/>
      <c r="AJ257" s="93"/>
      <c r="AK257" s="93"/>
      <c r="AL257" s="93"/>
      <c r="AM257" s="93"/>
      <c r="AN257" s="93"/>
      <c r="AO257" s="93"/>
      <c r="AP257" s="98"/>
      <c r="AQ257" s="94"/>
      <c r="AR257" s="96"/>
      <c r="AS257" s="96"/>
      <c r="AT257" s="96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6"/>
      <c r="BK257" s="93"/>
      <c r="BL257" s="93"/>
      <c r="BM257" s="93"/>
      <c r="BN257" s="93"/>
      <c r="BO257" s="93"/>
      <c r="BP257" s="93"/>
      <c r="BQ257" s="93"/>
      <c r="BR257" s="96"/>
      <c r="BS257" s="157"/>
    </row>
    <row r="258" spans="1:80">
      <c r="A258" s="173" t="s">
        <v>809</v>
      </c>
      <c r="B258" s="173"/>
      <c r="D258" s="29"/>
      <c r="E258" s="137"/>
      <c r="F258" s="168"/>
      <c r="G258" s="168"/>
      <c r="H258" s="34"/>
      <c r="I258" s="164"/>
      <c r="K258" s="129"/>
      <c r="L258" s="88"/>
      <c r="M258" s="86"/>
      <c r="N258" s="86"/>
      <c r="O258" s="86"/>
      <c r="P258" s="86"/>
      <c r="Q258" s="86"/>
      <c r="R258" s="86"/>
      <c r="S258" s="86"/>
      <c r="T258" s="86"/>
      <c r="U258" s="86"/>
      <c r="V258" s="80"/>
      <c r="W258" s="104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3"/>
      <c r="AI258" s="93"/>
      <c r="AJ258" s="93"/>
      <c r="AK258" s="93"/>
      <c r="AL258" s="93"/>
      <c r="AM258" s="93"/>
      <c r="AN258" s="93"/>
      <c r="AO258" s="93"/>
      <c r="AP258" s="98"/>
      <c r="AQ258" s="94"/>
      <c r="AR258" s="96"/>
      <c r="AS258" s="96"/>
      <c r="AT258" s="96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6"/>
      <c r="BK258" s="93"/>
      <c r="BL258" s="93"/>
      <c r="BM258" s="93"/>
      <c r="BN258" s="93"/>
      <c r="BO258" s="93"/>
      <c r="BP258" s="93"/>
      <c r="BQ258" s="93"/>
      <c r="BR258" s="96"/>
      <c r="BS258" s="157"/>
    </row>
    <row r="259" spans="1:80">
      <c r="A259" s="24"/>
      <c r="B259" s="24"/>
      <c r="D259" s="10"/>
      <c r="E259" s="137"/>
      <c r="F259" s="168"/>
      <c r="G259" s="168"/>
      <c r="I259" s="164"/>
      <c r="K259" s="129"/>
      <c r="L259" s="88"/>
      <c r="M259" s="86"/>
      <c r="N259" s="86"/>
      <c r="O259" s="86"/>
      <c r="P259" s="86"/>
      <c r="Q259" s="86"/>
      <c r="R259" s="86"/>
      <c r="S259" s="86"/>
      <c r="T259" s="86"/>
      <c r="U259" s="86"/>
      <c r="V259" s="80"/>
      <c r="W259" s="104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8"/>
      <c r="AQ259" s="94"/>
      <c r="AR259" s="96"/>
      <c r="AS259" s="96"/>
      <c r="AT259" s="96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6"/>
      <c r="BK259" s="93"/>
      <c r="BL259" s="93"/>
      <c r="BM259" s="93"/>
      <c r="BN259" s="93"/>
      <c r="BO259" s="93"/>
      <c r="BP259" s="93"/>
      <c r="BQ259" s="93"/>
      <c r="BR259" s="96"/>
      <c r="BS259" s="157"/>
    </row>
    <row r="260" spans="1:80">
      <c r="B260" s="119" t="s">
        <v>291</v>
      </c>
      <c r="E260" s="136"/>
      <c r="F260" s="168"/>
      <c r="G260" s="168"/>
      <c r="I260" s="164"/>
      <c r="K260" s="126"/>
      <c r="L260" s="81"/>
      <c r="M260" s="82"/>
      <c r="N260" s="82"/>
      <c r="O260" s="82"/>
      <c r="P260" s="82"/>
      <c r="Q260" s="82"/>
      <c r="R260" s="82"/>
      <c r="S260" s="82"/>
      <c r="T260" s="82"/>
      <c r="U260" s="82"/>
      <c r="V260" s="90"/>
      <c r="W260" s="102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7"/>
      <c r="AQ260" s="99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6"/>
      <c r="BR260" s="96"/>
      <c r="BS260" s="157"/>
    </row>
    <row r="261" spans="1:80">
      <c r="D261" s="119"/>
      <c r="E261" s="136"/>
      <c r="F261" s="168"/>
      <c r="G261" s="168"/>
      <c r="I261" s="164"/>
      <c r="K261" s="126"/>
      <c r="L261" s="81"/>
      <c r="M261" s="82"/>
      <c r="N261" s="82"/>
      <c r="O261" s="82"/>
      <c r="P261" s="82"/>
      <c r="Q261" s="82"/>
      <c r="R261" s="82"/>
      <c r="S261" s="82"/>
      <c r="T261" s="82"/>
      <c r="U261" s="82"/>
      <c r="V261" s="90"/>
      <c r="W261" s="102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7"/>
      <c r="AQ261" s="99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6"/>
      <c r="BR261" s="96"/>
      <c r="BS261" s="157"/>
    </row>
    <row r="262" spans="1:80">
      <c r="C262" s="68" t="s">
        <v>355</v>
      </c>
      <c r="D262" s="10"/>
      <c r="E262" s="136"/>
      <c r="F262" s="168"/>
      <c r="G262" s="168"/>
      <c r="I262" s="164"/>
      <c r="K262" s="126"/>
      <c r="L262" s="81"/>
      <c r="M262" s="82"/>
      <c r="N262" s="82"/>
      <c r="O262" s="82"/>
      <c r="P262" s="82"/>
      <c r="Q262" s="82"/>
      <c r="R262" s="82"/>
      <c r="S262" s="82"/>
      <c r="T262" s="82"/>
      <c r="U262" s="82"/>
      <c r="V262" s="90"/>
      <c r="W262" s="102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7"/>
      <c r="AQ262" s="99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  <c r="BL262" s="96"/>
      <c r="BM262" s="96"/>
      <c r="BN262" s="96"/>
      <c r="BO262" s="96"/>
      <c r="BP262" s="96"/>
      <c r="BQ262" s="96"/>
      <c r="BR262" s="96"/>
      <c r="BS262" s="157"/>
    </row>
    <row r="263" spans="1:80">
      <c r="A263" s="31" t="s">
        <v>419</v>
      </c>
      <c r="B263" s="31"/>
      <c r="C263" s="69" t="s">
        <v>418</v>
      </c>
      <c r="D263" s="9" t="s">
        <v>417</v>
      </c>
      <c r="E263" s="137">
        <v>38</v>
      </c>
      <c r="F263" s="168">
        <v>9.85</v>
      </c>
      <c r="G263" s="168"/>
      <c r="H263" s="31">
        <v>106</v>
      </c>
      <c r="I263" s="164">
        <v>27.5</v>
      </c>
      <c r="K263" s="126">
        <v>70.34</v>
      </c>
      <c r="L263" s="91">
        <v>0.40254596888260258</v>
      </c>
      <c r="M263" s="90">
        <v>15.296746817538896</v>
      </c>
      <c r="N263" s="90">
        <v>2.1636845827439886</v>
      </c>
      <c r="O263" s="90">
        <v>0.42267326732673266</v>
      </c>
      <c r="P263" s="90">
        <v>1.533538936006168</v>
      </c>
      <c r="Q263" s="90">
        <v>3.9952687411598302</v>
      </c>
      <c r="R263" s="90">
        <v>5.2431612446958979</v>
      </c>
      <c r="S263" s="90">
        <v>0.12</v>
      </c>
      <c r="T263" s="90">
        <v>8.0185042405551271E-2</v>
      </c>
      <c r="U263" s="90">
        <v>0.63</v>
      </c>
      <c r="V263" s="90">
        <v>99.602712662994449</v>
      </c>
      <c r="W263" s="102">
        <v>49</v>
      </c>
      <c r="X263" s="99">
        <v>144</v>
      </c>
      <c r="Y263" s="99">
        <v>314</v>
      </c>
      <c r="Z263" s="99">
        <v>27</v>
      </c>
      <c r="AA263" s="99">
        <v>309</v>
      </c>
      <c r="AB263" s="99">
        <v>18</v>
      </c>
      <c r="AC263" s="99">
        <v>20</v>
      </c>
      <c r="AD263" s="99">
        <v>14</v>
      </c>
      <c r="AE263" s="99">
        <v>1300</v>
      </c>
      <c r="AF263" s="99">
        <v>65</v>
      </c>
      <c r="AG263" s="99">
        <v>111</v>
      </c>
      <c r="AH263" s="99">
        <v>58</v>
      </c>
      <c r="AI263" s="99">
        <v>7</v>
      </c>
      <c r="AJ263" s="99">
        <v>32</v>
      </c>
      <c r="AK263" s="99">
        <v>4</v>
      </c>
      <c r="AL263" s="99">
        <v>6</v>
      </c>
      <c r="AM263" s="99">
        <v>14</v>
      </c>
      <c r="AN263" s="99">
        <v>17</v>
      </c>
      <c r="AO263" s="99"/>
      <c r="AP263" s="97">
        <v>10</v>
      </c>
      <c r="AQ263" s="99"/>
      <c r="AR263" s="96">
        <v>135</v>
      </c>
      <c r="AS263" s="96">
        <v>1220</v>
      </c>
      <c r="AT263" s="96">
        <v>293</v>
      </c>
      <c r="AU263" s="96">
        <v>3.04</v>
      </c>
      <c r="AV263" s="96">
        <v>14.8</v>
      </c>
      <c r="AW263" s="96">
        <v>4.28</v>
      </c>
      <c r="AX263" s="96">
        <v>53.3</v>
      </c>
      <c r="AY263" s="96">
        <v>97.1</v>
      </c>
      <c r="AZ263" s="96">
        <v>40.5</v>
      </c>
      <c r="BA263" s="96">
        <v>7.36</v>
      </c>
      <c r="BB263" s="96">
        <v>1.42</v>
      </c>
      <c r="BC263" s="96">
        <v>5.17</v>
      </c>
      <c r="BD263" s="96">
        <v>0.75</v>
      </c>
      <c r="BE263" s="96"/>
      <c r="BF263" s="96">
        <v>0.44</v>
      </c>
      <c r="BG263" s="96">
        <v>2.81</v>
      </c>
      <c r="BH263" s="96">
        <v>0.42</v>
      </c>
      <c r="BI263" s="96">
        <v>1.21</v>
      </c>
      <c r="BJ263" s="96">
        <v>291</v>
      </c>
      <c r="BK263" s="96">
        <v>7.72</v>
      </c>
      <c r="BL263" s="96">
        <v>0.37</v>
      </c>
      <c r="BM263" s="96">
        <v>4.76</v>
      </c>
      <c r="BN263" s="96">
        <v>1.45</v>
      </c>
      <c r="BO263" s="96">
        <v>1.2</v>
      </c>
      <c r="BP263" s="96">
        <v>1.85</v>
      </c>
      <c r="BQ263" s="96">
        <v>6.81</v>
      </c>
      <c r="BR263" s="96">
        <v>38.799999999999997</v>
      </c>
      <c r="BS263" s="157"/>
    </row>
    <row r="264" spans="1:80">
      <c r="A264" s="31" t="s">
        <v>405</v>
      </c>
      <c r="B264" s="31"/>
      <c r="C264" s="69" t="s">
        <v>763</v>
      </c>
      <c r="D264" s="9" t="s">
        <v>390</v>
      </c>
      <c r="E264" s="137">
        <v>38</v>
      </c>
      <c r="F264" s="168">
        <v>9.1</v>
      </c>
      <c r="G264" s="168"/>
      <c r="H264" s="31">
        <v>106</v>
      </c>
      <c r="I264" s="164">
        <v>53.15</v>
      </c>
      <c r="K264" s="126">
        <v>70.08</v>
      </c>
      <c r="L264" s="91">
        <v>0.41463819812474517</v>
      </c>
      <c r="M264" s="90">
        <v>15.27082144313086</v>
      </c>
      <c r="N264" s="90">
        <v>2.2451141459437425</v>
      </c>
      <c r="O264" s="90">
        <v>0.39441194455768447</v>
      </c>
      <c r="P264" s="90">
        <v>1.4866296371789645</v>
      </c>
      <c r="Q264" s="90">
        <v>3.9643456991439052</v>
      </c>
      <c r="R264" s="90">
        <v>5.1475815328169583</v>
      </c>
      <c r="S264" s="90">
        <v>0.12135752140236444</v>
      </c>
      <c r="T264" s="90">
        <v>0.10113126783530371</v>
      </c>
      <c r="U264" s="90">
        <v>1.1100000000000001</v>
      </c>
      <c r="V264" s="90">
        <v>99.23</v>
      </c>
      <c r="W264" s="102">
        <v>49</v>
      </c>
      <c r="X264" s="99">
        <v>135</v>
      </c>
      <c r="Y264" s="99">
        <v>308</v>
      </c>
      <c r="Z264" s="99">
        <v>41</v>
      </c>
      <c r="AA264" s="99">
        <v>301</v>
      </c>
      <c r="AB264" s="99">
        <v>18</v>
      </c>
      <c r="AC264" s="99">
        <v>19</v>
      </c>
      <c r="AD264" s="99">
        <v>13</v>
      </c>
      <c r="AE264" s="99">
        <v>1370</v>
      </c>
      <c r="AF264" s="99">
        <v>77</v>
      </c>
      <c r="AG264" s="99">
        <v>126</v>
      </c>
      <c r="AH264" s="99">
        <v>68</v>
      </c>
      <c r="AI264" s="99">
        <v>9</v>
      </c>
      <c r="AJ264" s="99">
        <v>37</v>
      </c>
      <c r="AK264" s="99">
        <v>5</v>
      </c>
      <c r="AL264" s="99">
        <v>5</v>
      </c>
      <c r="AM264" s="99">
        <v>8</v>
      </c>
      <c r="AN264" s="99">
        <v>19</v>
      </c>
      <c r="AO264" s="99">
        <v>3</v>
      </c>
      <c r="AP264" s="97">
        <v>7</v>
      </c>
      <c r="AQ264" s="99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6"/>
      <c r="BD264" s="96"/>
      <c r="BE264" s="96"/>
      <c r="BF264" s="96"/>
      <c r="BG264" s="96"/>
      <c r="BH264" s="96"/>
      <c r="BI264" s="96"/>
      <c r="BJ264" s="96"/>
      <c r="BK264" s="96"/>
      <c r="BL264" s="96"/>
      <c r="BM264" s="96"/>
      <c r="BN264" s="96"/>
      <c r="BO264" s="96"/>
      <c r="BP264" s="96"/>
      <c r="BQ264" s="96"/>
      <c r="BR264" s="96"/>
      <c r="BS264" s="157"/>
    </row>
    <row r="265" spans="1:80">
      <c r="A265" s="31" t="s">
        <v>406</v>
      </c>
      <c r="B265" s="31"/>
      <c r="C265" s="69" t="s">
        <v>763</v>
      </c>
      <c r="D265" s="9" t="s">
        <v>390</v>
      </c>
      <c r="E265" s="137">
        <v>38</v>
      </c>
      <c r="F265" s="168">
        <v>9.0666666666666664</v>
      </c>
      <c r="G265" s="168"/>
      <c r="H265" s="31">
        <v>106</v>
      </c>
      <c r="I265" s="164">
        <v>52.783333333333331</v>
      </c>
      <c r="K265" s="126">
        <v>70.12</v>
      </c>
      <c r="L265" s="91">
        <v>0.41425865580448062</v>
      </c>
      <c r="M265" s="90">
        <v>15.054765784114053</v>
      </c>
      <c r="N265" s="90">
        <v>2.2834745417515272</v>
      </c>
      <c r="O265" s="90">
        <v>0.41425865580448062</v>
      </c>
      <c r="P265" s="90">
        <v>1.6570346232179225</v>
      </c>
      <c r="Q265" s="90">
        <v>3.9101975560081468</v>
      </c>
      <c r="R265" s="90">
        <v>5.1226619144602852</v>
      </c>
      <c r="S265" s="90">
        <v>0.1414541751527495</v>
      </c>
      <c r="T265" s="90">
        <v>0.10103869653767822</v>
      </c>
      <c r="U265" s="90">
        <v>1.02</v>
      </c>
      <c r="V265" s="90">
        <v>99.22</v>
      </c>
      <c r="W265" s="102">
        <v>51</v>
      </c>
      <c r="X265" s="99">
        <v>130</v>
      </c>
      <c r="Y265" s="99">
        <v>339</v>
      </c>
      <c r="Z265" s="99">
        <v>25</v>
      </c>
      <c r="AA265" s="99">
        <v>296</v>
      </c>
      <c r="AB265" s="99">
        <v>18</v>
      </c>
      <c r="AC265" s="99">
        <v>20</v>
      </c>
      <c r="AD265" s="99">
        <v>12</v>
      </c>
      <c r="AE265" s="99">
        <v>1400</v>
      </c>
      <c r="AF265" s="99">
        <v>62</v>
      </c>
      <c r="AG265" s="99">
        <v>109</v>
      </c>
      <c r="AH265" s="99">
        <v>46</v>
      </c>
      <c r="AI265" s="99">
        <v>6</v>
      </c>
      <c r="AJ265" s="99">
        <v>31</v>
      </c>
      <c r="AK265" s="99">
        <v>5</v>
      </c>
      <c r="AL265" s="99">
        <v>5</v>
      </c>
      <c r="AM265" s="99">
        <v>10</v>
      </c>
      <c r="AN265" s="99">
        <v>18</v>
      </c>
      <c r="AO265" s="99">
        <v>2</v>
      </c>
      <c r="AP265" s="97">
        <v>3</v>
      </c>
      <c r="AQ265" s="99"/>
      <c r="AR265" s="96"/>
      <c r="AS265" s="96"/>
      <c r="AT265" s="96"/>
      <c r="AU265" s="96"/>
      <c r="AV265" s="96"/>
      <c r="AW265" s="96"/>
      <c r="AX265" s="96"/>
      <c r="AY265" s="96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96"/>
      <c r="BL265" s="96"/>
      <c r="BM265" s="96"/>
      <c r="BN265" s="96"/>
      <c r="BO265" s="96"/>
      <c r="BP265" s="96"/>
      <c r="BQ265" s="96"/>
      <c r="BR265" s="96"/>
      <c r="BS265" s="157"/>
    </row>
    <row r="266" spans="1:80">
      <c r="A266" s="31"/>
      <c r="B266" s="31"/>
      <c r="C266" s="69"/>
      <c r="D266" s="9"/>
      <c r="E266" s="137"/>
      <c r="F266" s="168"/>
      <c r="G266" s="168"/>
      <c r="I266" s="164"/>
      <c r="K266" s="126"/>
      <c r="L266" s="91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102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7"/>
      <c r="AQ266" s="99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96"/>
      <c r="BL266" s="96"/>
      <c r="BM266" s="96"/>
      <c r="BN266" s="96"/>
      <c r="BO266" s="96"/>
      <c r="BP266" s="96"/>
      <c r="BQ266" s="96"/>
      <c r="BR266" s="96"/>
      <c r="BS266" s="157"/>
    </row>
    <row r="267" spans="1:80">
      <c r="A267" s="31"/>
      <c r="B267" s="31"/>
      <c r="C267" s="170" t="s">
        <v>290</v>
      </c>
      <c r="D267" s="9"/>
      <c r="E267" s="137"/>
      <c r="F267" s="168"/>
      <c r="G267" s="168"/>
      <c r="I267" s="164"/>
      <c r="K267" s="126"/>
      <c r="L267" s="91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102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7"/>
      <c r="AQ267" s="99"/>
      <c r="AR267" s="96"/>
      <c r="AS267" s="96"/>
      <c r="AT267" s="96"/>
      <c r="AU267" s="96"/>
      <c r="AV267" s="96"/>
      <c r="AW267" s="96"/>
      <c r="AX267" s="96"/>
      <c r="AY267" s="96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96"/>
      <c r="BL267" s="96"/>
      <c r="BM267" s="96"/>
      <c r="BN267" s="96"/>
      <c r="BO267" s="96"/>
      <c r="BP267" s="96"/>
      <c r="BQ267" s="96"/>
      <c r="BR267" s="96"/>
      <c r="BS267" s="157"/>
    </row>
    <row r="268" spans="1:80" s="10" customFormat="1">
      <c r="A268" s="10" t="s">
        <v>353</v>
      </c>
      <c r="C268" s="70" t="s">
        <v>517</v>
      </c>
      <c r="D268" s="10" t="s">
        <v>63</v>
      </c>
      <c r="E268" s="137">
        <v>38</v>
      </c>
      <c r="F268" s="168">
        <v>1.5666666666666667</v>
      </c>
      <c r="G268" s="168"/>
      <c r="H268" s="31">
        <v>106</v>
      </c>
      <c r="I268" s="164">
        <v>31.7</v>
      </c>
      <c r="J268" s="157"/>
      <c r="K268" s="126">
        <v>61.278200060808764</v>
      </c>
      <c r="L268" s="91">
        <v>0.86392216479173001</v>
      </c>
      <c r="M268" s="90">
        <v>15.369778048038917</v>
      </c>
      <c r="N268" s="90">
        <v>5.62553967771359</v>
      </c>
      <c r="O268" s="90">
        <v>2.2401702645180905</v>
      </c>
      <c r="P268" s="90">
        <v>4.7415262997871688</v>
      </c>
      <c r="Q268" s="90">
        <v>4.2693827911219211</v>
      </c>
      <c r="R268" s="90">
        <v>4.0785162663423531</v>
      </c>
      <c r="S268" s="90">
        <v>0.57259957433870479</v>
      </c>
      <c r="T268" s="90">
        <v>8.0364852538765588E-2</v>
      </c>
      <c r="U268" s="90">
        <v>0.45</v>
      </c>
      <c r="V268" s="90">
        <v>99.12</v>
      </c>
      <c r="W268" s="102">
        <v>98</v>
      </c>
      <c r="X268" s="99">
        <v>88</v>
      </c>
      <c r="Y268" s="99">
        <v>1130</v>
      </c>
      <c r="Z268" s="99">
        <v>17</v>
      </c>
      <c r="AA268" s="99">
        <v>317</v>
      </c>
      <c r="AB268" s="99">
        <v>20</v>
      </c>
      <c r="AC268" s="99">
        <v>19</v>
      </c>
      <c r="AD268" s="99">
        <v>8</v>
      </c>
      <c r="AE268" s="99">
        <v>2010</v>
      </c>
      <c r="AF268" s="99">
        <v>92</v>
      </c>
      <c r="AG268" s="99">
        <v>154</v>
      </c>
      <c r="AH268" s="99">
        <v>79</v>
      </c>
      <c r="AI268" s="99">
        <v>37</v>
      </c>
      <c r="AJ268" s="99">
        <v>116</v>
      </c>
      <c r="AK268" s="99" t="s">
        <v>323</v>
      </c>
      <c r="AL268" s="99">
        <v>65</v>
      </c>
      <c r="AM268" s="99"/>
      <c r="AN268" s="99">
        <v>24</v>
      </c>
      <c r="AO268" s="99"/>
      <c r="AP268" s="97">
        <v>30</v>
      </c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9"/>
      <c r="BN268" s="99"/>
      <c r="BO268" s="99"/>
      <c r="BP268" s="99"/>
      <c r="BQ268" s="99"/>
      <c r="BR268" s="99"/>
      <c r="BS268" s="157"/>
      <c r="BT268"/>
      <c r="BU268"/>
      <c r="BV268"/>
      <c r="BW268"/>
      <c r="BX268"/>
      <c r="BY268"/>
      <c r="BZ268"/>
      <c r="CA268"/>
      <c r="CB268"/>
    </row>
    <row r="269" spans="1:80" s="112" customFormat="1">
      <c r="A269" s="115" t="s">
        <v>156</v>
      </c>
      <c r="B269" s="115"/>
      <c r="C269" s="115" t="s">
        <v>544</v>
      </c>
      <c r="D269" s="115" t="s">
        <v>62</v>
      </c>
      <c r="E269" s="19">
        <v>38</v>
      </c>
      <c r="F269" s="168">
        <v>0.99</v>
      </c>
      <c r="G269" s="168"/>
      <c r="H269" s="19">
        <v>106</v>
      </c>
      <c r="I269" s="164">
        <v>26.74</v>
      </c>
      <c r="J269" s="120"/>
      <c r="K269" s="127">
        <v>62.261101028433153</v>
      </c>
      <c r="L269" s="116">
        <v>0.89664045170397266</v>
      </c>
      <c r="M269" s="116">
        <v>15.313409961685824</v>
      </c>
      <c r="N269" s="116">
        <v>5.6518572292800977</v>
      </c>
      <c r="O269" s="116">
        <v>2.1861907642669896</v>
      </c>
      <c r="P269" s="116">
        <v>4.5738737648719505</v>
      </c>
      <c r="Q269" s="116">
        <v>4.1406654567453121</v>
      </c>
      <c r="R269" s="116">
        <v>4.2414115749142978</v>
      </c>
      <c r="S269" s="116">
        <v>0.57425287356321841</v>
      </c>
      <c r="T269" s="116">
        <v>8.0596894535188549E-2</v>
      </c>
      <c r="U269" s="116">
        <v>0.74</v>
      </c>
      <c r="V269" s="116">
        <v>99.92</v>
      </c>
      <c r="W269" s="120">
        <v>87</v>
      </c>
      <c r="X269" s="112">
        <v>89</v>
      </c>
      <c r="Y269" s="112">
        <v>1030</v>
      </c>
      <c r="Z269" s="112">
        <v>13</v>
      </c>
      <c r="AA269" s="112">
        <v>322</v>
      </c>
      <c r="AB269" s="112">
        <v>19</v>
      </c>
      <c r="AC269" s="112">
        <v>17</v>
      </c>
      <c r="AD269" s="112" t="s">
        <v>129</v>
      </c>
      <c r="AE269" s="112">
        <v>2130</v>
      </c>
      <c r="AF269" s="112">
        <v>95</v>
      </c>
      <c r="AG269" s="112">
        <v>172</v>
      </c>
      <c r="AH269" s="112">
        <v>103</v>
      </c>
      <c r="AI269" s="112">
        <v>37</v>
      </c>
      <c r="AJ269" s="111">
        <v>109</v>
      </c>
      <c r="AK269" s="111">
        <v>4</v>
      </c>
      <c r="AL269" s="112">
        <v>57</v>
      </c>
      <c r="AN269" s="112">
        <v>18</v>
      </c>
      <c r="AO269" s="112" t="s">
        <v>129</v>
      </c>
      <c r="AP269" s="112">
        <v>12</v>
      </c>
      <c r="AQ269" s="120"/>
      <c r="AY269" s="111"/>
      <c r="AZ269" s="111"/>
      <c r="BC269" s="112">
        <v>18</v>
      </c>
      <c r="BD269" s="112" t="s">
        <v>129</v>
      </c>
      <c r="BE269" s="112">
        <v>12</v>
      </c>
      <c r="BS269" s="120"/>
    </row>
    <row r="270" spans="1:80">
      <c r="A270" s="6"/>
      <c r="B270" s="6"/>
      <c r="D270" s="29"/>
      <c r="E270" s="137"/>
      <c r="F270" s="168"/>
      <c r="G270" s="168"/>
      <c r="H270" s="34"/>
      <c r="I270" s="164"/>
      <c r="K270" s="129"/>
      <c r="L270" s="81"/>
      <c r="M270" s="82"/>
      <c r="N270" s="82"/>
      <c r="O270" s="82"/>
      <c r="P270" s="82"/>
      <c r="Q270" s="82"/>
      <c r="R270" s="82"/>
      <c r="S270" s="82"/>
      <c r="T270" s="82"/>
      <c r="U270" s="82"/>
      <c r="V270" s="90"/>
      <c r="W270" s="104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6"/>
      <c r="AI270" s="93"/>
      <c r="AJ270" s="96"/>
      <c r="AK270" s="96"/>
      <c r="AL270" s="96"/>
      <c r="AM270" s="96"/>
      <c r="AN270" s="96"/>
      <c r="AO270" s="96"/>
      <c r="AP270" s="98"/>
      <c r="AQ270" s="94"/>
      <c r="AR270" s="96"/>
      <c r="AS270" s="96"/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96"/>
      <c r="BL270" s="96"/>
      <c r="BM270" s="96"/>
      <c r="BN270" s="96"/>
      <c r="BO270" s="96"/>
      <c r="BP270" s="96"/>
      <c r="BQ270" s="96"/>
      <c r="BR270" s="96"/>
      <c r="BS270" s="157"/>
    </row>
    <row r="271" spans="1:80">
      <c r="A271" s="6"/>
      <c r="B271" s="56" t="s">
        <v>164</v>
      </c>
      <c r="C271" s="42"/>
      <c r="E271" s="137"/>
      <c r="F271" s="168"/>
      <c r="G271" s="168"/>
      <c r="H271" s="56"/>
      <c r="I271" s="164"/>
      <c r="K271" s="129"/>
      <c r="L271" s="88"/>
      <c r="M271" s="86"/>
      <c r="N271" s="86"/>
      <c r="O271" s="86"/>
      <c r="P271" s="86"/>
      <c r="Q271" s="86"/>
      <c r="R271" s="86"/>
      <c r="S271" s="86"/>
      <c r="T271" s="86"/>
      <c r="U271" s="86"/>
      <c r="V271" s="80"/>
      <c r="W271" s="104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8"/>
      <c r="AQ271" s="94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  <c r="BJ271" s="93"/>
      <c r="BK271" s="93"/>
      <c r="BL271" s="93"/>
      <c r="BM271" s="93"/>
      <c r="BN271" s="93"/>
      <c r="BO271" s="93"/>
      <c r="BP271" s="93"/>
      <c r="BQ271" s="93"/>
      <c r="BR271" s="93"/>
      <c r="BS271" s="157"/>
    </row>
    <row r="272" spans="1:80">
      <c r="A272" s="6"/>
      <c r="B272" s="6"/>
      <c r="C272" s="42"/>
      <c r="D272" s="56"/>
      <c r="E272" s="137"/>
      <c r="F272" s="168"/>
      <c r="G272" s="168"/>
      <c r="H272" s="56"/>
      <c r="I272" s="164"/>
      <c r="K272" s="129"/>
      <c r="L272" s="88"/>
      <c r="M272" s="86"/>
      <c r="N272" s="86"/>
      <c r="O272" s="86"/>
      <c r="P272" s="86"/>
      <c r="Q272" s="86"/>
      <c r="R272" s="86"/>
      <c r="S272" s="86"/>
      <c r="T272" s="86"/>
      <c r="U272" s="86"/>
      <c r="V272" s="80"/>
      <c r="W272" s="104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8"/>
      <c r="AQ272" s="94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  <c r="BJ272" s="93"/>
      <c r="BK272" s="93"/>
      <c r="BL272" s="93"/>
      <c r="BM272" s="93"/>
      <c r="BN272" s="93"/>
      <c r="BO272" s="93"/>
      <c r="BP272" s="93"/>
      <c r="BQ272" s="93"/>
      <c r="BR272" s="93"/>
      <c r="BS272" s="157"/>
    </row>
    <row r="273" spans="1:80">
      <c r="A273" s="6"/>
      <c r="B273" s="6"/>
      <c r="C273" s="68" t="s">
        <v>742</v>
      </c>
      <c r="D273" s="56"/>
      <c r="E273" s="137"/>
      <c r="F273" s="168"/>
      <c r="G273" s="168"/>
      <c r="H273" s="56"/>
      <c r="I273" s="164"/>
      <c r="K273" s="129"/>
      <c r="L273" s="88"/>
      <c r="M273" s="86"/>
      <c r="N273" s="86"/>
      <c r="O273" s="86"/>
      <c r="P273" s="86"/>
      <c r="Q273" s="86"/>
      <c r="R273" s="86"/>
      <c r="S273" s="86"/>
      <c r="T273" s="86"/>
      <c r="U273" s="86"/>
      <c r="V273" s="80"/>
      <c r="W273" s="104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8"/>
      <c r="AQ273" s="94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  <c r="BJ273" s="93"/>
      <c r="BK273" s="93"/>
      <c r="BL273" s="93"/>
      <c r="BM273" s="93"/>
      <c r="BN273" s="93"/>
      <c r="BO273" s="93"/>
      <c r="BP273" s="93"/>
      <c r="BQ273" s="93"/>
      <c r="BR273" s="93"/>
      <c r="BS273" s="157"/>
    </row>
    <row r="274" spans="1:80">
      <c r="A274" s="36" t="s">
        <v>719</v>
      </c>
      <c r="B274" s="36"/>
      <c r="C274" s="71" t="s">
        <v>418</v>
      </c>
      <c r="D274" s="115" t="s">
        <v>655</v>
      </c>
      <c r="E274" s="137">
        <v>38</v>
      </c>
      <c r="F274" s="168">
        <v>10.483333333333333</v>
      </c>
      <c r="G274" s="168"/>
      <c r="H274" s="31">
        <v>106</v>
      </c>
      <c r="I274" s="164">
        <v>28.633333333333333</v>
      </c>
      <c r="K274" s="129">
        <v>75.11</v>
      </c>
      <c r="L274" s="88">
        <v>0.2117204409831091</v>
      </c>
      <c r="M274" s="86">
        <v>13.106503489430565</v>
      </c>
      <c r="N274" s="86">
        <v>1.2602407201375543</v>
      </c>
      <c r="O274" s="86">
        <v>8.0655406088803477E-2</v>
      </c>
      <c r="P274" s="86">
        <v>0.74606250632143223</v>
      </c>
      <c r="Q274" s="86">
        <v>3.4883463133407502</v>
      </c>
      <c r="R274" s="86">
        <v>5.4039122079498334</v>
      </c>
      <c r="S274" s="86">
        <v>0.19155658946090828</v>
      </c>
      <c r="T274" s="86">
        <v>8.0655406088803477E-2</v>
      </c>
      <c r="U274" s="91">
        <v>0.81</v>
      </c>
      <c r="V274" s="80">
        <v>99.68</v>
      </c>
      <c r="W274" s="123">
        <v>42</v>
      </c>
      <c r="X274" s="100">
        <v>156</v>
      </c>
      <c r="Y274" s="100">
        <v>80</v>
      </c>
      <c r="Z274" s="100">
        <v>25</v>
      </c>
      <c r="AA274" s="100">
        <v>201</v>
      </c>
      <c r="AB274" s="100">
        <v>19</v>
      </c>
      <c r="AC274" s="100">
        <v>23</v>
      </c>
      <c r="AD274" s="100">
        <v>19</v>
      </c>
      <c r="AE274" s="100">
        <v>470</v>
      </c>
      <c r="AF274" s="100">
        <v>59</v>
      </c>
      <c r="AG274" s="100">
        <v>102</v>
      </c>
      <c r="AH274" s="100">
        <v>42</v>
      </c>
      <c r="AI274" s="100">
        <v>4</v>
      </c>
      <c r="AJ274" s="100">
        <v>18</v>
      </c>
      <c r="AK274" s="100">
        <v>6</v>
      </c>
      <c r="AL274" s="100" t="s">
        <v>128</v>
      </c>
      <c r="AM274" s="100">
        <v>7</v>
      </c>
      <c r="AN274" s="100">
        <v>15</v>
      </c>
      <c r="AO274" s="100"/>
      <c r="AP274" s="101">
        <v>7</v>
      </c>
      <c r="AQ274" s="100"/>
      <c r="AR274" s="96"/>
      <c r="AS274" s="96"/>
      <c r="AT274" s="96"/>
      <c r="AU274" s="96"/>
      <c r="AV274" s="96"/>
      <c r="AW274" s="96"/>
      <c r="AX274" s="96"/>
      <c r="AY274" s="96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96"/>
      <c r="BL274" s="96"/>
      <c r="BM274" s="96"/>
      <c r="BN274" s="96"/>
      <c r="BO274" s="96"/>
      <c r="BP274" s="96"/>
      <c r="BQ274" s="96"/>
      <c r="BR274" s="96"/>
      <c r="BS274" s="157"/>
    </row>
    <row r="275" spans="1:80">
      <c r="A275" s="36" t="s">
        <v>734</v>
      </c>
      <c r="B275" s="36"/>
      <c r="C275" s="71" t="s">
        <v>418</v>
      </c>
      <c r="D275" s="115" t="s">
        <v>655</v>
      </c>
      <c r="E275" s="137">
        <v>38</v>
      </c>
      <c r="F275" s="168">
        <v>10.483333333333333</v>
      </c>
      <c r="G275" s="168"/>
      <c r="H275" s="31">
        <v>106</v>
      </c>
      <c r="I275" s="164">
        <v>28.633333333333333</v>
      </c>
      <c r="K275" s="129">
        <v>75.33</v>
      </c>
      <c r="L275" s="88">
        <v>0.20194943649101432</v>
      </c>
      <c r="M275" s="86">
        <v>12.924763935424917</v>
      </c>
      <c r="N275" s="86">
        <v>1.2217940907706364</v>
      </c>
      <c r="O275" s="86">
        <v>7.0682302771855013E-2</v>
      </c>
      <c r="P275" s="86">
        <v>0.74721291501675291</v>
      </c>
      <c r="Q275" s="86">
        <v>3.3927505330490404</v>
      </c>
      <c r="R275" s="86">
        <v>5.3011727078891253</v>
      </c>
      <c r="S275" s="86">
        <v>0.18175449284191289</v>
      </c>
      <c r="T275" s="86">
        <v>8.0779774596405715E-2</v>
      </c>
      <c r="U275" s="91">
        <v>0.96</v>
      </c>
      <c r="V275" s="80">
        <v>99.45</v>
      </c>
      <c r="W275" s="123">
        <v>38</v>
      </c>
      <c r="X275" s="100">
        <v>151</v>
      </c>
      <c r="Y275" s="100">
        <v>84</v>
      </c>
      <c r="Z275" s="100">
        <v>25</v>
      </c>
      <c r="AA275" s="100">
        <v>188</v>
      </c>
      <c r="AB275" s="100">
        <v>18</v>
      </c>
      <c r="AC275" s="100">
        <v>24</v>
      </c>
      <c r="AD275" s="100">
        <v>18</v>
      </c>
      <c r="AE275" s="100">
        <v>455</v>
      </c>
      <c r="AF275" s="100">
        <v>60</v>
      </c>
      <c r="AG275" s="100">
        <v>102</v>
      </c>
      <c r="AH275" s="100">
        <v>37</v>
      </c>
      <c r="AI275" s="100">
        <v>5</v>
      </c>
      <c r="AJ275" s="100">
        <v>18</v>
      </c>
      <c r="AK275" s="100">
        <v>5</v>
      </c>
      <c r="AL275" s="100" t="s">
        <v>128</v>
      </c>
      <c r="AM275" s="100">
        <v>7</v>
      </c>
      <c r="AN275" s="100">
        <v>15</v>
      </c>
      <c r="AO275" s="100"/>
      <c r="AP275" s="101">
        <v>6</v>
      </c>
      <c r="AQ275" s="100"/>
      <c r="AR275" s="96"/>
      <c r="AS275" s="96"/>
      <c r="AT275" s="96"/>
      <c r="AU275" s="96"/>
      <c r="AV275" s="96"/>
      <c r="AW275" s="96"/>
      <c r="AX275" s="96"/>
      <c r="AY275" s="96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96"/>
      <c r="BL275" s="96"/>
      <c r="BM275" s="96"/>
      <c r="BN275" s="96"/>
      <c r="BO275" s="96"/>
      <c r="BP275" s="96"/>
      <c r="BQ275" s="96"/>
      <c r="BR275" s="96"/>
      <c r="BS275" s="157"/>
    </row>
    <row r="276" spans="1:80">
      <c r="A276" s="36" t="s">
        <v>735</v>
      </c>
      <c r="B276" s="36"/>
      <c r="C276" s="71" t="s">
        <v>345</v>
      </c>
      <c r="D276" s="115" t="s">
        <v>656</v>
      </c>
      <c r="E276" s="137">
        <v>38</v>
      </c>
      <c r="F276" s="168">
        <v>14.25</v>
      </c>
      <c r="G276" s="168"/>
      <c r="H276" s="31">
        <v>106</v>
      </c>
      <c r="I276" s="164">
        <v>38.333333333333336</v>
      </c>
      <c r="K276" s="129">
        <v>74.44</v>
      </c>
      <c r="L276" s="88">
        <v>0.23230349013657053</v>
      </c>
      <c r="M276" s="86">
        <v>13.534203338391501</v>
      </c>
      <c r="N276" s="86">
        <v>1.4039210925644916</v>
      </c>
      <c r="O276" s="86">
        <v>7.0701062215478006E-2</v>
      </c>
      <c r="P276" s="86">
        <v>0.88881335356600899</v>
      </c>
      <c r="Q276" s="86">
        <v>3.6562549317147193</v>
      </c>
      <c r="R276" s="86">
        <v>5.3126798179059183</v>
      </c>
      <c r="S276" s="86">
        <v>0.22220333839150225</v>
      </c>
      <c r="T276" s="86">
        <v>8.0801213960546278E-2</v>
      </c>
      <c r="U276" s="91">
        <v>0.99</v>
      </c>
      <c r="V276" s="80">
        <v>99.84</v>
      </c>
      <c r="W276" s="123">
        <v>43</v>
      </c>
      <c r="X276" s="100">
        <v>152</v>
      </c>
      <c r="Y276" s="100">
        <v>103</v>
      </c>
      <c r="Z276" s="100">
        <v>26</v>
      </c>
      <c r="AA276" s="100">
        <v>209</v>
      </c>
      <c r="AB276" s="100">
        <v>20</v>
      </c>
      <c r="AC276" s="100">
        <v>26</v>
      </c>
      <c r="AD276" s="100">
        <v>18</v>
      </c>
      <c r="AE276" s="100">
        <v>552</v>
      </c>
      <c r="AF276" s="100">
        <v>57</v>
      </c>
      <c r="AG276" s="100">
        <v>105</v>
      </c>
      <c r="AH276" s="100">
        <v>37</v>
      </c>
      <c r="AI276" s="100">
        <v>3</v>
      </c>
      <c r="AJ276" s="100">
        <v>19</v>
      </c>
      <c r="AK276" s="100">
        <v>8</v>
      </c>
      <c r="AL276" s="100" t="s">
        <v>128</v>
      </c>
      <c r="AM276" s="100">
        <v>8</v>
      </c>
      <c r="AN276" s="100">
        <v>16</v>
      </c>
      <c r="AO276" s="100"/>
      <c r="AP276" s="101">
        <v>5</v>
      </c>
      <c r="AQ276" s="100"/>
      <c r="AR276" s="96"/>
      <c r="AS276" s="96"/>
      <c r="AT276" s="96"/>
      <c r="AU276" s="96"/>
      <c r="AV276" s="96"/>
      <c r="AW276" s="96"/>
      <c r="AX276" s="96"/>
      <c r="AY276" s="96"/>
      <c r="AZ276" s="96"/>
      <c r="BA276" s="96"/>
      <c r="BB276" s="96"/>
      <c r="BC276" s="96"/>
      <c r="BD276" s="96"/>
      <c r="BE276" s="96"/>
      <c r="BF276" s="96"/>
      <c r="BG276" s="96"/>
      <c r="BH276" s="96"/>
      <c r="BI276" s="96"/>
      <c r="BJ276" s="96"/>
      <c r="BK276" s="96"/>
      <c r="BL276" s="96"/>
      <c r="BM276" s="96"/>
      <c r="BN276" s="96"/>
      <c r="BO276" s="96"/>
      <c r="BP276" s="96"/>
      <c r="BQ276" s="96"/>
      <c r="BR276" s="96"/>
      <c r="BS276" s="157"/>
    </row>
    <row r="277" spans="1:80">
      <c r="A277" s="36" t="s">
        <v>357</v>
      </c>
      <c r="B277" s="36"/>
      <c r="C277" s="71" t="s">
        <v>345</v>
      </c>
      <c r="D277" s="115" t="s">
        <v>656</v>
      </c>
      <c r="E277" s="137">
        <v>38</v>
      </c>
      <c r="F277" s="168">
        <v>14.9</v>
      </c>
      <c r="G277" s="168"/>
      <c r="H277" s="31">
        <v>106</v>
      </c>
      <c r="I277" s="164">
        <v>37.583333333333336</v>
      </c>
      <c r="K277" s="129">
        <v>74.66</v>
      </c>
      <c r="L277" s="88">
        <v>0.2213765263901504</v>
      </c>
      <c r="M277" s="86">
        <v>13.282591583409022</v>
      </c>
      <c r="N277" s="86">
        <v>1.3584468664850138</v>
      </c>
      <c r="O277" s="86">
        <v>0.12075083257644566</v>
      </c>
      <c r="P277" s="86">
        <v>0.79494298112826733</v>
      </c>
      <c r="Q277" s="86">
        <v>3.6225249772933696</v>
      </c>
      <c r="R277" s="86">
        <v>5.3432243415077201</v>
      </c>
      <c r="S277" s="86">
        <v>0.21131395700877989</v>
      </c>
      <c r="T277" s="86">
        <v>9.0563124432334247E-2</v>
      </c>
      <c r="U277" s="91">
        <v>0.62</v>
      </c>
      <c r="V277" s="80">
        <v>99.71</v>
      </c>
      <c r="W277" s="123">
        <v>47</v>
      </c>
      <c r="X277" s="100">
        <v>152</v>
      </c>
      <c r="Y277" s="100">
        <v>88</v>
      </c>
      <c r="Z277" s="100">
        <v>27</v>
      </c>
      <c r="AA277" s="100">
        <v>207</v>
      </c>
      <c r="AB277" s="100">
        <v>19</v>
      </c>
      <c r="AC277" s="100">
        <v>26</v>
      </c>
      <c r="AD277" s="100">
        <v>18</v>
      </c>
      <c r="AE277" s="100">
        <v>606</v>
      </c>
      <c r="AF277" s="100">
        <v>59</v>
      </c>
      <c r="AG277" s="100">
        <v>100</v>
      </c>
      <c r="AH277" s="100">
        <v>38</v>
      </c>
      <c r="AI277" s="100">
        <v>6</v>
      </c>
      <c r="AJ277" s="100">
        <v>20</v>
      </c>
      <c r="AK277" s="100">
        <v>6</v>
      </c>
      <c r="AL277" s="100">
        <v>8</v>
      </c>
      <c r="AM277" s="100">
        <v>9</v>
      </c>
      <c r="AN277" s="100">
        <v>15</v>
      </c>
      <c r="AO277" s="100"/>
      <c r="AP277" s="101">
        <v>6</v>
      </c>
      <c r="AQ277" s="100"/>
      <c r="AR277" s="96"/>
      <c r="AS277" s="96"/>
      <c r="AT277" s="96"/>
      <c r="AU277" s="96"/>
      <c r="AV277" s="96"/>
      <c r="AW277" s="96"/>
      <c r="AX277" s="96"/>
      <c r="AY277" s="96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96"/>
      <c r="BL277" s="96"/>
      <c r="BM277" s="96"/>
      <c r="BN277" s="96"/>
      <c r="BO277" s="96"/>
      <c r="BP277" s="96"/>
      <c r="BQ277" s="96"/>
      <c r="BR277" s="96"/>
      <c r="BS277" s="157"/>
    </row>
    <row r="278" spans="1:80">
      <c r="A278" s="36" t="s">
        <v>368</v>
      </c>
      <c r="B278" s="36"/>
      <c r="C278" s="71" t="s">
        <v>529</v>
      </c>
      <c r="D278" s="115" t="s">
        <v>360</v>
      </c>
      <c r="E278" s="137">
        <v>38</v>
      </c>
      <c r="F278" s="168">
        <v>15.616666666666667</v>
      </c>
      <c r="G278" s="168"/>
      <c r="H278" s="31">
        <v>106</v>
      </c>
      <c r="I278" s="164">
        <v>39.35</v>
      </c>
      <c r="K278" s="129">
        <v>82.64</v>
      </c>
      <c r="L278" s="88">
        <v>0.16611613171289086</v>
      </c>
      <c r="M278" s="86">
        <v>9.1156227277448831</v>
      </c>
      <c r="N278" s="86">
        <v>1.0174613067414564</v>
      </c>
      <c r="O278" s="86">
        <v>5.1911291160278386E-2</v>
      </c>
      <c r="P278" s="86">
        <v>0.73714033447595306</v>
      </c>
      <c r="Q278" s="86">
        <v>2.3048613275163605</v>
      </c>
      <c r="R278" s="86">
        <v>3.6337903812194869</v>
      </c>
      <c r="S278" s="86">
        <v>0.19726290640905786</v>
      </c>
      <c r="T278" s="86">
        <v>8.3058065856445429E-2</v>
      </c>
      <c r="U278" s="91">
        <v>3.68</v>
      </c>
      <c r="V278" s="80">
        <v>99.95</v>
      </c>
      <c r="W278" s="123">
        <v>23</v>
      </c>
      <c r="X278" s="100">
        <v>102</v>
      </c>
      <c r="Y278" s="100">
        <v>88</v>
      </c>
      <c r="Z278" s="100">
        <v>17</v>
      </c>
      <c r="AA278" s="100">
        <v>139</v>
      </c>
      <c r="AB278" s="100">
        <v>13</v>
      </c>
      <c r="AC278" s="100">
        <v>13</v>
      </c>
      <c r="AD278" s="100">
        <v>11</v>
      </c>
      <c r="AE278" s="100">
        <v>451</v>
      </c>
      <c r="AF278" s="100">
        <v>57</v>
      </c>
      <c r="AG278" s="100">
        <v>89</v>
      </c>
      <c r="AH278" s="100">
        <v>57</v>
      </c>
      <c r="AI278" s="100">
        <v>3</v>
      </c>
      <c r="AJ278" s="100">
        <v>13</v>
      </c>
      <c r="AK278" s="100">
        <v>11</v>
      </c>
      <c r="AL278" s="100">
        <v>6</v>
      </c>
      <c r="AM278" s="100">
        <v>14</v>
      </c>
      <c r="AN278" s="100">
        <v>10</v>
      </c>
      <c r="AO278" s="100"/>
      <c r="AP278" s="101">
        <v>5</v>
      </c>
      <c r="AQ278" s="100"/>
      <c r="AR278" s="96"/>
      <c r="AS278" s="96"/>
      <c r="AT278" s="96"/>
      <c r="AU278" s="96"/>
      <c r="AV278" s="96"/>
      <c r="AW278" s="96"/>
      <c r="AX278" s="96"/>
      <c r="AY278" s="96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96"/>
      <c r="BL278" s="96"/>
      <c r="BM278" s="96"/>
      <c r="BN278" s="96"/>
      <c r="BO278" s="96"/>
      <c r="BP278" s="96"/>
      <c r="BQ278" s="96"/>
      <c r="BR278" s="96"/>
      <c r="BS278" s="157"/>
    </row>
    <row r="279" spans="1:80" s="10" customFormat="1">
      <c r="A279" s="10" t="s">
        <v>602</v>
      </c>
      <c r="C279" s="70" t="s">
        <v>473</v>
      </c>
      <c r="D279" s="10" t="s">
        <v>599</v>
      </c>
      <c r="E279" s="137">
        <v>38</v>
      </c>
      <c r="F279" s="168">
        <v>11.9</v>
      </c>
      <c r="G279" s="168"/>
      <c r="H279" s="31">
        <v>106</v>
      </c>
      <c r="I279" s="164">
        <v>50.75</v>
      </c>
      <c r="J279" s="157"/>
      <c r="K279" s="126">
        <v>77.639276910435498</v>
      </c>
      <c r="L279" s="91">
        <v>0.18388249794576825</v>
      </c>
      <c r="M279" s="90">
        <v>11.645891536565323</v>
      </c>
      <c r="N279" s="90">
        <v>1.1441577649958916</v>
      </c>
      <c r="O279" s="90">
        <v>0.22474527526705013</v>
      </c>
      <c r="P279" s="90">
        <v>0.79682415776499593</v>
      </c>
      <c r="Q279" s="90">
        <v>3.0851396877567789</v>
      </c>
      <c r="R279" s="90">
        <v>4.6992193919474108</v>
      </c>
      <c r="S279" s="90" t="s">
        <v>387</v>
      </c>
      <c r="T279" s="90">
        <v>4.0862777321281844E-2</v>
      </c>
      <c r="U279" s="90">
        <v>2.1</v>
      </c>
      <c r="V279" s="90">
        <v>99.46</v>
      </c>
      <c r="W279" s="102">
        <v>34</v>
      </c>
      <c r="X279" s="99">
        <v>128</v>
      </c>
      <c r="Y279" s="99">
        <v>95</v>
      </c>
      <c r="Z279" s="99">
        <v>27</v>
      </c>
      <c r="AA279" s="99">
        <v>177</v>
      </c>
      <c r="AB279" s="99">
        <v>17</v>
      </c>
      <c r="AC279" s="99">
        <v>21</v>
      </c>
      <c r="AD279" s="99">
        <v>17</v>
      </c>
      <c r="AE279" s="99">
        <v>557</v>
      </c>
      <c r="AF279" s="99">
        <v>50</v>
      </c>
      <c r="AG279" s="99">
        <v>84</v>
      </c>
      <c r="AH279" s="99">
        <v>38</v>
      </c>
      <c r="AI279" s="99">
        <v>5</v>
      </c>
      <c r="AJ279" s="99"/>
      <c r="AK279" s="99"/>
      <c r="AL279" s="99">
        <v>6</v>
      </c>
      <c r="AM279" s="99"/>
      <c r="AN279" s="99">
        <v>12</v>
      </c>
      <c r="AO279" s="99"/>
      <c r="AP279" s="97">
        <v>3</v>
      </c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9"/>
      <c r="BN279" s="99"/>
      <c r="BO279" s="99"/>
      <c r="BP279" s="99"/>
      <c r="BQ279" s="99"/>
      <c r="BR279" s="99"/>
      <c r="BS279" s="157"/>
      <c r="BT279"/>
      <c r="BU279"/>
      <c r="BV279"/>
      <c r="BW279"/>
      <c r="BX279"/>
      <c r="BY279"/>
      <c r="BZ279"/>
      <c r="CA279"/>
      <c r="CB279"/>
    </row>
    <row r="280" spans="1:80" s="10" customFormat="1">
      <c r="C280" s="70"/>
      <c r="E280" s="137"/>
      <c r="F280" s="168"/>
      <c r="G280" s="168"/>
      <c r="H280" s="31"/>
      <c r="I280" s="164"/>
      <c r="J280" s="157"/>
      <c r="K280" s="126"/>
      <c r="L280" s="91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102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7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9"/>
      <c r="BN280" s="99"/>
      <c r="BO280" s="99"/>
      <c r="BP280" s="99"/>
      <c r="BQ280" s="99"/>
      <c r="BR280" s="99"/>
      <c r="BS280" s="157"/>
      <c r="BT280"/>
      <c r="BU280"/>
      <c r="BV280"/>
      <c r="BW280"/>
      <c r="BX280"/>
      <c r="BY280"/>
      <c r="BZ280"/>
      <c r="CA280"/>
      <c r="CB280"/>
    </row>
    <row r="281" spans="1:80">
      <c r="B281" s="117" t="s">
        <v>55</v>
      </c>
      <c r="E281" s="136"/>
      <c r="F281" s="168"/>
      <c r="G281" s="168"/>
      <c r="H281" s="20"/>
      <c r="I281" s="164"/>
      <c r="K281" s="126"/>
      <c r="L281" s="81"/>
      <c r="M281" s="82"/>
      <c r="N281" s="82"/>
      <c r="O281" s="82"/>
      <c r="P281" s="82"/>
      <c r="Q281" s="82"/>
      <c r="R281" s="82"/>
      <c r="S281" s="82"/>
      <c r="T281" s="82"/>
      <c r="U281" s="82"/>
      <c r="V281" s="90"/>
      <c r="W281" s="102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97"/>
      <c r="AQ281" s="99"/>
      <c r="AR281" s="96"/>
      <c r="AS281" s="96"/>
      <c r="AT281" s="96"/>
      <c r="AU281" s="96"/>
      <c r="AV281" s="96"/>
      <c r="AW281" s="96"/>
      <c r="AX281" s="96"/>
      <c r="AY281" s="96"/>
      <c r="AZ281" s="96"/>
      <c r="BA281" s="96"/>
      <c r="BB281" s="96"/>
      <c r="BC281" s="96"/>
      <c r="BD281" s="96"/>
      <c r="BE281" s="96"/>
      <c r="BF281" s="96"/>
      <c r="BG281" s="96"/>
      <c r="BH281" s="96"/>
      <c r="BI281" s="96"/>
      <c r="BJ281" s="96"/>
      <c r="BK281" s="96"/>
      <c r="BL281" s="96"/>
      <c r="BM281" s="96"/>
      <c r="BN281" s="96"/>
      <c r="BO281" s="96"/>
      <c r="BP281" s="96"/>
      <c r="BQ281" s="96"/>
      <c r="BR281" s="96"/>
      <c r="BS281" s="157"/>
    </row>
    <row r="282" spans="1:80">
      <c r="D282" s="10"/>
      <c r="E282" s="136"/>
      <c r="F282" s="168"/>
      <c r="G282" s="168"/>
      <c r="I282" s="164"/>
      <c r="K282" s="126"/>
      <c r="L282" s="81"/>
      <c r="M282" s="82"/>
      <c r="N282" s="82"/>
      <c r="O282" s="82"/>
      <c r="P282" s="82"/>
      <c r="Q282" s="82"/>
      <c r="R282" s="82"/>
      <c r="S282" s="82"/>
      <c r="T282" s="82"/>
      <c r="U282" s="82"/>
      <c r="V282" s="90"/>
      <c r="W282" s="102"/>
      <c r="X282" s="96"/>
      <c r="Y282" s="96"/>
      <c r="Z282" s="96"/>
      <c r="AA282" s="96"/>
      <c r="AB282" s="96"/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97"/>
      <c r="AQ282" s="99"/>
      <c r="AR282" s="96"/>
      <c r="AS282" s="96"/>
      <c r="AT282" s="96"/>
      <c r="AU282" s="96"/>
      <c r="AV282" s="96"/>
      <c r="AW282" s="96"/>
      <c r="AX282" s="96"/>
      <c r="AY282" s="96"/>
      <c r="AZ282" s="96"/>
      <c r="BA282" s="96"/>
      <c r="BB282" s="96"/>
      <c r="BC282" s="96"/>
      <c r="BD282" s="96"/>
      <c r="BE282" s="96"/>
      <c r="BF282" s="96"/>
      <c r="BG282" s="96"/>
      <c r="BH282" s="96"/>
      <c r="BI282" s="96"/>
      <c r="BJ282" s="96"/>
      <c r="BK282" s="96"/>
      <c r="BL282" s="96"/>
      <c r="BM282" s="96"/>
      <c r="BN282" s="96"/>
      <c r="BO282" s="96"/>
      <c r="BP282" s="96"/>
      <c r="BQ282" s="96"/>
      <c r="BR282" s="96"/>
      <c r="BS282" s="157"/>
    </row>
    <row r="283" spans="1:80">
      <c r="C283" s="72" t="s">
        <v>163</v>
      </c>
      <c r="D283" s="10"/>
      <c r="E283" s="136"/>
      <c r="F283" s="168"/>
      <c r="G283" s="168"/>
      <c r="I283" s="164"/>
      <c r="K283" s="126"/>
      <c r="L283" s="81"/>
      <c r="M283" s="82"/>
      <c r="N283" s="82"/>
      <c r="O283" s="82"/>
      <c r="P283" s="82"/>
      <c r="Q283" s="82"/>
      <c r="R283" s="82"/>
      <c r="S283" s="82"/>
      <c r="T283" s="82"/>
      <c r="U283" s="82"/>
      <c r="V283" s="90"/>
      <c r="W283" s="102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97"/>
      <c r="AQ283" s="99"/>
      <c r="AR283" s="96"/>
      <c r="AS283" s="96"/>
      <c r="AT283" s="96"/>
      <c r="AU283" s="96"/>
      <c r="AV283" s="96"/>
      <c r="AW283" s="96"/>
      <c r="AX283" s="96"/>
      <c r="AY283" s="96"/>
      <c r="AZ283" s="96"/>
      <c r="BA283" s="96"/>
      <c r="BB283" s="96"/>
      <c r="BC283" s="96"/>
      <c r="BD283" s="96"/>
      <c r="BE283" s="96"/>
      <c r="BF283" s="96"/>
      <c r="BG283" s="96"/>
      <c r="BH283" s="96"/>
      <c r="BI283" s="96"/>
      <c r="BJ283" s="96"/>
      <c r="BK283" s="96"/>
      <c r="BL283" s="96"/>
      <c r="BM283" s="96"/>
      <c r="BN283" s="96"/>
      <c r="BO283" s="96"/>
      <c r="BP283" s="96"/>
      <c r="BQ283" s="96"/>
      <c r="BR283" s="96"/>
      <c r="BS283" s="157"/>
    </row>
    <row r="284" spans="1:80">
      <c r="A284" s="36" t="s">
        <v>761</v>
      </c>
      <c r="B284" s="36"/>
      <c r="C284" s="71" t="s">
        <v>466</v>
      </c>
      <c r="D284" s="115" t="s">
        <v>396</v>
      </c>
      <c r="E284" s="137">
        <v>38</v>
      </c>
      <c r="F284" s="168">
        <v>2.3333333333333335</v>
      </c>
      <c r="G284" s="168"/>
      <c r="H284" s="31">
        <v>106</v>
      </c>
      <c r="I284" s="164">
        <v>51.083333333333336</v>
      </c>
      <c r="K284" s="128">
        <v>65.069999999999993</v>
      </c>
      <c r="L284" s="81">
        <v>0.58969326403750133</v>
      </c>
      <c r="M284" s="82">
        <v>17.080770406603488</v>
      </c>
      <c r="N284" s="82">
        <v>3.8330062162437586</v>
      </c>
      <c r="O284" s="82">
        <v>1.1183837766228475</v>
      </c>
      <c r="P284" s="82">
        <v>2.9688005706715583</v>
      </c>
      <c r="Q284" s="82">
        <v>4.1685213492306126</v>
      </c>
      <c r="R284" s="82">
        <v>4.5752063589116485</v>
      </c>
      <c r="S284" s="82">
        <v>0.29484663201875067</v>
      </c>
      <c r="T284" s="82">
        <v>7.1169876694181206E-2</v>
      </c>
      <c r="U284" s="82">
        <v>1.64</v>
      </c>
      <c r="V284" s="90">
        <v>99.77</v>
      </c>
      <c r="W284" s="102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97"/>
      <c r="AQ284" s="99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6"/>
      <c r="BR284" s="96"/>
      <c r="BS284" s="157"/>
    </row>
    <row r="285" spans="1:80">
      <c r="A285" s="36" t="s">
        <v>706</v>
      </c>
      <c r="B285" s="36"/>
      <c r="C285" s="71" t="s">
        <v>466</v>
      </c>
      <c r="D285" s="115" t="s">
        <v>20</v>
      </c>
      <c r="E285" s="137">
        <v>38</v>
      </c>
      <c r="F285" s="168">
        <v>2.4166666666666665</v>
      </c>
      <c r="G285" s="168"/>
      <c r="H285" s="31">
        <v>106</v>
      </c>
      <c r="I285" s="164">
        <v>51.25</v>
      </c>
      <c r="K285" s="128">
        <v>65.14</v>
      </c>
      <c r="L285" s="81">
        <v>0.54791903335743053</v>
      </c>
      <c r="M285" s="82">
        <v>16.944903439016834</v>
      </c>
      <c r="N285" s="82">
        <v>3.074434576061138</v>
      </c>
      <c r="O285" s="82">
        <v>0.55806568212330898</v>
      </c>
      <c r="P285" s="82">
        <v>2.7193018692553963</v>
      </c>
      <c r="Q285" s="82">
        <v>4.241299184137147</v>
      </c>
      <c r="R285" s="82">
        <v>4.6370184860064034</v>
      </c>
      <c r="S285" s="82">
        <v>0.27395951667871526</v>
      </c>
      <c r="T285" s="82">
        <v>0.11161313642466178</v>
      </c>
      <c r="U285" s="82">
        <v>1.42</v>
      </c>
      <c r="V285" s="90">
        <v>98.25</v>
      </c>
      <c r="W285" s="102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  <c r="AO285" s="96"/>
      <c r="AP285" s="97"/>
      <c r="AQ285" s="99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6"/>
      <c r="BR285" s="96"/>
      <c r="BS285" s="157"/>
    </row>
    <row r="286" spans="1:80" s="10" customFormat="1">
      <c r="A286" s="10" t="s">
        <v>518</v>
      </c>
      <c r="C286" s="70" t="s">
        <v>418</v>
      </c>
      <c r="D286" s="10" t="s">
        <v>601</v>
      </c>
      <c r="E286" s="137">
        <v>38</v>
      </c>
      <c r="F286" s="168">
        <v>9.1166666666666671</v>
      </c>
      <c r="G286" s="168"/>
      <c r="H286" s="31">
        <v>106</v>
      </c>
      <c r="I286" s="164">
        <v>23.416666666666668</v>
      </c>
      <c r="J286" s="157"/>
      <c r="K286" s="126">
        <v>62.415484657589928</v>
      </c>
      <c r="L286" s="91">
        <v>0.8945214387319651</v>
      </c>
      <c r="M286" s="90">
        <v>15.779760211339157</v>
      </c>
      <c r="N286" s="90">
        <v>5.0555537492379603</v>
      </c>
      <c r="O286" s="90">
        <v>1.497569599674863</v>
      </c>
      <c r="P286" s="90">
        <v>3.4474253200568992</v>
      </c>
      <c r="Q286" s="90">
        <v>4.4424547856126804</v>
      </c>
      <c r="R286" s="90">
        <v>4.6635724446250757</v>
      </c>
      <c r="S286" s="90">
        <v>0.65330217435480598</v>
      </c>
      <c r="T286" s="90">
        <v>7.0355618776671416E-2</v>
      </c>
      <c r="U286" s="90">
        <v>0.5</v>
      </c>
      <c r="V286" s="90">
        <v>98.92</v>
      </c>
      <c r="W286" s="102">
        <v>97</v>
      </c>
      <c r="X286" s="99">
        <v>112</v>
      </c>
      <c r="Y286" s="99">
        <v>1060</v>
      </c>
      <c r="Z286" s="99">
        <v>15</v>
      </c>
      <c r="AA286" s="99">
        <v>426</v>
      </c>
      <c r="AB286" s="99">
        <v>35</v>
      </c>
      <c r="AC286" s="99">
        <v>21</v>
      </c>
      <c r="AD286" s="99">
        <v>8</v>
      </c>
      <c r="AE286" s="99">
        <v>2180</v>
      </c>
      <c r="AF286" s="99">
        <v>111</v>
      </c>
      <c r="AG286" s="99">
        <v>182</v>
      </c>
      <c r="AH286" s="99">
        <v>88</v>
      </c>
      <c r="AI286" s="99">
        <v>24</v>
      </c>
      <c r="AJ286" s="99">
        <v>88</v>
      </c>
      <c r="AK286" s="99" t="s">
        <v>323</v>
      </c>
      <c r="AL286" s="99">
        <v>10</v>
      </c>
      <c r="AM286" s="99"/>
      <c r="AN286" s="99">
        <v>24</v>
      </c>
      <c r="AO286" s="99"/>
      <c r="AP286" s="97">
        <v>14</v>
      </c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  <c r="BM286" s="99"/>
      <c r="BN286" s="99"/>
      <c r="BO286" s="99"/>
      <c r="BP286" s="99"/>
      <c r="BQ286" s="99"/>
      <c r="BR286" s="99"/>
      <c r="BS286" s="157"/>
      <c r="BT286"/>
      <c r="BU286"/>
      <c r="BV286"/>
      <c r="BW286"/>
      <c r="BX286"/>
      <c r="BY286"/>
      <c r="BZ286"/>
      <c r="CA286"/>
      <c r="CB286"/>
    </row>
    <row r="287" spans="1:80" s="10" customFormat="1">
      <c r="A287" s="10" t="s">
        <v>324</v>
      </c>
      <c r="C287" s="70" t="s">
        <v>544</v>
      </c>
      <c r="D287" s="10" t="s">
        <v>136</v>
      </c>
      <c r="E287" s="137">
        <v>38</v>
      </c>
      <c r="F287" s="168">
        <v>3.6666666666666665</v>
      </c>
      <c r="G287" s="168"/>
      <c r="H287" s="31">
        <v>106</v>
      </c>
      <c r="I287" s="164">
        <v>23.5</v>
      </c>
      <c r="J287" s="157"/>
      <c r="K287" s="126">
        <v>56.869094228623581</v>
      </c>
      <c r="L287" s="91">
        <v>1.1998975555330154</v>
      </c>
      <c r="M287" s="90">
        <v>15.729749467491629</v>
      </c>
      <c r="N287" s="90">
        <v>7.7035439699766703</v>
      </c>
      <c r="O287" s="90">
        <v>2.9543696115224667</v>
      </c>
      <c r="P287" s="90">
        <v>5.989404604929506</v>
      </c>
      <c r="Q287" s="90">
        <v>4.0332690942286229</v>
      </c>
      <c r="R287" s="90">
        <v>4.124017648848767</v>
      </c>
      <c r="S287" s="90">
        <v>0.69573891875443739</v>
      </c>
      <c r="T287" s="90">
        <v>0.11091490009128714</v>
      </c>
      <c r="U287" s="90">
        <v>0.82</v>
      </c>
      <c r="V287" s="90">
        <v>99.41</v>
      </c>
      <c r="W287" s="102">
        <v>98</v>
      </c>
      <c r="X287" s="99">
        <v>85</v>
      </c>
      <c r="Y287" s="99">
        <v>1210</v>
      </c>
      <c r="Z287" s="99">
        <v>18</v>
      </c>
      <c r="AA287" s="99">
        <v>265</v>
      </c>
      <c r="AB287" s="99">
        <v>23</v>
      </c>
      <c r="AC287" s="99">
        <v>14</v>
      </c>
      <c r="AD287" s="99">
        <v>6</v>
      </c>
      <c r="AE287" s="99">
        <v>1810</v>
      </c>
      <c r="AF287" s="99">
        <v>74</v>
      </c>
      <c r="AG287" s="99">
        <v>130</v>
      </c>
      <c r="AH287" s="99">
        <v>65</v>
      </c>
      <c r="AI287" s="99">
        <v>55</v>
      </c>
      <c r="AJ287" s="99">
        <v>148</v>
      </c>
      <c r="AK287" s="99" t="s">
        <v>323</v>
      </c>
      <c r="AL287" s="99">
        <v>155</v>
      </c>
      <c r="AM287" s="99"/>
      <c r="AN287" s="99">
        <v>22</v>
      </c>
      <c r="AO287" s="99"/>
      <c r="AP287" s="97">
        <v>56</v>
      </c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99"/>
      <c r="BR287" s="99"/>
      <c r="BS287" s="157"/>
      <c r="BT287"/>
      <c r="BU287"/>
      <c r="BV287"/>
      <c r="BW287"/>
      <c r="BX287"/>
      <c r="BY287"/>
      <c r="BZ287"/>
      <c r="CA287"/>
      <c r="CB287"/>
    </row>
    <row r="288" spans="1:80" s="10" customFormat="1">
      <c r="A288" s="10" t="s">
        <v>325</v>
      </c>
      <c r="C288" s="70" t="s">
        <v>544</v>
      </c>
      <c r="D288" s="10" t="s">
        <v>289</v>
      </c>
      <c r="E288" s="137">
        <v>38</v>
      </c>
      <c r="F288" s="168">
        <v>3.75</v>
      </c>
      <c r="G288" s="168"/>
      <c r="H288" s="31">
        <v>106</v>
      </c>
      <c r="I288" s="164">
        <v>23.566666666666666</v>
      </c>
      <c r="J288" s="157"/>
      <c r="K288" s="126">
        <v>61.881056373793804</v>
      </c>
      <c r="L288" s="91">
        <v>0.97601015744032504</v>
      </c>
      <c r="M288" s="90">
        <v>15.998517013712545</v>
      </c>
      <c r="N288" s="90">
        <v>5.4737064499746069</v>
      </c>
      <c r="O288" s="90">
        <v>1.4086744540375824</v>
      </c>
      <c r="P288" s="90">
        <v>3.7028014220416461</v>
      </c>
      <c r="Q288" s="90">
        <v>4.2964570848146257</v>
      </c>
      <c r="R288" s="90">
        <v>4.6184398171660739</v>
      </c>
      <c r="S288" s="90">
        <v>0.63390350431691211</v>
      </c>
      <c r="T288" s="90">
        <v>7.0433722701879128E-2</v>
      </c>
      <c r="U288" s="90">
        <v>0.61</v>
      </c>
      <c r="V288" s="90">
        <v>99.06</v>
      </c>
      <c r="W288" s="102">
        <v>104</v>
      </c>
      <c r="X288" s="99">
        <v>104</v>
      </c>
      <c r="Y288" s="99">
        <v>1040</v>
      </c>
      <c r="Z288" s="99">
        <v>16</v>
      </c>
      <c r="AA288" s="99">
        <v>420</v>
      </c>
      <c r="AB288" s="99">
        <v>31</v>
      </c>
      <c r="AC288" s="99">
        <v>20</v>
      </c>
      <c r="AD288" s="99">
        <v>5</v>
      </c>
      <c r="AE288" s="99">
        <v>2070</v>
      </c>
      <c r="AF288" s="99">
        <v>105</v>
      </c>
      <c r="AG288" s="99">
        <v>180</v>
      </c>
      <c r="AH288" s="99">
        <v>77</v>
      </c>
      <c r="AI288" s="99">
        <v>32</v>
      </c>
      <c r="AJ288" s="99">
        <v>115</v>
      </c>
      <c r="AK288" s="99" t="s">
        <v>323</v>
      </c>
      <c r="AL288" s="99">
        <v>16</v>
      </c>
      <c r="AM288" s="99"/>
      <c r="AN288" s="99">
        <v>25</v>
      </c>
      <c r="AO288" s="99"/>
      <c r="AP288" s="97">
        <v>16</v>
      </c>
      <c r="AQ288" s="99"/>
      <c r="AR288" s="99"/>
      <c r="AS288" s="99"/>
      <c r="AT288" s="99"/>
      <c r="AU288" s="99"/>
      <c r="AV288" s="99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  <c r="BM288" s="99"/>
      <c r="BN288" s="99"/>
      <c r="BO288" s="99"/>
      <c r="BP288" s="99"/>
      <c r="BQ288" s="99"/>
      <c r="BR288" s="99"/>
      <c r="BS288" s="157"/>
      <c r="BT288"/>
      <c r="BU288"/>
      <c r="BV288"/>
      <c r="BW288"/>
      <c r="BX288"/>
      <c r="BY288"/>
      <c r="BZ288"/>
      <c r="CA288"/>
      <c r="CB288"/>
    </row>
    <row r="289" spans="1:80" s="10" customFormat="1">
      <c r="A289" s="115" t="s">
        <v>463</v>
      </c>
      <c r="B289" s="115"/>
      <c r="C289" s="22" t="s">
        <v>233</v>
      </c>
      <c r="D289" s="22" t="s">
        <v>18</v>
      </c>
      <c r="E289" s="140">
        <v>38</v>
      </c>
      <c r="F289" s="168">
        <v>1.1200000000000001</v>
      </c>
      <c r="G289" s="168"/>
      <c r="H289" s="36">
        <v>106</v>
      </c>
      <c r="I289" s="164">
        <v>21.51</v>
      </c>
      <c r="J289" s="157"/>
      <c r="K289" s="127">
        <v>63.631509222460004</v>
      </c>
      <c r="L289" s="116">
        <v>0.81553041883216149</v>
      </c>
      <c r="M289" s="116">
        <v>15.303780699072659</v>
      </c>
      <c r="N289" s="116">
        <v>5.235503923366962</v>
      </c>
      <c r="O289" s="116">
        <v>1.4800366860287373</v>
      </c>
      <c r="P289" s="116">
        <v>3.4936920411698771</v>
      </c>
      <c r="Q289" s="116">
        <v>3.9870376031794561</v>
      </c>
      <c r="R289" s="116">
        <v>4.3494955671048618</v>
      </c>
      <c r="S289" s="116">
        <v>0.4430041781310507</v>
      </c>
      <c r="T289" s="116">
        <v>9.3161392405063284E-2</v>
      </c>
      <c r="U289" s="116">
        <v>0.67</v>
      </c>
      <c r="V289" s="116">
        <v>98.832751731750847</v>
      </c>
      <c r="W289" s="120">
        <v>82</v>
      </c>
      <c r="X289" s="112">
        <v>105</v>
      </c>
      <c r="Y289" s="112">
        <v>767</v>
      </c>
      <c r="Z289" s="112">
        <v>13</v>
      </c>
      <c r="AA289" s="112">
        <v>292</v>
      </c>
      <c r="AB289" s="112">
        <v>20</v>
      </c>
      <c r="AC289" s="112">
        <v>14</v>
      </c>
      <c r="AD289" s="112" t="s">
        <v>323</v>
      </c>
      <c r="AE289" s="112">
        <v>1860</v>
      </c>
      <c r="AF289" s="112">
        <v>97</v>
      </c>
      <c r="AG289" s="112">
        <v>158</v>
      </c>
      <c r="AH289" s="112">
        <v>102</v>
      </c>
      <c r="AI289" s="112">
        <v>31</v>
      </c>
      <c r="AJ289" s="112">
        <v>96</v>
      </c>
      <c r="AK289" s="112">
        <v>4</v>
      </c>
      <c r="AL289" s="112">
        <v>41</v>
      </c>
      <c r="AM289" s="112"/>
      <c r="AN289" s="112">
        <v>16</v>
      </c>
      <c r="AO289" s="112"/>
      <c r="AP289" s="112">
        <v>5</v>
      </c>
      <c r="AQ289" s="102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  <c r="BM289" s="99"/>
      <c r="BN289" s="99"/>
      <c r="BO289" s="99"/>
      <c r="BP289" s="99"/>
      <c r="BQ289" s="99"/>
      <c r="BR289" s="99"/>
      <c r="BS289" s="157"/>
      <c r="BT289"/>
      <c r="BU289"/>
      <c r="BV289"/>
      <c r="BW289"/>
      <c r="BX289"/>
      <c r="BY289"/>
      <c r="BZ289"/>
      <c r="CA289"/>
      <c r="CB289"/>
    </row>
    <row r="290" spans="1:80" s="22" customFormat="1">
      <c r="A290" s="115" t="s">
        <v>157</v>
      </c>
      <c r="B290" s="115"/>
      <c r="C290" s="22" t="s">
        <v>436</v>
      </c>
      <c r="D290" s="115" t="s">
        <v>158</v>
      </c>
      <c r="E290" s="141">
        <v>37</v>
      </c>
      <c r="F290" s="168">
        <v>57.02</v>
      </c>
      <c r="G290" s="168"/>
      <c r="H290" s="141">
        <v>106</v>
      </c>
      <c r="I290" s="164">
        <v>24.9</v>
      </c>
      <c r="J290" s="135"/>
      <c r="K290" s="127">
        <v>57.502533441426834</v>
      </c>
      <c r="L290" s="116">
        <v>1.0895216862586137</v>
      </c>
      <c r="M290" s="116">
        <v>15.636653830563436</v>
      </c>
      <c r="N290" s="116">
        <v>7.5762109850020263</v>
      </c>
      <c r="O290" s="116">
        <v>3.9242957032833399</v>
      </c>
      <c r="P290" s="116">
        <v>6.0226337657073366</v>
      </c>
      <c r="Q290" s="116">
        <v>3.6821797730036478</v>
      </c>
      <c r="R290" s="116">
        <v>3.4703283340089173</v>
      </c>
      <c r="S290" s="116">
        <v>0.53467267936765306</v>
      </c>
      <c r="T290" s="116">
        <v>0.11096980137819214</v>
      </c>
      <c r="U290" s="116">
        <v>0.87</v>
      </c>
      <c r="V290" s="116">
        <v>99.55</v>
      </c>
      <c r="W290" s="120">
        <v>90</v>
      </c>
      <c r="X290" s="112">
        <v>63</v>
      </c>
      <c r="Y290" s="112">
        <v>1090</v>
      </c>
      <c r="Z290" s="112">
        <v>18</v>
      </c>
      <c r="AA290" s="112">
        <v>259</v>
      </c>
      <c r="AB290" s="112">
        <v>16</v>
      </c>
      <c r="AC290" s="112">
        <v>11</v>
      </c>
      <c r="AD290" s="112" t="s">
        <v>323</v>
      </c>
      <c r="AE290" s="112">
        <v>1760</v>
      </c>
      <c r="AF290" s="112">
        <v>63</v>
      </c>
      <c r="AG290" s="112">
        <v>121</v>
      </c>
      <c r="AH290" s="112">
        <v>70</v>
      </c>
      <c r="AI290" s="112">
        <v>46</v>
      </c>
      <c r="AJ290" s="112">
        <v>150</v>
      </c>
      <c r="AK290" s="112" t="s">
        <v>323</v>
      </c>
      <c r="AL290" s="112">
        <v>133</v>
      </c>
      <c r="AM290" s="112"/>
      <c r="AN290" s="112">
        <v>16</v>
      </c>
      <c r="AO290" s="112" t="s">
        <v>129</v>
      </c>
      <c r="AP290" s="100">
        <v>32</v>
      </c>
      <c r="AQ290" s="135"/>
      <c r="AR290" s="100"/>
      <c r="AS290" s="100"/>
      <c r="AT290" s="100"/>
      <c r="AU290" s="100"/>
      <c r="AV290" s="100"/>
      <c r="AW290" s="100"/>
      <c r="AX290" s="100"/>
      <c r="AY290" s="100"/>
      <c r="AZ290" s="100"/>
      <c r="BA290" s="100"/>
      <c r="BB290" s="100"/>
      <c r="BC290" s="100"/>
      <c r="BD290" s="100"/>
      <c r="BE290" s="100"/>
      <c r="BF290" s="100"/>
      <c r="BG290" s="100"/>
      <c r="BH290" s="100"/>
      <c r="BI290" s="100"/>
      <c r="BJ290" s="100"/>
      <c r="BK290" s="100"/>
      <c r="BL290" s="100"/>
      <c r="BM290" s="100"/>
      <c r="BN290" s="100"/>
      <c r="BO290" s="100"/>
      <c r="BP290" s="100"/>
      <c r="BQ290" s="100"/>
      <c r="BR290" s="100"/>
      <c r="BS290" s="135"/>
      <c r="BT290" s="21"/>
      <c r="BU290" s="21"/>
      <c r="BV290" s="21"/>
      <c r="BW290" s="21"/>
      <c r="BX290" s="21"/>
      <c r="BY290" s="21"/>
      <c r="BZ290" s="21"/>
      <c r="CA290" s="21"/>
      <c r="CB290" s="21"/>
    </row>
    <row r="291" spans="1:80" s="22" customFormat="1">
      <c r="A291" s="115" t="s">
        <v>159</v>
      </c>
      <c r="B291" s="115"/>
      <c r="C291" s="22" t="s">
        <v>436</v>
      </c>
      <c r="D291" s="115" t="s">
        <v>158</v>
      </c>
      <c r="E291" s="141">
        <v>37</v>
      </c>
      <c r="F291" s="168">
        <v>57.02</v>
      </c>
      <c r="G291" s="168"/>
      <c r="H291" s="141">
        <v>106</v>
      </c>
      <c r="I291" s="164">
        <v>24.91</v>
      </c>
      <c r="J291" s="135"/>
      <c r="K291" s="127">
        <v>55.395253615807711</v>
      </c>
      <c r="L291" s="116">
        <v>1.156604196374007</v>
      </c>
      <c r="M291" s="116">
        <v>15.928671827256062</v>
      </c>
      <c r="N291" s="116">
        <v>8.4513271542065613</v>
      </c>
      <c r="O291" s="116">
        <v>4.6061254838052568</v>
      </c>
      <c r="P291" s="116">
        <v>6.7468578121817089</v>
      </c>
      <c r="Q291" s="116">
        <v>3.4799582399674076</v>
      </c>
      <c r="R291" s="116">
        <v>3.0842778569973524</v>
      </c>
      <c r="S291" s="116">
        <v>0.62903035241393368</v>
      </c>
      <c r="T291" s="116">
        <v>0.13189346099001836</v>
      </c>
      <c r="U291" s="116">
        <v>1.43</v>
      </c>
      <c r="V291" s="116">
        <v>99.61</v>
      </c>
      <c r="W291" s="120">
        <v>96</v>
      </c>
      <c r="X291" s="112">
        <v>51</v>
      </c>
      <c r="Y291" s="112">
        <v>1230</v>
      </c>
      <c r="Z291" s="112">
        <v>22</v>
      </c>
      <c r="AA291" s="112">
        <v>260</v>
      </c>
      <c r="AB291" s="112">
        <v>17</v>
      </c>
      <c r="AC291" s="112">
        <v>11</v>
      </c>
      <c r="AD291" s="112" t="s">
        <v>323</v>
      </c>
      <c r="AE291" s="112">
        <v>2010</v>
      </c>
      <c r="AF291" s="112">
        <v>73</v>
      </c>
      <c r="AG291" s="112">
        <v>137</v>
      </c>
      <c r="AH291" s="112">
        <v>76</v>
      </c>
      <c r="AI291" s="112">
        <v>55</v>
      </c>
      <c r="AJ291" s="112">
        <v>173</v>
      </c>
      <c r="AK291" s="112" t="s">
        <v>323</v>
      </c>
      <c r="AL291" s="112">
        <v>182</v>
      </c>
      <c r="AM291" s="112"/>
      <c r="AN291" s="112">
        <v>17</v>
      </c>
      <c r="AO291" s="112">
        <v>2</v>
      </c>
      <c r="AP291" s="100">
        <v>51</v>
      </c>
      <c r="AQ291" s="135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0"/>
      <c r="BF291" s="100"/>
      <c r="BG291" s="100"/>
      <c r="BH291" s="100"/>
      <c r="BI291" s="100"/>
      <c r="BJ291" s="100"/>
      <c r="BK291" s="100"/>
      <c r="BL291" s="100"/>
      <c r="BM291" s="100"/>
      <c r="BN291" s="100"/>
      <c r="BO291" s="100"/>
      <c r="BP291" s="100"/>
      <c r="BQ291" s="100"/>
      <c r="BR291" s="100"/>
      <c r="BS291" s="135"/>
      <c r="BT291" s="21"/>
      <c r="BU291" s="21"/>
      <c r="BV291" s="21"/>
      <c r="BW291" s="21"/>
      <c r="BX291" s="21"/>
      <c r="BY291" s="21"/>
      <c r="BZ291" s="21"/>
      <c r="CA291" s="21"/>
      <c r="CB291" s="21"/>
    </row>
    <row r="292" spans="1:80">
      <c r="C292" s="42"/>
      <c r="D292" s="9"/>
      <c r="E292" s="137"/>
      <c r="F292" s="168"/>
      <c r="G292" s="168"/>
      <c r="I292" s="164"/>
      <c r="K292" s="126"/>
      <c r="L292" s="81"/>
      <c r="M292" s="82"/>
      <c r="N292" s="82"/>
      <c r="O292" s="82"/>
      <c r="P292" s="82"/>
      <c r="Q292" s="82"/>
      <c r="R292" s="82"/>
      <c r="S292" s="82"/>
      <c r="T292" s="82"/>
      <c r="U292" s="82"/>
      <c r="V292" s="90"/>
      <c r="W292" s="102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7"/>
      <c r="AQ292" s="99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157"/>
    </row>
    <row r="293" spans="1:80">
      <c r="A293" s="36"/>
      <c r="B293" s="36"/>
      <c r="C293" s="72" t="s">
        <v>366</v>
      </c>
      <c r="D293" s="115"/>
      <c r="E293" s="140"/>
      <c r="F293" s="168"/>
      <c r="G293" s="168"/>
      <c r="H293" s="36"/>
      <c r="I293" s="164"/>
      <c r="K293" s="128"/>
      <c r="L293" s="81"/>
      <c r="M293" s="82"/>
      <c r="N293" s="82"/>
      <c r="O293" s="82"/>
      <c r="P293" s="82"/>
      <c r="Q293" s="82"/>
      <c r="R293" s="82"/>
      <c r="S293" s="82"/>
      <c r="T293" s="82"/>
      <c r="U293" s="82"/>
      <c r="V293" s="90"/>
      <c r="W293" s="102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7"/>
      <c r="AQ293" s="99"/>
      <c r="AR293" s="96"/>
      <c r="AS293" s="96"/>
      <c r="AT293" s="96"/>
      <c r="AU293" s="96"/>
      <c r="AV293" s="96"/>
      <c r="AW293" s="96"/>
      <c r="AX293" s="96"/>
      <c r="AY293" s="96"/>
      <c r="AZ293" s="96"/>
      <c r="BA293" s="96"/>
      <c r="BB293" s="96"/>
      <c r="BC293" s="96"/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157"/>
    </row>
    <row r="294" spans="1:80">
      <c r="A294" s="36" t="s">
        <v>184</v>
      </c>
      <c r="B294" s="36"/>
      <c r="C294" s="71" t="s">
        <v>466</v>
      </c>
      <c r="D294" s="115" t="s">
        <v>812</v>
      </c>
      <c r="E294" s="137">
        <v>38</v>
      </c>
      <c r="F294" s="168">
        <v>1.85</v>
      </c>
      <c r="G294" s="168"/>
      <c r="H294" s="31">
        <v>106</v>
      </c>
      <c r="I294" s="164">
        <v>50.333333333333336</v>
      </c>
      <c r="K294" s="128">
        <v>70.61</v>
      </c>
      <c r="L294" s="81">
        <v>0.47546511627906973</v>
      </c>
      <c r="M294" s="82">
        <v>14.061627906976744</v>
      </c>
      <c r="N294" s="82">
        <v>3.6519767441860465</v>
      </c>
      <c r="O294" s="82">
        <v>0.6879069767441861</v>
      </c>
      <c r="P294" s="82">
        <v>2.2053488372093026</v>
      </c>
      <c r="Q294" s="82">
        <v>3.0854651162790696</v>
      </c>
      <c r="R294" s="82">
        <v>4.1173255813953489</v>
      </c>
      <c r="S294" s="82">
        <v>0.22255813953488371</v>
      </c>
      <c r="T294" s="82">
        <v>6.0697674418604651E-2</v>
      </c>
      <c r="U294" s="82">
        <v>1.1399999999999999</v>
      </c>
      <c r="V294" s="90">
        <v>99.18</v>
      </c>
      <c r="W294" s="102">
        <v>37</v>
      </c>
      <c r="X294" s="96">
        <v>112</v>
      </c>
      <c r="Y294" s="96">
        <v>365</v>
      </c>
      <c r="Z294" s="96">
        <v>20</v>
      </c>
      <c r="AA294" s="96">
        <v>154</v>
      </c>
      <c r="AB294" s="96">
        <v>15</v>
      </c>
      <c r="AC294" s="96"/>
      <c r="AD294" s="96"/>
      <c r="AE294" s="96">
        <v>820</v>
      </c>
      <c r="AF294" s="96" t="s">
        <v>759</v>
      </c>
      <c r="AG294" s="96">
        <v>74</v>
      </c>
      <c r="AH294" s="96"/>
      <c r="AI294" s="96">
        <v>12</v>
      </c>
      <c r="AJ294" s="96"/>
      <c r="AK294" s="96"/>
      <c r="AL294" s="96" t="s">
        <v>760</v>
      </c>
      <c r="AM294" s="96"/>
      <c r="AN294" s="96"/>
      <c r="AO294" s="96"/>
      <c r="AP294" s="97" t="s">
        <v>673</v>
      </c>
      <c r="AQ294" s="99">
        <v>9.23</v>
      </c>
      <c r="AR294" s="93">
        <v>106</v>
      </c>
      <c r="AS294" s="93">
        <v>745</v>
      </c>
      <c r="AT294" s="93">
        <v>385</v>
      </c>
      <c r="AU294" s="93">
        <v>2.41</v>
      </c>
      <c r="AV294" s="93">
        <v>11.7</v>
      </c>
      <c r="AW294" s="93">
        <v>3.48</v>
      </c>
      <c r="AX294" s="93">
        <v>42.4</v>
      </c>
      <c r="AY294" s="93">
        <v>78.599999999999994</v>
      </c>
      <c r="AZ294" s="93">
        <v>30.9</v>
      </c>
      <c r="BA294" s="93">
        <v>5.64</v>
      </c>
      <c r="BB294" s="93">
        <v>1.1599999999999999</v>
      </c>
      <c r="BC294" s="93">
        <v>4.96</v>
      </c>
      <c r="BD294" s="93">
        <v>0.621</v>
      </c>
      <c r="BE294" s="93">
        <v>0.83799999999999997</v>
      </c>
      <c r="BF294" s="93">
        <v>0.34599999999999997</v>
      </c>
      <c r="BG294" s="93">
        <v>2.13</v>
      </c>
      <c r="BH294" s="93">
        <v>0.309</v>
      </c>
      <c r="BI294" s="93">
        <v>1.1100000000000001</v>
      </c>
      <c r="BJ294" s="93">
        <v>176</v>
      </c>
      <c r="BK294" s="93">
        <v>4.4000000000000004</v>
      </c>
      <c r="BL294" s="93">
        <v>2.63</v>
      </c>
      <c r="BM294" s="93">
        <v>5.28</v>
      </c>
      <c r="BN294" s="93">
        <v>2.4300000000000002</v>
      </c>
      <c r="BO294" s="93">
        <v>3.51</v>
      </c>
      <c r="BP294" s="93">
        <v>6.07</v>
      </c>
      <c r="BQ294" s="93">
        <v>7.2</v>
      </c>
      <c r="BR294" s="93">
        <v>46</v>
      </c>
      <c r="BS294" s="157"/>
    </row>
    <row r="295" spans="1:80">
      <c r="A295" s="1" t="s">
        <v>184</v>
      </c>
      <c r="B295" s="1"/>
      <c r="C295" s="71" t="s">
        <v>466</v>
      </c>
      <c r="D295" s="9" t="s">
        <v>304</v>
      </c>
      <c r="E295" s="137">
        <v>38</v>
      </c>
      <c r="F295" s="168">
        <v>1.85</v>
      </c>
      <c r="G295" s="168"/>
      <c r="H295" s="31">
        <v>106</v>
      </c>
      <c r="I295" s="164">
        <v>50.333333333333336</v>
      </c>
      <c r="K295" s="129">
        <v>64.97</v>
      </c>
      <c r="L295" s="88">
        <v>0.59763578925914596</v>
      </c>
      <c r="M295" s="86">
        <v>16.906002241923979</v>
      </c>
      <c r="N295" s="86">
        <v>4.5278508101498014</v>
      </c>
      <c r="O295" s="86">
        <v>0.85087129318251298</v>
      </c>
      <c r="P295" s="86">
        <v>3.4541322735147255</v>
      </c>
      <c r="Q295" s="86">
        <v>3.8289208193213082</v>
      </c>
      <c r="R295" s="86">
        <v>3.930215020890655</v>
      </c>
      <c r="S295" s="86">
        <v>0.23297666360949762</v>
      </c>
      <c r="T295" s="86">
        <v>0.10129420156934679</v>
      </c>
      <c r="U295" s="86">
        <v>1.27</v>
      </c>
      <c r="V295" s="80">
        <f>SUM(K295:T295)</f>
        <v>99.399899113420972</v>
      </c>
      <c r="W295" s="104">
        <v>57.5</v>
      </c>
      <c r="X295" s="93">
        <v>111</v>
      </c>
      <c r="Y295" s="93">
        <v>398.5</v>
      </c>
      <c r="Z295" s="93">
        <v>23.5</v>
      </c>
      <c r="AA295" s="93">
        <v>154</v>
      </c>
      <c r="AB295" s="93">
        <v>16.5</v>
      </c>
      <c r="AC295" s="93">
        <v>35.5</v>
      </c>
      <c r="AD295" s="93">
        <v>21.5</v>
      </c>
      <c r="AE295" s="93">
        <v>861</v>
      </c>
      <c r="AF295" s="93">
        <v>51</v>
      </c>
      <c r="AG295" s="93">
        <v>86</v>
      </c>
      <c r="AH295" s="93">
        <v>31</v>
      </c>
      <c r="AI295" s="93"/>
      <c r="AJ295" s="93"/>
      <c r="AK295" s="96"/>
      <c r="AL295" s="96"/>
      <c r="AM295" s="96"/>
      <c r="AN295" s="96"/>
      <c r="AO295" s="96"/>
      <c r="AP295" s="97"/>
      <c r="AQ295" s="99"/>
      <c r="AR295" s="96"/>
      <c r="AS295" s="96"/>
      <c r="AT295" s="96"/>
      <c r="AU295" s="96"/>
      <c r="AV295" s="96"/>
      <c r="AW295" s="93"/>
      <c r="AX295" s="93"/>
      <c r="AY295" s="93"/>
      <c r="AZ295" s="93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157"/>
    </row>
    <row r="296" spans="1:80">
      <c r="A296" s="36" t="s">
        <v>395</v>
      </c>
      <c r="B296" s="36"/>
      <c r="C296" s="71" t="s">
        <v>466</v>
      </c>
      <c r="D296" s="115" t="s">
        <v>810</v>
      </c>
      <c r="E296" s="137">
        <v>38</v>
      </c>
      <c r="F296" s="168">
        <v>1.6166666666666667</v>
      </c>
      <c r="G296" s="168"/>
      <c r="H296" s="31">
        <v>106</v>
      </c>
      <c r="I296" s="164">
        <v>50.05</v>
      </c>
      <c r="K296" s="128">
        <v>67.930000000000007</v>
      </c>
      <c r="L296" s="81">
        <v>0.48499999999999999</v>
      </c>
      <c r="M296" s="82">
        <v>15.23</v>
      </c>
      <c r="N296" s="82">
        <v>4.1399999999999997</v>
      </c>
      <c r="O296" s="82">
        <v>0.85</v>
      </c>
      <c r="P296" s="82">
        <v>2.79</v>
      </c>
      <c r="Q296" s="82">
        <v>3.66</v>
      </c>
      <c r="R296" s="82">
        <v>4.4210000000000003</v>
      </c>
      <c r="S296" s="82">
        <v>0.10100000000000001</v>
      </c>
      <c r="T296" s="82">
        <v>0.2</v>
      </c>
      <c r="U296" s="82">
        <v>0.94</v>
      </c>
      <c r="V296" s="80">
        <f>SUM(K296:T296)</f>
        <v>99.807000000000016</v>
      </c>
      <c r="W296" s="102">
        <v>64</v>
      </c>
      <c r="X296" s="96">
        <v>123</v>
      </c>
      <c r="Y296" s="96">
        <v>436</v>
      </c>
      <c r="Z296" s="96">
        <v>26</v>
      </c>
      <c r="AA296" s="96">
        <v>192</v>
      </c>
      <c r="AB296" s="96">
        <v>17</v>
      </c>
      <c r="AC296" s="96">
        <v>17</v>
      </c>
      <c r="AD296" s="96">
        <v>13</v>
      </c>
      <c r="AE296" s="96">
        <v>849</v>
      </c>
      <c r="AF296" s="96"/>
      <c r="AG296" s="96"/>
      <c r="AH296" s="96"/>
      <c r="AI296" s="96">
        <v>11</v>
      </c>
      <c r="AJ296" s="96">
        <v>56</v>
      </c>
      <c r="AK296" s="96">
        <v>4</v>
      </c>
      <c r="AL296" s="96">
        <v>6</v>
      </c>
      <c r="AM296" s="96"/>
      <c r="AN296" s="96">
        <v>18</v>
      </c>
      <c r="AO296" s="96"/>
      <c r="AP296" s="97">
        <v>7</v>
      </c>
      <c r="AQ296" s="99"/>
      <c r="AR296" s="96"/>
      <c r="AS296" s="96"/>
      <c r="AT296" s="96"/>
      <c r="AU296" s="96"/>
      <c r="AV296" s="96">
        <v>12.9</v>
      </c>
      <c r="AW296" s="96">
        <v>4.5</v>
      </c>
      <c r="AX296" s="96">
        <v>45.4</v>
      </c>
      <c r="AY296" s="96">
        <v>85.3</v>
      </c>
      <c r="AZ296" s="96">
        <v>32.1</v>
      </c>
      <c r="BA296" s="96">
        <v>5.44</v>
      </c>
      <c r="BB296" s="96">
        <v>1.22</v>
      </c>
      <c r="BC296" s="96"/>
      <c r="BD296" s="96">
        <v>0.67</v>
      </c>
      <c r="BE296" s="96"/>
      <c r="BF296" s="96"/>
      <c r="BG296" s="96">
        <v>2.3199999999999998</v>
      </c>
      <c r="BH296" s="96">
        <v>0.36</v>
      </c>
      <c r="BI296" s="96">
        <v>1.1000000000000001</v>
      </c>
      <c r="BJ296" s="96"/>
      <c r="BK296" s="96">
        <v>5</v>
      </c>
      <c r="BL296" s="96"/>
      <c r="BM296" s="96">
        <v>6</v>
      </c>
      <c r="BN296" s="96"/>
      <c r="BO296" s="96"/>
      <c r="BP296" s="96">
        <v>7.1</v>
      </c>
      <c r="BQ296" s="96"/>
      <c r="BR296" s="96">
        <v>64</v>
      </c>
      <c r="BS296" s="157"/>
    </row>
    <row r="297" spans="1:80">
      <c r="D297" s="10"/>
      <c r="E297" s="136"/>
      <c r="F297" s="168"/>
      <c r="G297" s="168"/>
      <c r="I297" s="164"/>
      <c r="K297" s="126"/>
      <c r="L297" s="81"/>
      <c r="M297" s="82"/>
      <c r="N297" s="82"/>
      <c r="O297" s="82"/>
      <c r="P297" s="82"/>
      <c r="Q297" s="82"/>
      <c r="R297" s="82"/>
      <c r="S297" s="82"/>
      <c r="T297" s="82"/>
      <c r="U297" s="82"/>
      <c r="V297" s="90"/>
      <c r="W297" s="102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7"/>
      <c r="AQ297" s="99"/>
      <c r="AR297" s="96"/>
      <c r="AS297" s="96"/>
      <c r="AT297" s="96"/>
      <c r="AU297" s="96"/>
      <c r="AV297" s="96"/>
      <c r="AW297" s="96"/>
      <c r="AX297" s="96"/>
      <c r="AY297" s="96"/>
      <c r="AZ297" s="96"/>
      <c r="BA297" s="96"/>
      <c r="BB297" s="96"/>
      <c r="BC297" s="96"/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157"/>
    </row>
    <row r="298" spans="1:80">
      <c r="C298" s="72" t="s">
        <v>116</v>
      </c>
      <c r="D298" s="10"/>
      <c r="E298" s="136"/>
      <c r="F298" s="168"/>
      <c r="G298" s="168"/>
      <c r="I298" s="164"/>
      <c r="K298" s="126"/>
      <c r="L298" s="81"/>
      <c r="M298" s="82"/>
      <c r="N298" s="82"/>
      <c r="O298" s="82"/>
      <c r="P298" s="82"/>
      <c r="Q298" s="82"/>
      <c r="R298" s="82"/>
      <c r="S298" s="82"/>
      <c r="T298" s="82"/>
      <c r="U298" s="82"/>
      <c r="V298" s="90"/>
      <c r="W298" s="102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7"/>
      <c r="AQ298" s="99"/>
      <c r="AR298" s="96"/>
      <c r="AS298" s="96"/>
      <c r="AT298" s="96"/>
      <c r="AU298" s="96"/>
      <c r="AV298" s="96"/>
      <c r="AW298" s="96"/>
      <c r="AX298" s="96"/>
      <c r="AY298" s="96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157"/>
    </row>
    <row r="299" spans="1:80">
      <c r="A299" s="7" t="s">
        <v>287</v>
      </c>
      <c r="D299" s="10" t="s">
        <v>474</v>
      </c>
      <c r="E299" s="136"/>
      <c r="F299" s="168"/>
      <c r="G299" s="168"/>
      <c r="I299" s="164"/>
      <c r="K299" s="126">
        <v>70.2</v>
      </c>
      <c r="L299" s="81">
        <v>0.4</v>
      </c>
      <c r="M299" s="82">
        <v>14.2</v>
      </c>
      <c r="N299" s="82">
        <v>3.96</v>
      </c>
      <c r="O299" s="82">
        <v>1.4</v>
      </c>
      <c r="P299" s="82">
        <v>2.7</v>
      </c>
      <c r="Q299" s="82">
        <v>2.9</v>
      </c>
      <c r="R299" s="82">
        <v>4.0999999999999996</v>
      </c>
      <c r="S299" s="82">
        <v>0.19</v>
      </c>
      <c r="T299" s="82">
        <v>0.09</v>
      </c>
      <c r="U299" s="82">
        <v>1.6</v>
      </c>
      <c r="V299" s="80">
        <f>SUM(K299:T299)</f>
        <v>100.14000000000001</v>
      </c>
      <c r="W299" s="102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7"/>
      <c r="AQ299" s="99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157"/>
    </row>
    <row r="300" spans="1:80">
      <c r="A300" s="7" t="s">
        <v>288</v>
      </c>
      <c r="D300" s="10" t="s">
        <v>811</v>
      </c>
      <c r="E300" s="136"/>
      <c r="F300" s="168"/>
      <c r="G300" s="168"/>
      <c r="I300" s="164"/>
      <c r="K300" s="126">
        <v>70.599999999999994</v>
      </c>
      <c r="L300" s="81">
        <v>0.3</v>
      </c>
      <c r="M300" s="82">
        <v>16.149999999999999</v>
      </c>
      <c r="N300" s="82">
        <v>1.86</v>
      </c>
      <c r="O300" s="82">
        <v>0.26</v>
      </c>
      <c r="P300" s="82">
        <v>1.4</v>
      </c>
      <c r="Q300" s="82">
        <v>4.0999999999999996</v>
      </c>
      <c r="R300" s="82">
        <v>4.9000000000000004</v>
      </c>
      <c r="S300" s="82">
        <v>0.08</v>
      </c>
      <c r="T300" s="82">
        <v>0.08</v>
      </c>
      <c r="U300" s="82">
        <v>0.78</v>
      </c>
      <c r="V300" s="80">
        <f>SUM(K300:T300)</f>
        <v>99.72999999999999</v>
      </c>
      <c r="W300" s="102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7"/>
      <c r="AQ300" s="99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157"/>
    </row>
    <row r="301" spans="1:80">
      <c r="A301" s="1" t="s">
        <v>112</v>
      </c>
      <c r="B301" s="1"/>
      <c r="C301" s="42"/>
      <c r="D301" s="29" t="s">
        <v>372</v>
      </c>
      <c r="E301" s="137">
        <v>38</v>
      </c>
      <c r="F301" s="168">
        <v>16.383333333333333</v>
      </c>
      <c r="G301" s="168"/>
      <c r="H301" s="31">
        <v>107</v>
      </c>
      <c r="I301" s="164">
        <v>10.666666666666666</v>
      </c>
      <c r="K301" s="126">
        <v>66.305887113089213</v>
      </c>
      <c r="L301" s="88">
        <v>0.55634230224559988</v>
      </c>
      <c r="M301" s="86">
        <v>16.305887113089216</v>
      </c>
      <c r="N301" s="86">
        <v>4.3623998215778466</v>
      </c>
      <c r="O301" s="86">
        <v>0.75864859397127238</v>
      </c>
      <c r="P301" s="86">
        <v>3.1559781509204936</v>
      </c>
      <c r="Q301" s="86">
        <v>3.8438195427877799</v>
      </c>
      <c r="R301" s="86">
        <v>3.9247420594780493</v>
      </c>
      <c r="S301" s="86">
        <v>0.20230629172567266</v>
      </c>
      <c r="T301" s="86">
        <v>9.1037831276552683E-2</v>
      </c>
      <c r="U301" s="86">
        <v>0.56000000000000005</v>
      </c>
      <c r="V301" s="80">
        <f>SUM(K301:T301)</f>
        <v>99.5070488201617</v>
      </c>
      <c r="W301" s="104">
        <v>69</v>
      </c>
      <c r="X301" s="93">
        <v>101</v>
      </c>
      <c r="Y301" s="93">
        <v>525</v>
      </c>
      <c r="Z301" s="93">
        <v>24</v>
      </c>
      <c r="AA301" s="93">
        <v>182</v>
      </c>
      <c r="AB301" s="93">
        <v>18</v>
      </c>
      <c r="AC301" s="93">
        <v>55</v>
      </c>
      <c r="AD301" s="93">
        <v>27</v>
      </c>
      <c r="AE301" s="93">
        <v>1164</v>
      </c>
      <c r="AF301" s="93">
        <v>51</v>
      </c>
      <c r="AG301" s="93">
        <v>90</v>
      </c>
      <c r="AH301" s="93">
        <v>38</v>
      </c>
      <c r="AI301" s="93"/>
      <c r="AJ301" s="93"/>
      <c r="AK301" s="96"/>
      <c r="AL301" s="96"/>
      <c r="AM301" s="96"/>
      <c r="AN301" s="96"/>
      <c r="AO301" s="96"/>
      <c r="AP301" s="97"/>
      <c r="AQ301" s="99"/>
      <c r="AR301" s="96"/>
      <c r="AS301" s="96"/>
      <c r="AT301" s="96"/>
      <c r="AU301" s="96"/>
      <c r="AV301" s="96"/>
      <c r="AW301" s="96"/>
      <c r="AX301" s="96"/>
      <c r="AY301" s="96"/>
      <c r="AZ301" s="96"/>
      <c r="BA301" s="96"/>
      <c r="BB301" s="96"/>
      <c r="BC301" s="96"/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157"/>
    </row>
    <row r="302" spans="1:80">
      <c r="A302" s="1" t="s">
        <v>111</v>
      </c>
      <c r="B302" s="1"/>
      <c r="C302" s="42"/>
      <c r="D302" s="29" t="s">
        <v>315</v>
      </c>
      <c r="E302" s="137">
        <v>38</v>
      </c>
      <c r="F302" s="168">
        <v>16.383333333333333</v>
      </c>
      <c r="G302" s="168"/>
      <c r="H302" s="31">
        <v>107</v>
      </c>
      <c r="I302" s="164">
        <v>10.666666666666666</v>
      </c>
      <c r="K302" s="129">
        <v>68.333333333333329</v>
      </c>
      <c r="L302" s="88">
        <v>0.52525252525252519</v>
      </c>
      <c r="M302" s="86">
        <v>15.303030303030301</v>
      </c>
      <c r="N302" s="86">
        <v>3.7390980787207195</v>
      </c>
      <c r="O302" s="86">
        <v>0.82828282828282807</v>
      </c>
      <c r="P302" s="86">
        <v>2.7777777777777772</v>
      </c>
      <c r="Q302" s="86">
        <v>3.6262626262626254</v>
      </c>
      <c r="R302" s="86">
        <v>4.1111111111111107</v>
      </c>
      <c r="S302" s="86">
        <v>0.20202020202020199</v>
      </c>
      <c r="T302" s="86">
        <v>0.1313131313131313</v>
      </c>
      <c r="U302" s="86">
        <v>0.61</v>
      </c>
      <c r="V302" s="80">
        <f>SUM(K302:T302)</f>
        <v>99.577481917104549</v>
      </c>
      <c r="W302" s="104">
        <v>50</v>
      </c>
      <c r="X302" s="93">
        <v>118</v>
      </c>
      <c r="Y302" s="93">
        <v>407</v>
      </c>
      <c r="Z302" s="93">
        <v>24</v>
      </c>
      <c r="AA302" s="93">
        <v>181</v>
      </c>
      <c r="AB302" s="93">
        <v>18</v>
      </c>
      <c r="AC302" s="93">
        <v>60</v>
      </c>
      <c r="AD302" s="93">
        <v>27</v>
      </c>
      <c r="AE302" s="93">
        <v>819</v>
      </c>
      <c r="AF302" s="93">
        <v>53</v>
      </c>
      <c r="AG302" s="93">
        <v>87</v>
      </c>
      <c r="AH302" s="93">
        <v>36</v>
      </c>
      <c r="AI302" s="93"/>
      <c r="AJ302" s="93"/>
      <c r="AK302" s="96"/>
      <c r="AL302" s="96"/>
      <c r="AM302" s="96"/>
      <c r="AN302" s="96"/>
      <c r="AO302" s="96"/>
      <c r="AP302" s="97"/>
      <c r="AQ302" s="99">
        <v>3.13</v>
      </c>
      <c r="AR302" s="93">
        <v>114</v>
      </c>
      <c r="AS302" s="93">
        <v>782</v>
      </c>
      <c r="AT302" s="93">
        <v>432</v>
      </c>
      <c r="AU302" s="93">
        <v>2.68</v>
      </c>
      <c r="AV302" s="93">
        <v>13.9</v>
      </c>
      <c r="AW302" s="93">
        <v>4.72</v>
      </c>
      <c r="AX302" s="93">
        <v>47.5</v>
      </c>
      <c r="AY302" s="93">
        <v>91</v>
      </c>
      <c r="AZ302" s="93">
        <v>35.799999999999997</v>
      </c>
      <c r="BA302" s="93">
        <v>6.14</v>
      </c>
      <c r="BB302" s="93">
        <v>1.25</v>
      </c>
      <c r="BC302" s="93">
        <v>5.13</v>
      </c>
      <c r="BD302" s="93">
        <v>0.65</v>
      </c>
      <c r="BE302" s="93">
        <v>0.84599999999999997</v>
      </c>
      <c r="BF302" s="96">
        <v>0.35699999999999998</v>
      </c>
      <c r="BG302" s="93">
        <v>2.25</v>
      </c>
      <c r="BH302" s="93">
        <v>0.32800000000000001</v>
      </c>
      <c r="BI302" s="93">
        <v>1.34</v>
      </c>
      <c r="BJ302" s="93">
        <v>181</v>
      </c>
      <c r="BK302" s="93">
        <v>5</v>
      </c>
      <c r="BL302" s="93">
        <v>0.32300000000000001</v>
      </c>
      <c r="BM302" s="93">
        <v>6.41</v>
      </c>
      <c r="BN302" s="93">
        <v>2.82</v>
      </c>
      <c r="BO302" s="93">
        <v>6.48</v>
      </c>
      <c r="BP302" s="93">
        <v>11.1</v>
      </c>
      <c r="BQ302" s="93">
        <v>8.6</v>
      </c>
      <c r="BR302" s="93">
        <v>54.4</v>
      </c>
      <c r="BS302" s="157"/>
    </row>
    <row r="303" spans="1:80">
      <c r="A303" s="1"/>
      <c r="B303" s="1"/>
      <c r="C303" s="42"/>
      <c r="D303" s="29"/>
      <c r="E303" s="137"/>
      <c r="F303" s="168"/>
      <c r="G303" s="168"/>
      <c r="I303" s="164"/>
      <c r="K303" s="129"/>
      <c r="L303" s="88"/>
      <c r="M303" s="86"/>
      <c r="N303" s="86"/>
      <c r="O303" s="86"/>
      <c r="P303" s="86"/>
      <c r="Q303" s="86"/>
      <c r="R303" s="86"/>
      <c r="S303" s="86"/>
      <c r="T303" s="86"/>
      <c r="U303" s="86"/>
      <c r="V303" s="90"/>
      <c r="W303" s="104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6"/>
      <c r="AL303" s="96"/>
      <c r="AM303" s="96"/>
      <c r="AN303" s="96"/>
      <c r="AO303" s="96"/>
      <c r="AP303" s="97"/>
      <c r="AQ303" s="99"/>
      <c r="AR303" s="93"/>
      <c r="AS303" s="93"/>
      <c r="AT303" s="93"/>
      <c r="AU303" s="93"/>
      <c r="AV303" s="93"/>
      <c r="AW303" s="93"/>
      <c r="AX303" s="93"/>
      <c r="AY303" s="93"/>
      <c r="AZ303" s="93"/>
      <c r="BA303" s="93"/>
      <c r="BB303" s="93"/>
      <c r="BC303" s="93"/>
      <c r="BD303" s="93"/>
      <c r="BE303" s="93"/>
      <c r="BF303" s="96"/>
      <c r="BG303" s="93"/>
      <c r="BH303" s="93"/>
      <c r="BI303" s="93"/>
      <c r="BJ303" s="93"/>
      <c r="BK303" s="93"/>
      <c r="BL303" s="93"/>
      <c r="BM303" s="93"/>
      <c r="BN303" s="93"/>
      <c r="BO303" s="93"/>
      <c r="BP303" s="93"/>
      <c r="BQ303" s="93"/>
      <c r="BR303" s="93"/>
      <c r="BS303" s="157"/>
    </row>
    <row r="304" spans="1:80">
      <c r="D304" s="10"/>
      <c r="E304" s="136"/>
      <c r="F304" s="168"/>
      <c r="G304" s="168"/>
      <c r="I304" s="164"/>
      <c r="K304" s="126"/>
      <c r="L304" s="81"/>
      <c r="M304" s="82"/>
      <c r="N304" s="82"/>
      <c r="O304" s="82"/>
      <c r="P304" s="82"/>
      <c r="Q304" s="82"/>
      <c r="R304" s="82"/>
      <c r="S304" s="82"/>
      <c r="T304" s="82"/>
      <c r="U304" s="82"/>
      <c r="V304" s="90"/>
      <c r="W304" s="102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7"/>
      <c r="AQ304" s="99"/>
      <c r="AR304" s="96"/>
      <c r="AS304" s="96"/>
      <c r="AT304" s="96"/>
      <c r="AU304" s="96"/>
      <c r="AV304" s="96"/>
      <c r="AW304" s="96"/>
      <c r="AX304" s="96"/>
      <c r="AY304" s="96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157"/>
    </row>
    <row r="305" spans="1:91">
      <c r="A305" s="1"/>
      <c r="B305" s="20" t="s">
        <v>64</v>
      </c>
      <c r="C305" s="42"/>
      <c r="E305" s="137"/>
      <c r="F305" s="168"/>
      <c r="G305" s="168"/>
      <c r="H305" s="20"/>
      <c r="I305" s="164"/>
      <c r="K305" s="129"/>
      <c r="L305" s="88"/>
      <c r="M305" s="86"/>
      <c r="N305" s="86"/>
      <c r="O305" s="86"/>
      <c r="P305" s="86"/>
      <c r="Q305" s="86"/>
      <c r="R305" s="86"/>
      <c r="S305" s="86"/>
      <c r="T305" s="86"/>
      <c r="U305" s="86"/>
      <c r="V305" s="80"/>
      <c r="W305" s="104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6"/>
      <c r="AL305" s="96"/>
      <c r="AM305" s="96"/>
      <c r="AN305" s="96"/>
      <c r="AO305" s="96"/>
      <c r="AP305" s="97"/>
      <c r="AQ305" s="99"/>
      <c r="AR305" s="96"/>
      <c r="AS305" s="96"/>
      <c r="AT305" s="96"/>
      <c r="AU305" s="96"/>
      <c r="AV305" s="96"/>
      <c r="AW305" s="93"/>
      <c r="AX305" s="93"/>
      <c r="AY305" s="93"/>
      <c r="AZ305" s="93"/>
      <c r="BA305" s="96"/>
      <c r="BB305" s="96"/>
      <c r="BC305" s="96"/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157"/>
    </row>
    <row r="306" spans="1:91">
      <c r="A306" s="1"/>
      <c r="B306" s="1"/>
      <c r="C306" s="68" t="s">
        <v>191</v>
      </c>
      <c r="D306" s="9"/>
      <c r="E306" s="137"/>
      <c r="F306" s="168"/>
      <c r="G306" s="168"/>
      <c r="I306" s="164"/>
      <c r="K306" s="129"/>
      <c r="L306" s="88"/>
      <c r="M306" s="86"/>
      <c r="N306" s="86"/>
      <c r="O306" s="86"/>
      <c r="P306" s="86"/>
      <c r="Q306" s="86"/>
      <c r="R306" s="86"/>
      <c r="S306" s="86"/>
      <c r="T306" s="86"/>
      <c r="U306" s="86"/>
      <c r="V306" s="80"/>
      <c r="W306" s="104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6"/>
      <c r="AL306" s="96"/>
      <c r="AM306" s="96"/>
      <c r="AN306" s="96"/>
      <c r="AO306" s="96"/>
      <c r="AP306" s="97"/>
      <c r="AQ306" s="99"/>
      <c r="AR306" s="96"/>
      <c r="AS306" s="96"/>
      <c r="AT306" s="96"/>
      <c r="AU306" s="96"/>
      <c r="AV306" s="96"/>
      <c r="AW306" s="93"/>
      <c r="AX306" s="93"/>
      <c r="AY306" s="93"/>
      <c r="AZ306" s="93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157"/>
    </row>
    <row r="307" spans="1:91">
      <c r="A307" s="1" t="s">
        <v>85</v>
      </c>
      <c r="B307" s="1"/>
      <c r="C307" s="42" t="s">
        <v>473</v>
      </c>
      <c r="D307" s="9" t="s">
        <v>30</v>
      </c>
      <c r="E307" s="137">
        <v>38</v>
      </c>
      <c r="F307" s="168">
        <v>11.866666666666667</v>
      </c>
      <c r="G307" s="168"/>
      <c r="H307" s="31">
        <v>106</v>
      </c>
      <c r="I307" s="164">
        <v>50.866666666666667</v>
      </c>
      <c r="K307" s="126">
        <v>76.459406546344454</v>
      </c>
      <c r="L307" s="91">
        <v>0.2335413480167228</v>
      </c>
      <c r="M307" s="90">
        <v>12.286305700010198</v>
      </c>
      <c r="N307" s="90">
        <v>1.2083226266952178</v>
      </c>
      <c r="O307" s="90">
        <v>0.15230957479351484</v>
      </c>
      <c r="P307" s="90">
        <v>0.72093198735597031</v>
      </c>
      <c r="Q307" s="90">
        <v>2.944651779341287</v>
      </c>
      <c r="R307" s="90">
        <v>5.4425288059549315</v>
      </c>
      <c r="S307" s="90">
        <v>6.0923829917405942E-2</v>
      </c>
      <c r="T307" s="90">
        <v>7.1077801570306937E-2</v>
      </c>
      <c r="U307" s="82">
        <v>1.51</v>
      </c>
      <c r="V307" s="90">
        <v>99.58</v>
      </c>
      <c r="W307" s="104">
        <v>28</v>
      </c>
      <c r="X307" s="93">
        <v>148</v>
      </c>
      <c r="Y307" s="93">
        <v>101</v>
      </c>
      <c r="Z307" s="93">
        <v>24</v>
      </c>
      <c r="AA307" s="93">
        <v>188</v>
      </c>
      <c r="AB307" s="93">
        <v>23</v>
      </c>
      <c r="AC307" s="93">
        <v>23</v>
      </c>
      <c r="AD307" s="93">
        <v>28</v>
      </c>
      <c r="AE307" s="93">
        <v>519</v>
      </c>
      <c r="AF307" s="93">
        <v>58</v>
      </c>
      <c r="AG307" s="93">
        <v>105</v>
      </c>
      <c r="AH307" s="93">
        <v>37</v>
      </c>
      <c r="AI307" s="93">
        <v>6</v>
      </c>
      <c r="AJ307" s="93">
        <v>15</v>
      </c>
      <c r="AK307" s="96">
        <v>4</v>
      </c>
      <c r="AL307" s="96" t="s">
        <v>128</v>
      </c>
      <c r="AM307" s="96">
        <v>4</v>
      </c>
      <c r="AN307" s="96">
        <v>14</v>
      </c>
      <c r="AO307" s="96">
        <v>2</v>
      </c>
      <c r="AP307" s="97">
        <v>3</v>
      </c>
      <c r="AQ307" s="99"/>
      <c r="AR307" s="96"/>
      <c r="AS307" s="96"/>
      <c r="AT307" s="96"/>
      <c r="AU307" s="96"/>
      <c r="AV307" s="96"/>
      <c r="AW307" s="93"/>
      <c r="AX307" s="93"/>
      <c r="AY307" s="93"/>
      <c r="AZ307" s="93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157"/>
    </row>
    <row r="308" spans="1:91">
      <c r="A308" s="1" t="s">
        <v>86</v>
      </c>
      <c r="B308" s="1"/>
      <c r="C308" s="42" t="s">
        <v>473</v>
      </c>
      <c r="D308" s="9" t="s">
        <v>89</v>
      </c>
      <c r="E308" s="137">
        <v>38</v>
      </c>
      <c r="F308" s="168">
        <v>11.866666666666667</v>
      </c>
      <c r="G308" s="168"/>
      <c r="H308" s="31">
        <v>106</v>
      </c>
      <c r="I308" s="164">
        <v>50.866666666666667</v>
      </c>
      <c r="K308" s="126">
        <v>75.13775216138329</v>
      </c>
      <c r="L308" s="91">
        <v>0.25522334293948129</v>
      </c>
      <c r="M308" s="90">
        <v>12.659077809798273</v>
      </c>
      <c r="N308" s="90">
        <v>1.4598775216138329</v>
      </c>
      <c r="O308" s="90">
        <v>0.22459654178674354</v>
      </c>
      <c r="P308" s="90">
        <v>1.0719380403458214</v>
      </c>
      <c r="Q308" s="90">
        <v>3.13414265129683</v>
      </c>
      <c r="R308" s="90">
        <v>5.1146757925072048</v>
      </c>
      <c r="S308" s="90">
        <v>8.1671469740634009E-2</v>
      </c>
      <c r="T308" s="90">
        <v>5.1044668587896261E-2</v>
      </c>
      <c r="U308" s="82">
        <v>2.0299999999999998</v>
      </c>
      <c r="V308" s="90">
        <v>99.19</v>
      </c>
      <c r="W308" s="104">
        <v>41</v>
      </c>
      <c r="X308" s="93">
        <v>123</v>
      </c>
      <c r="Y308" s="93">
        <v>190</v>
      </c>
      <c r="Z308" s="93">
        <v>24</v>
      </c>
      <c r="AA308" s="93">
        <v>230</v>
      </c>
      <c r="AB308" s="93">
        <v>20</v>
      </c>
      <c r="AC308" s="93">
        <v>22</v>
      </c>
      <c r="AD308" s="93">
        <v>22</v>
      </c>
      <c r="AE308" s="93">
        <v>1130</v>
      </c>
      <c r="AF308" s="93">
        <v>62</v>
      </c>
      <c r="AG308" s="93">
        <v>106</v>
      </c>
      <c r="AH308" s="93">
        <v>47</v>
      </c>
      <c r="AI308" s="93">
        <v>6</v>
      </c>
      <c r="AJ308" s="93">
        <v>24</v>
      </c>
      <c r="AK308" s="96">
        <v>6</v>
      </c>
      <c r="AL308" s="96">
        <v>3</v>
      </c>
      <c r="AM308" s="96">
        <v>10</v>
      </c>
      <c r="AN308" s="96">
        <v>14</v>
      </c>
      <c r="AO308" s="96">
        <v>2</v>
      </c>
      <c r="AP308" s="97">
        <v>3</v>
      </c>
      <c r="AQ308" s="99"/>
      <c r="AR308" s="96"/>
      <c r="AS308" s="96"/>
      <c r="AT308" s="96"/>
      <c r="AU308" s="96"/>
      <c r="AV308" s="96"/>
      <c r="AW308" s="93"/>
      <c r="AX308" s="93"/>
      <c r="AY308" s="93"/>
      <c r="AZ308" s="93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157"/>
    </row>
    <row r="309" spans="1:91" s="142" customFormat="1">
      <c r="A309" s="32" t="s">
        <v>662</v>
      </c>
      <c r="B309" s="32"/>
      <c r="C309" s="70" t="s">
        <v>517</v>
      </c>
      <c r="D309" s="142" t="s">
        <v>813</v>
      </c>
      <c r="E309" s="143">
        <v>38</v>
      </c>
      <c r="F309" s="169">
        <v>5.2833333333333332</v>
      </c>
      <c r="G309" s="169"/>
      <c r="H309" s="144">
        <v>106</v>
      </c>
      <c r="I309" s="165">
        <v>34.450000000000003</v>
      </c>
      <c r="J309" s="159"/>
      <c r="K309" s="145">
        <v>74.84418461538462</v>
      </c>
      <c r="L309" s="146">
        <v>0.25561538461538463</v>
      </c>
      <c r="M309" s="147">
        <v>13.087507692307694</v>
      </c>
      <c r="N309" s="147">
        <v>1.4518953846153846</v>
      </c>
      <c r="O309" s="147">
        <v>0.2862892307692308</v>
      </c>
      <c r="P309" s="147">
        <v>1.1144830769230769</v>
      </c>
      <c r="Q309" s="147">
        <v>3.2309784615384616</v>
      </c>
      <c r="R309" s="147">
        <v>5.2554523076923072</v>
      </c>
      <c r="S309" s="147">
        <v>0.10224615384615386</v>
      </c>
      <c r="T309" s="147">
        <v>6.1347692307692304E-2</v>
      </c>
      <c r="U309" s="147">
        <v>2.19</v>
      </c>
      <c r="V309" s="147">
        <v>99.69</v>
      </c>
      <c r="W309" s="148">
        <v>31</v>
      </c>
      <c r="X309" s="149">
        <v>125</v>
      </c>
      <c r="Y309" s="149">
        <v>196</v>
      </c>
      <c r="Z309" s="149">
        <v>24</v>
      </c>
      <c r="AA309" s="149">
        <v>234</v>
      </c>
      <c r="AB309" s="149">
        <v>20</v>
      </c>
      <c r="AC309" s="149">
        <v>25</v>
      </c>
      <c r="AD309" s="149">
        <v>22</v>
      </c>
      <c r="AE309" s="149">
        <v>1220</v>
      </c>
      <c r="AF309" s="149">
        <v>68</v>
      </c>
      <c r="AG309" s="149">
        <v>102</v>
      </c>
      <c r="AH309" s="149">
        <v>47</v>
      </c>
      <c r="AI309" s="149">
        <v>4</v>
      </c>
      <c r="AJ309" s="149">
        <v>24</v>
      </c>
      <c r="AK309" s="149">
        <v>5</v>
      </c>
      <c r="AL309" s="149" t="s">
        <v>127</v>
      </c>
      <c r="AM309" s="149"/>
      <c r="AN309" s="149">
        <v>14</v>
      </c>
      <c r="AO309" s="149"/>
      <c r="AP309" s="150">
        <v>2</v>
      </c>
      <c r="AQ309" s="149"/>
      <c r="AR309" s="151"/>
      <c r="AS309" s="151"/>
      <c r="AT309" s="151"/>
      <c r="AU309" s="151"/>
      <c r="AV309" s="151"/>
      <c r="AW309" s="151"/>
      <c r="AX309" s="151"/>
      <c r="AY309" s="151"/>
      <c r="AZ309" s="151"/>
      <c r="BA309" s="151"/>
      <c r="BB309" s="151"/>
      <c r="BC309" s="151"/>
      <c r="BD309" s="151"/>
      <c r="BE309" s="151"/>
      <c r="BF309" s="151"/>
      <c r="BG309" s="151"/>
      <c r="BH309" s="151"/>
      <c r="BI309" s="151"/>
      <c r="BJ309" s="151"/>
      <c r="BK309" s="151"/>
      <c r="BL309" s="151"/>
      <c r="BM309" s="151"/>
      <c r="BN309" s="151"/>
      <c r="BO309" s="151"/>
      <c r="BP309" s="151"/>
      <c r="BQ309" s="151"/>
      <c r="BR309" s="151"/>
      <c r="BS309" s="159"/>
      <c r="BT309" s="152"/>
      <c r="BU309" s="152"/>
      <c r="BV309" s="152"/>
      <c r="BW309" s="152"/>
      <c r="BX309" s="152"/>
      <c r="BY309" s="152"/>
      <c r="BZ309" s="152"/>
      <c r="CA309" s="152"/>
      <c r="CB309" s="152"/>
      <c r="CC309" s="152"/>
      <c r="CD309" s="152"/>
      <c r="CE309" s="152"/>
      <c r="CF309" s="152"/>
      <c r="CG309" s="152"/>
      <c r="CH309" s="152"/>
      <c r="CI309" s="152"/>
      <c r="CJ309" s="152"/>
      <c r="CK309" s="152"/>
      <c r="CL309" s="152"/>
      <c r="CM309" s="152"/>
    </row>
    <row r="310" spans="1:91" s="152" customFormat="1">
      <c r="A310" s="142" t="s">
        <v>314</v>
      </c>
      <c r="B310" s="142"/>
      <c r="C310" s="71" t="s">
        <v>233</v>
      </c>
      <c r="D310" s="142" t="s">
        <v>74</v>
      </c>
      <c r="E310" s="143">
        <v>38</v>
      </c>
      <c r="F310" s="169">
        <v>5.9333333333333336</v>
      </c>
      <c r="G310" s="169"/>
      <c r="H310" s="144">
        <v>106</v>
      </c>
      <c r="I310" s="165">
        <v>21.95</v>
      </c>
      <c r="J310" s="159"/>
      <c r="K310" s="145">
        <v>73.540261064654288</v>
      </c>
      <c r="L310" s="146">
        <v>0.27349683867020191</v>
      </c>
      <c r="M310" s="147">
        <v>13.674841933510095</v>
      </c>
      <c r="N310" s="147">
        <v>1.4080022435243729</v>
      </c>
      <c r="O310" s="147">
        <v>0.19246073832347543</v>
      </c>
      <c r="P310" s="147">
        <v>0.76984295329390173</v>
      </c>
      <c r="Q310" s="147">
        <v>3.3022210891291039</v>
      </c>
      <c r="R310" s="147">
        <v>6.0473189883744638</v>
      </c>
      <c r="S310" s="147">
        <v>7.0906587803385684E-2</v>
      </c>
      <c r="T310" s="147">
        <v>5.0647562716704064E-2</v>
      </c>
      <c r="U310" s="147">
        <v>1.27</v>
      </c>
      <c r="V310" s="147">
        <v>99.33</v>
      </c>
      <c r="W310" s="153">
        <v>35</v>
      </c>
      <c r="X310" s="154">
        <v>144</v>
      </c>
      <c r="Y310" s="154">
        <v>142</v>
      </c>
      <c r="Z310" s="154">
        <v>24</v>
      </c>
      <c r="AA310" s="154">
        <v>247</v>
      </c>
      <c r="AB310" s="154">
        <v>22</v>
      </c>
      <c r="AC310" s="154">
        <v>26</v>
      </c>
      <c r="AD310" s="154">
        <v>26</v>
      </c>
      <c r="AE310" s="154">
        <v>1050</v>
      </c>
      <c r="AF310" s="154">
        <v>70</v>
      </c>
      <c r="AG310" s="154">
        <v>105</v>
      </c>
      <c r="AH310" s="154">
        <v>39</v>
      </c>
      <c r="AI310" s="154">
        <v>4</v>
      </c>
      <c r="AJ310" s="154">
        <v>25</v>
      </c>
      <c r="AK310" s="154">
        <v>6</v>
      </c>
      <c r="AL310" s="154">
        <v>5</v>
      </c>
      <c r="AM310" s="155"/>
      <c r="AN310" s="154">
        <v>15</v>
      </c>
      <c r="AO310" s="155"/>
      <c r="AP310" s="150">
        <v>4</v>
      </c>
      <c r="AQ310" s="149"/>
      <c r="AR310" s="151"/>
      <c r="AS310" s="151"/>
      <c r="AT310" s="151"/>
      <c r="AU310" s="151"/>
      <c r="AV310" s="151"/>
      <c r="AW310" s="151"/>
      <c r="AX310" s="151"/>
      <c r="AY310" s="151"/>
      <c r="AZ310" s="151"/>
      <c r="BA310" s="151"/>
      <c r="BB310" s="151"/>
      <c r="BC310" s="151"/>
      <c r="BD310" s="151"/>
      <c r="BE310" s="151"/>
      <c r="BF310" s="151"/>
      <c r="BG310" s="151"/>
      <c r="BH310" s="151"/>
      <c r="BI310" s="151"/>
      <c r="BJ310" s="151"/>
      <c r="BK310" s="151"/>
      <c r="BL310" s="151"/>
      <c r="BM310" s="151"/>
      <c r="BN310" s="151"/>
      <c r="BO310" s="151"/>
      <c r="BP310" s="151"/>
      <c r="BQ310" s="151"/>
      <c r="BR310" s="151"/>
      <c r="BS310" s="159"/>
    </row>
    <row r="311" spans="1:91" s="152" customFormat="1">
      <c r="A311" s="142"/>
      <c r="B311" s="142"/>
      <c r="C311" s="71"/>
      <c r="D311" s="142"/>
      <c r="E311" s="143"/>
      <c r="F311" s="169"/>
      <c r="G311" s="169"/>
      <c r="H311" s="144"/>
      <c r="I311" s="165"/>
      <c r="J311" s="159"/>
      <c r="K311" s="145"/>
      <c r="L311" s="146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53"/>
      <c r="X311" s="154"/>
      <c r="Y311" s="154"/>
      <c r="Z311" s="154"/>
      <c r="AA311" s="154"/>
      <c r="AB311" s="154"/>
      <c r="AC311" s="154"/>
      <c r="AD311" s="154"/>
      <c r="AE311" s="154"/>
      <c r="AF311" s="154"/>
      <c r="AG311" s="154"/>
      <c r="AH311" s="154"/>
      <c r="AI311" s="154"/>
      <c r="AJ311" s="154"/>
      <c r="AK311" s="154"/>
      <c r="AL311" s="154"/>
      <c r="AM311" s="155"/>
      <c r="AN311" s="154"/>
      <c r="AO311" s="155"/>
      <c r="AP311" s="150"/>
      <c r="AQ311" s="149"/>
      <c r="AR311" s="151"/>
      <c r="AS311" s="151"/>
      <c r="AT311" s="151"/>
      <c r="AU311" s="151"/>
      <c r="AV311" s="151"/>
      <c r="AW311" s="151"/>
      <c r="AX311" s="151"/>
      <c r="AY311" s="151"/>
      <c r="AZ311" s="151"/>
      <c r="BA311" s="151"/>
      <c r="BB311" s="151"/>
      <c r="BC311" s="151"/>
      <c r="BD311" s="151"/>
      <c r="BE311" s="151"/>
      <c r="BF311" s="151"/>
      <c r="BG311" s="151"/>
      <c r="BH311" s="151"/>
      <c r="BI311" s="151"/>
      <c r="BJ311" s="151"/>
      <c r="BK311" s="151"/>
      <c r="BL311" s="151"/>
      <c r="BM311" s="151"/>
      <c r="BN311" s="151"/>
      <c r="BO311" s="151"/>
      <c r="BP311" s="151"/>
      <c r="BQ311" s="151"/>
      <c r="BR311" s="151"/>
      <c r="BS311" s="159"/>
    </row>
    <row r="312" spans="1:91" s="152" customFormat="1">
      <c r="A312" s="173" t="s">
        <v>42</v>
      </c>
      <c r="B312" s="173"/>
      <c r="C312" s="71"/>
      <c r="E312" s="143"/>
      <c r="F312" s="169"/>
      <c r="G312" s="169"/>
      <c r="H312" s="144"/>
      <c r="I312" s="165"/>
      <c r="J312" s="159"/>
      <c r="K312" s="145"/>
      <c r="L312" s="146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53"/>
      <c r="X312" s="154"/>
      <c r="Y312" s="154"/>
      <c r="Z312" s="154"/>
      <c r="AA312" s="154"/>
      <c r="AB312" s="154"/>
      <c r="AC312" s="154"/>
      <c r="AD312" s="154"/>
      <c r="AE312" s="154"/>
      <c r="AF312" s="154"/>
      <c r="AG312" s="154"/>
      <c r="AH312" s="154"/>
      <c r="AI312" s="154"/>
      <c r="AJ312" s="154"/>
      <c r="AK312" s="154"/>
      <c r="AL312" s="154"/>
      <c r="AM312" s="155"/>
      <c r="AN312" s="154"/>
      <c r="AO312" s="155"/>
      <c r="AP312" s="150"/>
      <c r="AQ312" s="149"/>
      <c r="AR312" s="151"/>
      <c r="AS312" s="151"/>
      <c r="AT312" s="151"/>
      <c r="AU312" s="151"/>
      <c r="AV312" s="151"/>
      <c r="AW312" s="151"/>
      <c r="AX312" s="151"/>
      <c r="AY312" s="151"/>
      <c r="AZ312" s="151"/>
      <c r="BA312" s="151"/>
      <c r="BB312" s="151"/>
      <c r="BC312" s="151"/>
      <c r="BD312" s="151"/>
      <c r="BE312" s="151"/>
      <c r="BF312" s="151"/>
      <c r="BG312" s="151"/>
      <c r="BH312" s="151"/>
      <c r="BI312" s="151"/>
      <c r="BJ312" s="151"/>
      <c r="BK312" s="151"/>
      <c r="BL312" s="151"/>
      <c r="BM312" s="151"/>
      <c r="BN312" s="151"/>
      <c r="BO312" s="151"/>
      <c r="BP312" s="151"/>
      <c r="BQ312" s="151"/>
      <c r="BR312" s="151"/>
      <c r="BS312" s="159"/>
    </row>
    <row r="313" spans="1:91" s="152" customFormat="1">
      <c r="A313" s="142"/>
      <c r="B313" s="142"/>
      <c r="C313" s="72" t="s">
        <v>46</v>
      </c>
      <c r="D313" s="174"/>
      <c r="E313" s="143"/>
      <c r="F313" s="169"/>
      <c r="G313" s="169"/>
      <c r="H313" s="144"/>
      <c r="I313" s="165"/>
      <c r="J313" s="159"/>
      <c r="K313" s="145"/>
      <c r="L313" s="146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53"/>
      <c r="X313" s="154"/>
      <c r="Y313" s="154"/>
      <c r="Z313" s="154"/>
      <c r="AA313" s="154"/>
      <c r="AB313" s="154"/>
      <c r="AC313" s="154"/>
      <c r="AD313" s="154"/>
      <c r="AE313" s="154"/>
      <c r="AF313" s="154"/>
      <c r="AG313" s="154"/>
      <c r="AH313" s="154"/>
      <c r="AI313" s="154"/>
      <c r="AJ313" s="154"/>
      <c r="AK313" s="154"/>
      <c r="AL313" s="154"/>
      <c r="AM313" s="155"/>
      <c r="AN313" s="154"/>
      <c r="AO313" s="155"/>
      <c r="AP313" s="150"/>
      <c r="AQ313" s="149"/>
      <c r="AR313" s="151"/>
      <c r="AS313" s="151"/>
      <c r="AT313" s="151"/>
      <c r="AU313" s="151"/>
      <c r="AV313" s="151"/>
      <c r="AW313" s="151"/>
      <c r="AX313" s="151"/>
      <c r="AY313" s="151"/>
      <c r="AZ313" s="151"/>
      <c r="BA313" s="151"/>
      <c r="BB313" s="151"/>
      <c r="BC313" s="151"/>
      <c r="BD313" s="151"/>
      <c r="BE313" s="151"/>
      <c r="BF313" s="151"/>
      <c r="BG313" s="151"/>
      <c r="BH313" s="151"/>
      <c r="BI313" s="151"/>
      <c r="BJ313" s="151"/>
      <c r="BK313" s="151"/>
      <c r="BL313" s="151"/>
      <c r="BM313" s="151"/>
      <c r="BN313" s="151"/>
      <c r="BO313" s="151"/>
      <c r="BP313" s="151"/>
      <c r="BQ313" s="151"/>
      <c r="BR313" s="151"/>
      <c r="BS313" s="159"/>
    </row>
    <row r="314" spans="1:91" s="10" customFormat="1">
      <c r="A314" s="10" t="s">
        <v>221</v>
      </c>
      <c r="C314" s="71" t="s">
        <v>529</v>
      </c>
      <c r="D314" s="10" t="s">
        <v>541</v>
      </c>
      <c r="E314" s="137">
        <v>38</v>
      </c>
      <c r="F314" s="168">
        <v>22.283333333333335</v>
      </c>
      <c r="G314" s="168"/>
      <c r="H314" s="31">
        <v>106</v>
      </c>
      <c r="I314" s="164">
        <v>37.783333333333331</v>
      </c>
      <c r="J314" s="157"/>
      <c r="K314" s="126">
        <v>74.949477528659827</v>
      </c>
      <c r="L314" s="91">
        <v>0.24275134422238001</v>
      </c>
      <c r="M314" s="90">
        <v>13.250177538804911</v>
      </c>
      <c r="N314" s="90">
        <v>1.5981130161306685</v>
      </c>
      <c r="O314" s="90">
        <v>0.33378309830577257</v>
      </c>
      <c r="P314" s="90">
        <v>1.1126103276859085</v>
      </c>
      <c r="Q314" s="90">
        <v>3.236684589631734</v>
      </c>
      <c r="R314" s="90">
        <v>4.8651415237901992</v>
      </c>
      <c r="S314" s="90">
        <v>8.0917114740793342E-2</v>
      </c>
      <c r="T314" s="90">
        <v>3.0343918027797501E-2</v>
      </c>
      <c r="U314" s="90">
        <v>1.1299999999999999</v>
      </c>
      <c r="V314" s="80">
        <f t="shared" ref="V314:V320" si="1">SUM(K314:T314)</f>
        <v>99.7</v>
      </c>
      <c r="W314" s="102">
        <v>36</v>
      </c>
      <c r="X314" s="99">
        <v>101</v>
      </c>
      <c r="Y314" s="99">
        <v>237</v>
      </c>
      <c r="Z314" s="99">
        <v>13</v>
      </c>
      <c r="AA314" s="99">
        <v>149</v>
      </c>
      <c r="AB314" s="99">
        <v>16</v>
      </c>
      <c r="AC314" s="99">
        <v>22</v>
      </c>
      <c r="AD314" s="99">
        <v>8</v>
      </c>
      <c r="AE314" s="99">
        <v>803</v>
      </c>
      <c r="AF314" s="99">
        <v>59</v>
      </c>
      <c r="AG314" s="99">
        <v>102</v>
      </c>
      <c r="AH314" s="99">
        <v>42</v>
      </c>
      <c r="AI314" s="99">
        <v>3</v>
      </c>
      <c r="AJ314" s="99">
        <v>20</v>
      </c>
      <c r="AK314" s="99" t="s">
        <v>323</v>
      </c>
      <c r="AL314" s="99" t="s">
        <v>127</v>
      </c>
      <c r="AM314" s="99"/>
      <c r="AN314" s="99">
        <v>17</v>
      </c>
      <c r="AO314" s="99"/>
      <c r="AP314" s="97">
        <v>4</v>
      </c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  <c r="BM314" s="99"/>
      <c r="BN314" s="99"/>
      <c r="BO314" s="99"/>
      <c r="BP314" s="99"/>
      <c r="BQ314" s="99"/>
      <c r="BR314" s="99"/>
      <c r="BS314" s="157"/>
      <c r="BT314"/>
      <c r="BU314"/>
      <c r="BV314"/>
      <c r="BW314"/>
      <c r="BX314"/>
      <c r="BY314"/>
      <c r="BZ314"/>
      <c r="CA314"/>
      <c r="CB314"/>
    </row>
    <row r="315" spans="1:91" s="10" customFormat="1">
      <c r="A315" s="10" t="s">
        <v>222</v>
      </c>
      <c r="C315" s="71" t="s">
        <v>529</v>
      </c>
      <c r="D315" s="10" t="s">
        <v>753</v>
      </c>
      <c r="E315" s="137">
        <v>38</v>
      </c>
      <c r="F315" s="168">
        <v>21.366666666666667</v>
      </c>
      <c r="G315" s="168"/>
      <c r="H315" s="31">
        <v>106</v>
      </c>
      <c r="I315" s="164">
        <v>37.700000000000003</v>
      </c>
      <c r="J315" s="157"/>
      <c r="K315" s="126">
        <v>72.895095367847418</v>
      </c>
      <c r="L315" s="91">
        <v>0.27147138964577661</v>
      </c>
      <c r="M315" s="90">
        <v>14.277384196185286</v>
      </c>
      <c r="N315" s="90">
        <v>1.7293732970027249</v>
      </c>
      <c r="O315" s="90">
        <v>0.3016348773841962</v>
      </c>
      <c r="P315" s="90">
        <v>1.266866485013624</v>
      </c>
      <c r="Q315" s="90">
        <v>3.7704359673024523</v>
      </c>
      <c r="R315" s="90">
        <v>4.9568664850136237</v>
      </c>
      <c r="S315" s="90">
        <v>0.10054495912806539</v>
      </c>
      <c r="T315" s="90">
        <v>6.032697547683924E-2</v>
      </c>
      <c r="U315" s="90">
        <v>0.54</v>
      </c>
      <c r="V315" s="80">
        <f t="shared" si="1"/>
        <v>99.63000000000001</v>
      </c>
      <c r="W315" s="102">
        <v>45</v>
      </c>
      <c r="X315" s="99">
        <v>114</v>
      </c>
      <c r="Y315" s="99">
        <v>300</v>
      </c>
      <c r="Z315" s="99">
        <v>12</v>
      </c>
      <c r="AA315" s="99">
        <v>187</v>
      </c>
      <c r="AB315" s="99">
        <v>18</v>
      </c>
      <c r="AC315" s="99">
        <v>25</v>
      </c>
      <c r="AD315" s="99">
        <v>10</v>
      </c>
      <c r="AE315" s="99">
        <v>1090</v>
      </c>
      <c r="AF315" s="99">
        <v>58</v>
      </c>
      <c r="AG315" s="99">
        <v>98</v>
      </c>
      <c r="AH315" s="99">
        <v>45</v>
      </c>
      <c r="AI315" s="99">
        <v>9</v>
      </c>
      <c r="AJ315" s="99">
        <v>21</v>
      </c>
      <c r="AK315" s="99" t="s">
        <v>323</v>
      </c>
      <c r="AL315" s="99">
        <v>11</v>
      </c>
      <c r="AM315" s="99"/>
      <c r="AN315" s="99">
        <v>19</v>
      </c>
      <c r="AO315" s="99"/>
      <c r="AP315" s="99">
        <v>4</v>
      </c>
      <c r="AQ315" s="102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  <c r="BM315" s="99"/>
      <c r="BN315" s="99"/>
      <c r="BO315" s="99"/>
      <c r="BP315" s="99"/>
      <c r="BQ315" s="99"/>
      <c r="BR315" s="99"/>
      <c r="BS315" s="157"/>
      <c r="BT315"/>
      <c r="BU315"/>
      <c r="BV315"/>
      <c r="BW315"/>
      <c r="BX315"/>
      <c r="BY315"/>
      <c r="BZ315"/>
      <c r="CA315"/>
      <c r="CB315"/>
    </row>
    <row r="316" spans="1:91" s="10" customFormat="1">
      <c r="A316" s="36" t="s">
        <v>144</v>
      </c>
      <c r="B316" s="36"/>
      <c r="C316" s="71" t="s">
        <v>391</v>
      </c>
      <c r="D316" s="10" t="s">
        <v>81</v>
      </c>
      <c r="E316" s="137">
        <v>38.176110000000001</v>
      </c>
      <c r="F316" s="168">
        <v>20.566600000000001</v>
      </c>
      <c r="G316" s="168"/>
      <c r="H316" s="31">
        <v>106</v>
      </c>
      <c r="I316" s="164">
        <v>36.516599999999997</v>
      </c>
      <c r="J316" s="157"/>
      <c r="K316" s="109">
        <v>74.2782983970407</v>
      </c>
      <c r="L316" s="27">
        <v>0.24453760789149198</v>
      </c>
      <c r="M316" s="27">
        <v>13.449568434032058</v>
      </c>
      <c r="N316" s="27">
        <v>1.5589272503082614</v>
      </c>
      <c r="O316" s="27">
        <v>0.42794081381011095</v>
      </c>
      <c r="P316" s="27">
        <v>1.2328771064529387</v>
      </c>
      <c r="Q316" s="27">
        <v>2.8936950267159882</v>
      </c>
      <c r="R316" s="27">
        <v>4.9518865598027126</v>
      </c>
      <c r="S316" s="27">
        <v>8.1512535963830665E-2</v>
      </c>
      <c r="T316" s="27">
        <v>4.0756267981915333E-2</v>
      </c>
      <c r="U316" s="114">
        <v>1.84</v>
      </c>
      <c r="V316" s="80">
        <f t="shared" si="1"/>
        <v>99.16</v>
      </c>
      <c r="W316" s="109">
        <v>21</v>
      </c>
      <c r="X316" s="17">
        <v>117</v>
      </c>
      <c r="Y316" s="17">
        <v>29</v>
      </c>
      <c r="Z316" s="17">
        <v>30</v>
      </c>
      <c r="AA316" s="17">
        <v>248</v>
      </c>
      <c r="AB316" s="17">
        <v>56</v>
      </c>
      <c r="AC316" s="17">
        <v>24</v>
      </c>
      <c r="AD316" s="17">
        <v>11</v>
      </c>
      <c r="AE316" s="17">
        <v>289</v>
      </c>
      <c r="AF316" s="17">
        <v>86</v>
      </c>
      <c r="AG316" s="17">
        <v>149</v>
      </c>
      <c r="AH316" s="17">
        <v>5</v>
      </c>
      <c r="AI316" s="17" t="s">
        <v>129</v>
      </c>
      <c r="AJ316" s="17">
        <v>14</v>
      </c>
      <c r="AK316" s="17"/>
      <c r="AL316" s="17" t="s">
        <v>200</v>
      </c>
      <c r="AM316" s="17" t="s">
        <v>127</v>
      </c>
      <c r="AN316" s="17">
        <v>15</v>
      </c>
      <c r="AO316" s="17">
        <v>24</v>
      </c>
      <c r="AP316" s="17">
        <v>24</v>
      </c>
      <c r="AQ316" s="102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  <c r="BM316" s="99"/>
      <c r="BN316" s="99"/>
      <c r="BO316" s="99"/>
      <c r="BP316" s="99"/>
      <c r="BQ316" s="99"/>
      <c r="BR316" s="99"/>
      <c r="BS316" s="157"/>
      <c r="BT316"/>
      <c r="BU316"/>
      <c r="BV316"/>
      <c r="BW316"/>
      <c r="BX316"/>
      <c r="BY316"/>
      <c r="BZ316"/>
      <c r="CA316"/>
      <c r="CB316"/>
    </row>
    <row r="317" spans="1:91" s="10" customFormat="1">
      <c r="A317" s="36" t="s">
        <v>145</v>
      </c>
      <c r="B317" s="36"/>
      <c r="C317" s="71" t="s">
        <v>391</v>
      </c>
      <c r="D317" s="10" t="s">
        <v>81</v>
      </c>
      <c r="E317" s="137">
        <v>38.361109999999996</v>
      </c>
      <c r="F317" s="168">
        <v>21.666599999999999</v>
      </c>
      <c r="G317" s="168"/>
      <c r="H317" s="31">
        <v>106</v>
      </c>
      <c r="I317" s="164">
        <v>36.883200000000002</v>
      </c>
      <c r="J317" s="157"/>
      <c r="K317" s="26">
        <v>74.701644169288528</v>
      </c>
      <c r="L317" s="27">
        <v>0.25202983862782907</v>
      </c>
      <c r="M317" s="27">
        <v>13.206363544098243</v>
      </c>
      <c r="N317" s="27">
        <v>1.3912047092256163</v>
      </c>
      <c r="O317" s="27">
        <v>0.35284177407896067</v>
      </c>
      <c r="P317" s="27">
        <v>1.2198244189586926</v>
      </c>
      <c r="Q317" s="27">
        <v>3.2360631279813252</v>
      </c>
      <c r="R317" s="27">
        <v>4.8692164822896578</v>
      </c>
      <c r="S317" s="27">
        <v>8.0649548360905307E-2</v>
      </c>
      <c r="T317" s="27">
        <v>2.0162387090226327E-2</v>
      </c>
      <c r="U317" s="114">
        <v>0.8</v>
      </c>
      <c r="V317" s="80">
        <f t="shared" si="1"/>
        <v>99.33</v>
      </c>
      <c r="W317" s="109">
        <v>42</v>
      </c>
      <c r="X317" s="17">
        <v>103</v>
      </c>
      <c r="Y317" s="17">
        <v>233</v>
      </c>
      <c r="Z317" s="17">
        <v>12</v>
      </c>
      <c r="AA317" s="17">
        <v>150</v>
      </c>
      <c r="AB317" s="17">
        <v>40</v>
      </c>
      <c r="AC317" s="17">
        <v>22</v>
      </c>
      <c r="AD317" s="17">
        <v>7</v>
      </c>
      <c r="AE317" s="17">
        <v>823</v>
      </c>
      <c r="AF317" s="17">
        <v>55</v>
      </c>
      <c r="AG317" s="17">
        <v>95</v>
      </c>
      <c r="AH317" s="17">
        <v>7</v>
      </c>
      <c r="AI317" s="17">
        <v>7</v>
      </c>
      <c r="AJ317" s="17">
        <v>19</v>
      </c>
      <c r="AK317" s="17"/>
      <c r="AL317" s="17">
        <v>9</v>
      </c>
      <c r="AM317" s="17">
        <v>8</v>
      </c>
      <c r="AN317" s="17">
        <v>17</v>
      </c>
      <c r="AO317" s="17">
        <v>17</v>
      </c>
      <c r="AP317" s="17">
        <v>22</v>
      </c>
      <c r="AQ317" s="102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  <c r="BM317" s="99"/>
      <c r="BN317" s="99"/>
      <c r="BO317" s="99"/>
      <c r="BP317" s="99"/>
      <c r="BQ317" s="99"/>
      <c r="BR317" s="99"/>
      <c r="BS317" s="157"/>
      <c r="BT317"/>
      <c r="BU317"/>
      <c r="BV317"/>
      <c r="BW317"/>
      <c r="BX317"/>
      <c r="BY317"/>
      <c r="BZ317"/>
      <c r="CA317"/>
      <c r="CB317"/>
    </row>
    <row r="318" spans="1:91" s="10" customFormat="1">
      <c r="A318" s="36" t="s">
        <v>73</v>
      </c>
      <c r="B318" s="36"/>
      <c r="C318" s="71" t="s">
        <v>391</v>
      </c>
      <c r="D318" s="10" t="s">
        <v>81</v>
      </c>
      <c r="E318" s="137">
        <v>38.354999999999997</v>
      </c>
      <c r="F318" s="168">
        <v>21.85</v>
      </c>
      <c r="G318" s="168"/>
      <c r="H318" s="31">
        <v>106</v>
      </c>
      <c r="I318" s="164">
        <v>35.75</v>
      </c>
      <c r="J318" s="157"/>
      <c r="K318" s="109">
        <v>72.190203497290113</v>
      </c>
      <c r="L318" s="27">
        <v>0.31431127927190922</v>
      </c>
      <c r="M318" s="27">
        <v>14.093312199611413</v>
      </c>
      <c r="N318" s="27">
        <v>1.9162848962061561</v>
      </c>
      <c r="O318" s="27">
        <v>0.51709274976991515</v>
      </c>
      <c r="P318" s="27">
        <v>1.5512782493097454</v>
      </c>
      <c r="Q318" s="27">
        <v>3.4270068514163006</v>
      </c>
      <c r="R318" s="27">
        <v>4.9681460272011462</v>
      </c>
      <c r="S318" s="27">
        <v>0.11152980877390327</v>
      </c>
      <c r="T318" s="27">
        <v>6.0834441149401779E-2</v>
      </c>
      <c r="U318" s="114">
        <v>1.36</v>
      </c>
      <c r="V318" s="80">
        <f t="shared" si="1"/>
        <v>99.149999999999991</v>
      </c>
      <c r="W318" s="109">
        <v>46</v>
      </c>
      <c r="X318" s="17">
        <v>104</v>
      </c>
      <c r="Y318" s="17">
        <v>241</v>
      </c>
      <c r="Z318" s="17">
        <v>13</v>
      </c>
      <c r="AA318" s="17">
        <v>150</v>
      </c>
      <c r="AB318" s="17">
        <v>41</v>
      </c>
      <c r="AC318" s="17">
        <v>22</v>
      </c>
      <c r="AD318" s="17">
        <v>8</v>
      </c>
      <c r="AE318" s="17">
        <v>889</v>
      </c>
      <c r="AF318" s="17">
        <v>57</v>
      </c>
      <c r="AG318" s="17">
        <v>91</v>
      </c>
      <c r="AH318" s="17">
        <v>7</v>
      </c>
      <c r="AI318" s="17">
        <v>5</v>
      </c>
      <c r="AJ318" s="17">
        <v>19</v>
      </c>
      <c r="AK318" s="17"/>
      <c r="AL318" s="17">
        <v>8</v>
      </c>
      <c r="AM318" s="17">
        <v>8</v>
      </c>
      <c r="AN318" s="17">
        <v>17</v>
      </c>
      <c r="AO318" s="17">
        <v>17</v>
      </c>
      <c r="AP318" s="17">
        <v>22</v>
      </c>
      <c r="AQ318" s="102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99"/>
      <c r="BR318" s="99"/>
      <c r="BS318" s="157"/>
      <c r="BT318"/>
      <c r="BU318"/>
      <c r="BV318"/>
      <c r="BW318"/>
      <c r="BX318"/>
      <c r="BY318"/>
      <c r="BZ318"/>
      <c r="CA318"/>
      <c r="CB318"/>
    </row>
    <row r="319" spans="1:91">
      <c r="K319" s="26"/>
      <c r="BS319" s="157"/>
    </row>
    <row r="320" spans="1:91" s="10" customFormat="1">
      <c r="A320" s="36" t="s">
        <v>486</v>
      </c>
      <c r="B320" s="36"/>
      <c r="C320" s="71" t="s">
        <v>391</v>
      </c>
      <c r="D320" s="10" t="s">
        <v>450</v>
      </c>
      <c r="E320" s="137">
        <v>38.138890000000004</v>
      </c>
      <c r="F320" s="168">
        <v>21.15</v>
      </c>
      <c r="G320" s="168"/>
      <c r="H320" s="31">
        <v>106.35250000000001</v>
      </c>
      <c r="I320" s="164">
        <v>31.49</v>
      </c>
      <c r="J320" s="157"/>
      <c r="K320" s="26">
        <v>76.131634732980018</v>
      </c>
      <c r="L320" s="27">
        <v>0.12084386465552385</v>
      </c>
      <c r="M320" s="27">
        <v>12.688605788830005</v>
      </c>
      <c r="N320" s="27">
        <v>0.89625866286180189</v>
      </c>
      <c r="O320" s="27" t="s">
        <v>403</v>
      </c>
      <c r="P320" s="27">
        <v>0.92646962902568297</v>
      </c>
      <c r="Q320" s="27">
        <v>3.4843314309009377</v>
      </c>
      <c r="R320" s="27">
        <v>4.4712229922543827</v>
      </c>
      <c r="S320" s="27">
        <v>5.0351610273134943E-2</v>
      </c>
      <c r="T320" s="27">
        <v>4.0281288218507953E-2</v>
      </c>
      <c r="U320" s="27">
        <v>0.69</v>
      </c>
      <c r="V320" s="80">
        <f t="shared" si="1"/>
        <v>98.81</v>
      </c>
      <c r="W320" s="109">
        <v>32</v>
      </c>
      <c r="X320" s="17">
        <v>98</v>
      </c>
      <c r="Y320" s="17">
        <v>203</v>
      </c>
      <c r="Z320" s="17">
        <v>15</v>
      </c>
      <c r="AA320" s="17">
        <v>111</v>
      </c>
      <c r="AB320" s="17">
        <v>27</v>
      </c>
      <c r="AC320" s="112">
        <v>29</v>
      </c>
      <c r="AD320" s="17" t="s">
        <v>323</v>
      </c>
      <c r="AE320" s="17">
        <v>1300</v>
      </c>
      <c r="AF320" s="17">
        <v>62</v>
      </c>
      <c r="AG320" s="17">
        <v>89</v>
      </c>
      <c r="AH320" s="17">
        <v>61</v>
      </c>
      <c r="AI320" s="17" t="s">
        <v>129</v>
      </c>
      <c r="AJ320" s="17">
        <v>13</v>
      </c>
      <c r="AK320" s="17"/>
      <c r="AL320" s="17" t="s">
        <v>201</v>
      </c>
      <c r="AM320" s="17">
        <v>10</v>
      </c>
      <c r="AN320" s="17">
        <v>16</v>
      </c>
      <c r="AO320" s="17">
        <v>23</v>
      </c>
      <c r="AP320" s="17" t="s">
        <v>72</v>
      </c>
      <c r="AQ320" s="102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  <c r="BM320" s="99"/>
      <c r="BN320" s="99"/>
      <c r="BO320" s="99"/>
      <c r="BP320" s="99"/>
      <c r="BQ320" s="99"/>
      <c r="BR320" s="99"/>
      <c r="BS320" s="157"/>
      <c r="BT320"/>
      <c r="BU320"/>
      <c r="BV320"/>
      <c r="BW320"/>
      <c r="BX320"/>
      <c r="BY320"/>
      <c r="BZ320"/>
      <c r="CA320"/>
      <c r="CB320"/>
    </row>
    <row r="321" spans="1:91">
      <c r="A321" s="18"/>
      <c r="B321" s="18"/>
      <c r="C321" s="72" t="s">
        <v>48</v>
      </c>
      <c r="D321" s="10"/>
      <c r="E321" s="136"/>
      <c r="F321" s="168"/>
      <c r="G321" s="168"/>
      <c r="I321" s="164"/>
      <c r="K321" s="126"/>
      <c r="L321" s="91"/>
      <c r="M321" s="91"/>
      <c r="N321" s="91"/>
      <c r="O321" s="91"/>
      <c r="P321" s="91"/>
      <c r="Q321" s="91"/>
      <c r="R321" s="91"/>
      <c r="S321" s="91"/>
      <c r="T321" s="91"/>
      <c r="U321" s="82"/>
      <c r="V321" s="90"/>
      <c r="W321" s="102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7"/>
      <c r="AQ321" s="99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  <c r="BL321" s="96"/>
      <c r="BM321" s="96"/>
      <c r="BN321" s="96"/>
      <c r="BO321" s="96"/>
      <c r="BP321" s="96"/>
      <c r="BQ321" s="96"/>
      <c r="BR321" s="96"/>
      <c r="BS321" s="157"/>
    </row>
    <row r="322" spans="1:91" s="10" customFormat="1">
      <c r="A322" s="10" t="s">
        <v>61</v>
      </c>
      <c r="C322" s="70" t="s">
        <v>421</v>
      </c>
      <c r="D322" s="10" t="s">
        <v>47</v>
      </c>
      <c r="E322" s="137">
        <v>38</v>
      </c>
      <c r="F322" s="168">
        <v>10.066666666666666</v>
      </c>
      <c r="G322" s="168"/>
      <c r="H322" s="31">
        <v>106</v>
      </c>
      <c r="I322" s="164">
        <v>32.766666666666666</v>
      </c>
      <c r="J322" s="157"/>
      <c r="K322" s="126">
        <v>51.996214285714288</v>
      </c>
      <c r="L322" s="91">
        <v>1.7534785714285714</v>
      </c>
      <c r="M322" s="90">
        <v>16.217142857142857</v>
      </c>
      <c r="N322" s="90">
        <v>9.6491999999999987</v>
      </c>
      <c r="O322" s="90">
        <v>4.206321428571429</v>
      </c>
      <c r="P322" s="90">
        <v>7.4700214285714281</v>
      </c>
      <c r="Q322" s="90">
        <v>3.7096714285714287</v>
      </c>
      <c r="R322" s="90">
        <v>3.4461428571428567</v>
      </c>
      <c r="S322" s="90">
        <v>0.75004285714285712</v>
      </c>
      <c r="T322" s="90">
        <v>0.13176428571428572</v>
      </c>
      <c r="U322" s="90">
        <v>1.33</v>
      </c>
      <c r="V322" s="90">
        <v>99.33</v>
      </c>
      <c r="W322" s="102">
        <v>108</v>
      </c>
      <c r="X322" s="99">
        <v>64</v>
      </c>
      <c r="Y322" s="99">
        <v>1190</v>
      </c>
      <c r="Z322" s="99">
        <v>24</v>
      </c>
      <c r="AA322" s="99">
        <v>204</v>
      </c>
      <c r="AB322" s="99">
        <v>24</v>
      </c>
      <c r="AC322" s="99">
        <v>11</v>
      </c>
      <c r="AD322" s="99" t="s">
        <v>323</v>
      </c>
      <c r="AE322" s="99">
        <v>1420</v>
      </c>
      <c r="AF322" s="99">
        <v>51</v>
      </c>
      <c r="AG322" s="99">
        <v>96</v>
      </c>
      <c r="AH322" s="99">
        <v>56</v>
      </c>
      <c r="AI322" s="99">
        <v>35</v>
      </c>
      <c r="AJ322" s="99">
        <v>236</v>
      </c>
      <c r="AK322" s="99" t="s">
        <v>323</v>
      </c>
      <c r="AL322" s="99">
        <v>85</v>
      </c>
      <c r="AM322" s="99"/>
      <c r="AN322" s="99">
        <v>23</v>
      </c>
      <c r="AO322" s="99"/>
      <c r="AP322" s="99">
        <v>45</v>
      </c>
      <c r="AQ322" s="102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  <c r="BM322" s="99"/>
      <c r="BN322" s="99"/>
      <c r="BO322" s="99"/>
      <c r="BP322" s="99"/>
      <c r="BQ322" s="99"/>
      <c r="BR322" s="99"/>
      <c r="BS322" s="157"/>
      <c r="BT322"/>
      <c r="BU322"/>
      <c r="BV322"/>
      <c r="BW322"/>
      <c r="BX322"/>
      <c r="BY322"/>
      <c r="BZ322"/>
      <c r="CA322"/>
      <c r="CB322"/>
    </row>
    <row r="323" spans="1:91">
      <c r="A323" s="18"/>
      <c r="B323" s="18"/>
      <c r="C323" s="72" t="s">
        <v>549</v>
      </c>
      <c r="D323" s="10"/>
      <c r="E323" s="136"/>
      <c r="F323" s="168"/>
      <c r="G323" s="168"/>
      <c r="I323" s="164"/>
      <c r="K323" s="126"/>
      <c r="L323" s="91"/>
      <c r="M323" s="91"/>
      <c r="N323" s="91"/>
      <c r="O323" s="91"/>
      <c r="P323" s="91"/>
      <c r="Q323" s="91"/>
      <c r="R323" s="91"/>
      <c r="S323" s="91"/>
      <c r="T323" s="91"/>
      <c r="U323" s="82"/>
      <c r="V323" s="90"/>
      <c r="W323" s="102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9"/>
      <c r="AQ323" s="102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6"/>
      <c r="BR323" s="96"/>
      <c r="BS323" s="157"/>
    </row>
    <row r="324" spans="1:91">
      <c r="A324" s="115" t="s">
        <v>749</v>
      </c>
      <c r="B324" s="115"/>
      <c r="C324" s="22" t="s">
        <v>750</v>
      </c>
      <c r="D324" s="22" t="s">
        <v>751</v>
      </c>
      <c r="E324" s="140">
        <v>38</v>
      </c>
      <c r="F324" s="168">
        <v>9.3800000000000008</v>
      </c>
      <c r="G324" s="168"/>
      <c r="H324" s="36">
        <v>106</v>
      </c>
      <c r="I324" s="164">
        <v>22.41</v>
      </c>
      <c r="K324" s="127">
        <v>59.008093207115358</v>
      </c>
      <c r="L324" s="116">
        <v>1.17811297201706</v>
      </c>
      <c r="M324" s="116">
        <v>16.288692395714136</v>
      </c>
      <c r="N324" s="116">
        <v>7.6731010090502441</v>
      </c>
      <c r="O324" s="116">
        <v>1.4854467908041193</v>
      </c>
      <c r="P324" s="116">
        <v>4.6817185061895348</v>
      </c>
      <c r="Q324" s="116">
        <v>4.0158285654842398</v>
      </c>
      <c r="R324" s="116">
        <v>3.4523832310412983</v>
      </c>
      <c r="S324" s="116">
        <v>0.58393425569541235</v>
      </c>
      <c r="T324" s="116">
        <v>0.18358159722222223</v>
      </c>
      <c r="U324" s="116">
        <v>2.35</v>
      </c>
      <c r="V324" s="116">
        <v>98.550892530333627</v>
      </c>
      <c r="W324" s="120">
        <v>92</v>
      </c>
      <c r="X324" s="112">
        <v>67</v>
      </c>
      <c r="Y324" s="112">
        <v>1010</v>
      </c>
      <c r="Z324" s="112">
        <v>17</v>
      </c>
      <c r="AA324" s="112">
        <v>255</v>
      </c>
      <c r="AB324" s="112">
        <v>18</v>
      </c>
      <c r="AC324" s="112">
        <v>10</v>
      </c>
      <c r="AD324" s="112" t="s">
        <v>323</v>
      </c>
      <c r="AE324" s="112">
        <v>1860</v>
      </c>
      <c r="AF324" s="112">
        <v>67</v>
      </c>
      <c r="AG324" s="112">
        <v>125</v>
      </c>
      <c r="AH324" s="112">
        <v>75</v>
      </c>
      <c r="AI324" s="112">
        <v>41</v>
      </c>
      <c r="AJ324" s="112">
        <v>153</v>
      </c>
      <c r="AK324" s="112" t="s">
        <v>323</v>
      </c>
      <c r="AL324" s="112">
        <v>47</v>
      </c>
      <c r="AM324" s="112"/>
      <c r="AN324" s="112">
        <v>18</v>
      </c>
      <c r="AO324" s="112"/>
      <c r="AP324" s="112">
        <v>20</v>
      </c>
      <c r="AQ324" s="135"/>
      <c r="AR324" s="21"/>
      <c r="AS324" s="21"/>
      <c r="AT324" s="21"/>
      <c r="AU324" s="21"/>
      <c r="AV324" s="21"/>
      <c r="AW324" s="21"/>
      <c r="AX324" s="21"/>
      <c r="AY324" s="21"/>
      <c r="AZ324" s="21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  <c r="BL324" s="96"/>
      <c r="BM324" s="96"/>
      <c r="BN324" s="96"/>
      <c r="BO324" s="96"/>
      <c r="BP324" s="96"/>
      <c r="BQ324" s="96"/>
      <c r="BR324" s="96"/>
      <c r="BS324" s="157"/>
    </row>
    <row r="325" spans="1:91">
      <c r="C325" s="72" t="s">
        <v>203</v>
      </c>
      <c r="D325" s="10"/>
      <c r="E325" s="136"/>
      <c r="F325" s="168"/>
      <c r="G325" s="168"/>
      <c r="I325" s="164"/>
      <c r="K325" s="126"/>
      <c r="L325" s="81"/>
      <c r="M325" s="82"/>
      <c r="N325" s="82"/>
      <c r="O325" s="82"/>
      <c r="P325" s="82"/>
      <c r="Q325" s="82"/>
      <c r="R325" s="82"/>
      <c r="S325" s="82"/>
      <c r="T325" s="82"/>
      <c r="U325" s="82"/>
      <c r="V325" s="90"/>
      <c r="W325" s="102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9"/>
      <c r="AQ325" s="102"/>
      <c r="AR325" s="96"/>
      <c r="AS325" s="96"/>
      <c r="AT325" s="96"/>
      <c r="AU325" s="96"/>
      <c r="AV325" s="96"/>
      <c r="AW325" s="96"/>
      <c r="AX325" s="96"/>
      <c r="AY325" s="96"/>
      <c r="AZ325" s="96"/>
      <c r="BA325" s="96"/>
      <c r="BB325" s="96"/>
      <c r="BC325" s="96"/>
      <c r="BD325" s="96"/>
      <c r="BE325" s="96"/>
      <c r="BF325" s="96"/>
      <c r="BG325" s="96"/>
      <c r="BH325" s="96"/>
      <c r="BI325" s="96"/>
      <c r="BJ325" s="96"/>
      <c r="BK325" s="96"/>
      <c r="BL325" s="96"/>
      <c r="BM325" s="96"/>
      <c r="BN325" s="96"/>
      <c r="BO325" s="96"/>
      <c r="BP325" s="96"/>
      <c r="BQ325" s="96"/>
      <c r="BR325" s="96"/>
      <c r="BS325" s="157"/>
    </row>
    <row r="326" spans="1:91" s="10" customFormat="1">
      <c r="A326" s="10" t="s">
        <v>661</v>
      </c>
      <c r="C326" s="70" t="s">
        <v>418</v>
      </c>
      <c r="D326" s="10" t="s">
        <v>204</v>
      </c>
      <c r="E326" s="137">
        <v>38</v>
      </c>
      <c r="F326" s="168">
        <v>9.6999999999999993</v>
      </c>
      <c r="G326" s="168"/>
      <c r="H326" s="31">
        <v>106</v>
      </c>
      <c r="I326" s="164">
        <v>24.6</v>
      </c>
      <c r="J326" s="157"/>
      <c r="K326" s="126">
        <v>67.106386861313879</v>
      </c>
      <c r="L326" s="91">
        <v>0.59744954916273085</v>
      </c>
      <c r="M326" s="90">
        <v>16.429862601975096</v>
      </c>
      <c r="N326" s="90">
        <v>3.008585229712323</v>
      </c>
      <c r="O326" s="90">
        <v>1.205567840274796</v>
      </c>
      <c r="P326" s="90">
        <v>2.3364544869042509</v>
      </c>
      <c r="Q326" s="90">
        <v>2.3897981966509234</v>
      </c>
      <c r="R326" s="90">
        <v>6.0705141691713189</v>
      </c>
      <c r="S326" s="90">
        <v>0.14936238729068271</v>
      </c>
      <c r="T326" s="90">
        <v>9.6018677544010306E-2</v>
      </c>
      <c r="U326" s="90">
        <v>6.23</v>
      </c>
      <c r="V326" s="90">
        <v>99.39</v>
      </c>
      <c r="W326" s="102">
        <v>65</v>
      </c>
      <c r="X326" s="99">
        <v>143</v>
      </c>
      <c r="Y326" s="99">
        <v>332</v>
      </c>
      <c r="Z326" s="99">
        <v>32</v>
      </c>
      <c r="AA326" s="99">
        <v>365</v>
      </c>
      <c r="AB326" s="99">
        <v>19</v>
      </c>
      <c r="AC326" s="99">
        <v>20</v>
      </c>
      <c r="AD326" s="99">
        <v>15</v>
      </c>
      <c r="AE326" s="99">
        <v>979</v>
      </c>
      <c r="AF326" s="99">
        <v>54</v>
      </c>
      <c r="AG326" s="99">
        <v>101</v>
      </c>
      <c r="AH326" s="99">
        <v>48</v>
      </c>
      <c r="AI326" s="99">
        <v>8</v>
      </c>
      <c r="AJ326" s="99">
        <v>36</v>
      </c>
      <c r="AK326" s="99">
        <v>6</v>
      </c>
      <c r="AL326" s="99" t="s">
        <v>127</v>
      </c>
      <c r="AM326" s="99"/>
      <c r="AN326" s="99">
        <v>17</v>
      </c>
      <c r="AO326" s="99"/>
      <c r="AP326" s="99">
        <v>5</v>
      </c>
      <c r="AQ326" s="102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  <c r="BH326" s="96"/>
      <c r="BI326" s="96"/>
      <c r="BJ326" s="96"/>
      <c r="BK326" s="96"/>
      <c r="BL326" s="96"/>
      <c r="BM326" s="96"/>
      <c r="BN326" s="96"/>
      <c r="BO326" s="96"/>
      <c r="BP326" s="96"/>
      <c r="BQ326" s="96"/>
      <c r="BR326" s="96"/>
      <c r="BS326" s="157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</row>
    <row r="327" spans="1:91">
      <c r="A327" s="115"/>
      <c r="B327" s="115"/>
      <c r="C327" s="132" t="s">
        <v>814</v>
      </c>
      <c r="D327" s="22"/>
      <c r="E327" s="140"/>
      <c r="F327" s="168"/>
      <c r="G327" s="168"/>
      <c r="H327" s="36"/>
      <c r="I327" s="164"/>
      <c r="K327" s="127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20"/>
      <c r="X327" s="112"/>
      <c r="Y327" s="112"/>
      <c r="Z327" s="112"/>
      <c r="AA327" s="112"/>
      <c r="AB327" s="112"/>
      <c r="AC327" s="112"/>
      <c r="AD327" s="112"/>
      <c r="AE327" s="112"/>
      <c r="AF327" s="112"/>
      <c r="AG327" s="112"/>
      <c r="AH327" s="112"/>
      <c r="AI327" s="112"/>
      <c r="AJ327" s="112"/>
      <c r="AK327" s="112"/>
      <c r="AL327" s="112"/>
      <c r="AM327" s="112"/>
      <c r="AN327" s="112"/>
      <c r="AO327" s="112"/>
      <c r="AP327" s="112"/>
      <c r="AQ327" s="135"/>
      <c r="AR327" s="21"/>
      <c r="AS327" s="21"/>
      <c r="AT327" s="21"/>
      <c r="AU327" s="21"/>
      <c r="AV327" s="21"/>
      <c r="AW327" s="21"/>
      <c r="AX327" s="21"/>
      <c r="AY327" s="21"/>
      <c r="AZ327" s="21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96"/>
      <c r="BL327" s="96"/>
      <c r="BM327" s="96"/>
      <c r="BN327" s="96"/>
      <c r="BO327" s="96"/>
      <c r="BP327" s="96"/>
      <c r="BQ327" s="96"/>
      <c r="BR327" s="96"/>
      <c r="BS327" s="157"/>
    </row>
    <row r="328" spans="1:91">
      <c r="A328" s="115" t="s">
        <v>551</v>
      </c>
      <c r="B328" s="115"/>
      <c r="C328" s="22" t="s">
        <v>418</v>
      </c>
      <c r="D328" s="22" t="s">
        <v>550</v>
      </c>
      <c r="E328" s="140">
        <v>38</v>
      </c>
      <c r="F328" s="168">
        <v>9.6999999999999993</v>
      </c>
      <c r="G328" s="168"/>
      <c r="H328" s="36">
        <v>106</v>
      </c>
      <c r="I328" s="164">
        <v>26.72</v>
      </c>
      <c r="K328" s="195">
        <v>58.111933471933469</v>
      </c>
      <c r="L328" s="133">
        <v>1.0097463617463616</v>
      </c>
      <c r="M328" s="133">
        <v>15.146195426195424</v>
      </c>
      <c r="N328" s="134">
        <v>6.3263700623700618</v>
      </c>
      <c r="O328" s="134">
        <v>2.5037588357588358</v>
      </c>
      <c r="P328" s="134">
        <v>5.3269272349272345</v>
      </c>
      <c r="Q328" s="134">
        <v>2.3389022869022869</v>
      </c>
      <c r="R328" s="134">
        <v>7.6246153846153844</v>
      </c>
      <c r="S328" s="134">
        <v>0.5563908523908524</v>
      </c>
      <c r="T328" s="134">
        <v>0.17516008316008316</v>
      </c>
      <c r="U328" s="134">
        <v>2.92</v>
      </c>
      <c r="V328" s="134">
        <v>99.12</v>
      </c>
      <c r="W328" s="135">
        <v>85</v>
      </c>
      <c r="X328" s="112">
        <v>129</v>
      </c>
      <c r="Y328" s="112">
        <v>312</v>
      </c>
      <c r="Z328" s="112">
        <v>14</v>
      </c>
      <c r="AA328" s="112">
        <v>230</v>
      </c>
      <c r="AB328" s="112">
        <v>17</v>
      </c>
      <c r="AC328" s="112">
        <v>11</v>
      </c>
      <c r="AD328" s="112" t="s">
        <v>323</v>
      </c>
      <c r="AE328" s="112">
        <v>1810</v>
      </c>
      <c r="AF328" s="112">
        <v>66</v>
      </c>
      <c r="AG328" s="112">
        <v>121</v>
      </c>
      <c r="AH328" s="112">
        <v>67</v>
      </c>
      <c r="AI328" s="112">
        <v>42</v>
      </c>
      <c r="AJ328" s="112">
        <v>130</v>
      </c>
      <c r="AK328" s="112">
        <v>4</v>
      </c>
      <c r="AL328" s="112">
        <v>91</v>
      </c>
      <c r="AM328" s="112"/>
      <c r="AN328" s="112">
        <v>15</v>
      </c>
      <c r="AO328" s="112" t="s">
        <v>129</v>
      </c>
      <c r="AP328" s="112">
        <v>34</v>
      </c>
      <c r="AQ328" s="120"/>
      <c r="AS328" s="21"/>
      <c r="AT328" s="21"/>
      <c r="AU328" s="21"/>
      <c r="AV328" s="21"/>
      <c r="AW328" s="21"/>
      <c r="AX328" s="21"/>
      <c r="AY328" s="21"/>
      <c r="AZ328" s="21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96"/>
      <c r="BL328" s="96"/>
      <c r="BM328" s="96"/>
      <c r="BN328" s="96"/>
      <c r="BO328" s="96"/>
      <c r="BP328" s="96"/>
      <c r="BQ328" s="96"/>
      <c r="BR328" s="96"/>
      <c r="BS328" s="157"/>
    </row>
    <row r="329" spans="1:91">
      <c r="K329" s="26"/>
      <c r="AP329" s="47"/>
      <c r="AQ329" s="26"/>
      <c r="BS329" s="157"/>
    </row>
    <row r="330" spans="1:91">
      <c r="A330" s="215" t="s">
        <v>399</v>
      </c>
      <c r="B330" s="191"/>
      <c r="E330" s="136"/>
      <c r="F330" s="168"/>
      <c r="G330" s="168"/>
      <c r="I330" s="164"/>
      <c r="K330" s="26"/>
      <c r="V330" s="16"/>
      <c r="W330" s="109"/>
      <c r="AP330" s="47"/>
      <c r="AQ330" s="26"/>
      <c r="BS330" s="157"/>
    </row>
    <row r="331" spans="1:91">
      <c r="A331" s="10"/>
      <c r="B331" s="10"/>
      <c r="D331" s="10"/>
      <c r="E331" s="136"/>
      <c r="F331" s="168"/>
      <c r="G331" s="168"/>
      <c r="I331" s="164"/>
      <c r="K331" s="126"/>
      <c r="L331" s="81"/>
      <c r="M331" s="82"/>
      <c r="N331" s="82"/>
      <c r="O331" s="82"/>
      <c r="P331" s="82"/>
      <c r="Q331" s="82"/>
      <c r="S331" s="82"/>
      <c r="T331" s="82"/>
      <c r="U331" s="82"/>
      <c r="V331" s="90"/>
      <c r="W331" s="102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9"/>
      <c r="AQ331" s="102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96"/>
      <c r="BL331" s="96"/>
      <c r="BM331" s="96"/>
      <c r="BN331" s="96"/>
      <c r="BO331" s="96"/>
      <c r="BP331" s="96"/>
      <c r="BQ331" s="96"/>
      <c r="BR331" s="96"/>
      <c r="BS331" s="157"/>
    </row>
    <row r="332" spans="1:91">
      <c r="A332" s="31"/>
      <c r="B332" s="31"/>
      <c r="C332" s="76" t="s">
        <v>41</v>
      </c>
      <c r="D332" s="10"/>
      <c r="E332" s="136"/>
      <c r="F332" s="168"/>
      <c r="G332" s="168"/>
      <c r="I332" s="164"/>
      <c r="K332" s="126"/>
      <c r="L332" s="81"/>
      <c r="M332" s="82"/>
      <c r="N332" s="82"/>
      <c r="O332" s="82"/>
      <c r="P332" s="82"/>
      <c r="Q332" s="82"/>
      <c r="S332" s="82"/>
      <c r="T332" s="82"/>
      <c r="U332" s="90"/>
      <c r="V332" s="90"/>
      <c r="W332" s="102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102"/>
      <c r="AR332" s="96"/>
      <c r="AS332" s="96"/>
      <c r="AT332" s="96"/>
      <c r="AU332" s="96"/>
      <c r="AV332" s="96"/>
      <c r="AW332" s="96"/>
      <c r="AX332" s="96"/>
      <c r="AY332" s="96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96"/>
      <c r="BL332" s="96"/>
      <c r="BM332" s="96"/>
      <c r="BN332" s="96"/>
      <c r="BO332" s="96"/>
      <c r="BP332" s="96"/>
      <c r="BQ332" s="96"/>
      <c r="BR332" s="96"/>
      <c r="BS332" s="157"/>
    </row>
    <row r="333" spans="1:91">
      <c r="A333" s="31" t="s">
        <v>432</v>
      </c>
      <c r="B333" s="31"/>
      <c r="C333" s="71" t="s">
        <v>418</v>
      </c>
      <c r="D333" s="9" t="s">
        <v>600</v>
      </c>
      <c r="E333" s="137">
        <v>38</v>
      </c>
      <c r="F333" s="168">
        <v>12.95</v>
      </c>
      <c r="G333" s="168"/>
      <c r="H333" s="31">
        <v>106</v>
      </c>
      <c r="I333" s="164">
        <v>29.783333333333335</v>
      </c>
      <c r="K333" s="126">
        <v>66</v>
      </c>
      <c r="L333" s="91">
        <v>0.38230093854072056</v>
      </c>
      <c r="M333" s="82">
        <v>17.203542234332424</v>
      </c>
      <c r="N333" s="82">
        <v>2.9678625491976991</v>
      </c>
      <c r="O333" s="82">
        <v>0.71429912201029355</v>
      </c>
      <c r="P333" s="82">
        <v>2.2636239782016347</v>
      </c>
      <c r="Q333" s="82">
        <v>4.5574296094459585</v>
      </c>
      <c r="R333" s="82">
        <v>5.2918498334847106</v>
      </c>
      <c r="S333" s="82">
        <v>0.22133212231304872</v>
      </c>
      <c r="T333" s="82">
        <v>9.0544959128065386E-2</v>
      </c>
      <c r="U333" s="91">
        <v>0.6</v>
      </c>
      <c r="V333" s="90">
        <v>99.69</v>
      </c>
      <c r="W333" s="123">
        <v>60</v>
      </c>
      <c r="X333" s="100">
        <v>89</v>
      </c>
      <c r="Y333" s="100">
        <v>546</v>
      </c>
      <c r="Z333" s="100">
        <v>27</v>
      </c>
      <c r="AA333" s="100">
        <v>465</v>
      </c>
      <c r="AB333" s="100">
        <v>17</v>
      </c>
      <c r="AC333" s="100">
        <v>26</v>
      </c>
      <c r="AD333" s="100">
        <v>7</v>
      </c>
      <c r="AE333" s="100">
        <v>2580</v>
      </c>
      <c r="AF333" s="100">
        <v>116</v>
      </c>
      <c r="AG333" s="100">
        <v>179</v>
      </c>
      <c r="AH333" s="100">
        <v>81</v>
      </c>
      <c r="AI333" s="100">
        <v>4</v>
      </c>
      <c r="AJ333" s="100">
        <v>37</v>
      </c>
      <c r="AK333" s="100">
        <v>3</v>
      </c>
      <c r="AL333" s="100">
        <v>6</v>
      </c>
      <c r="AM333" s="100">
        <v>17</v>
      </c>
      <c r="AN333" s="100">
        <v>18</v>
      </c>
      <c r="AO333" s="100"/>
      <c r="AP333" s="100">
        <v>10</v>
      </c>
      <c r="AQ333" s="123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96"/>
      <c r="BL333" s="96"/>
      <c r="BM333" s="96"/>
      <c r="BN333" s="96"/>
      <c r="BO333" s="96"/>
      <c r="BP333" s="96"/>
      <c r="BQ333" s="96"/>
      <c r="BR333" s="96"/>
      <c r="BS333" s="157"/>
    </row>
    <row r="334" spans="1:91">
      <c r="A334" s="31" t="s">
        <v>267</v>
      </c>
      <c r="B334" s="31"/>
      <c r="C334" s="71" t="s">
        <v>421</v>
      </c>
      <c r="D334" s="9" t="s">
        <v>460</v>
      </c>
      <c r="E334" s="137">
        <v>38</v>
      </c>
      <c r="F334" s="168">
        <v>10.15</v>
      </c>
      <c r="G334" s="168"/>
      <c r="H334" s="31">
        <v>106</v>
      </c>
      <c r="I334" s="164">
        <v>34.93333333333333</v>
      </c>
      <c r="K334" s="126">
        <v>66.930000000000007</v>
      </c>
      <c r="L334" s="91">
        <v>0.36288350400486663</v>
      </c>
      <c r="M334" s="82">
        <v>16.732961573557741</v>
      </c>
      <c r="N334" s="82">
        <v>2.7115461827030316</v>
      </c>
      <c r="O334" s="82">
        <v>0.57456554800770554</v>
      </c>
      <c r="P334" s="82">
        <v>1.7438568386900539</v>
      </c>
      <c r="Q334" s="82">
        <v>4.5864442867281765</v>
      </c>
      <c r="R334" s="82">
        <v>5.4835729494068755</v>
      </c>
      <c r="S334" s="82">
        <v>0.18144175200243332</v>
      </c>
      <c r="T334" s="82">
        <v>0.11088107066815371</v>
      </c>
      <c r="U334" s="91">
        <v>0.79</v>
      </c>
      <c r="V334" s="90">
        <v>99.42</v>
      </c>
      <c r="W334" s="123">
        <v>67</v>
      </c>
      <c r="X334" s="100">
        <v>98</v>
      </c>
      <c r="Y334" s="100">
        <v>357</v>
      </c>
      <c r="Z334" s="100">
        <v>28</v>
      </c>
      <c r="AA334" s="100">
        <v>416</v>
      </c>
      <c r="AB334" s="100">
        <v>20</v>
      </c>
      <c r="AC334" s="100">
        <v>29</v>
      </c>
      <c r="AD334" s="100">
        <v>12</v>
      </c>
      <c r="AE334" s="100">
        <v>1620</v>
      </c>
      <c r="AF334" s="100">
        <v>114</v>
      </c>
      <c r="AG334" s="100">
        <v>186</v>
      </c>
      <c r="AH334" s="100">
        <v>78</v>
      </c>
      <c r="AI334" s="100">
        <v>3</v>
      </c>
      <c r="AJ334" s="100">
        <v>34</v>
      </c>
      <c r="AK334" s="100">
        <v>3</v>
      </c>
      <c r="AL334" s="100">
        <v>5</v>
      </c>
      <c r="AM334" s="100">
        <v>12</v>
      </c>
      <c r="AN334" s="100">
        <v>20</v>
      </c>
      <c r="AO334" s="100"/>
      <c r="AP334" s="100">
        <v>8</v>
      </c>
      <c r="AQ334" s="123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  <c r="BH334" s="96"/>
      <c r="BI334" s="96"/>
      <c r="BJ334" s="96"/>
      <c r="BK334" s="96"/>
      <c r="BL334" s="96"/>
      <c r="BM334" s="96"/>
      <c r="BN334" s="96"/>
      <c r="BO334" s="96"/>
      <c r="BP334" s="96"/>
      <c r="BQ334" s="96"/>
      <c r="BR334" s="96"/>
      <c r="BS334" s="157"/>
    </row>
    <row r="335" spans="1:91">
      <c r="A335" s="31" t="s">
        <v>268</v>
      </c>
      <c r="B335" s="31"/>
      <c r="C335" s="71" t="s">
        <v>421</v>
      </c>
      <c r="D335" s="9" t="s">
        <v>539</v>
      </c>
      <c r="E335" s="137">
        <v>38</v>
      </c>
      <c r="F335" s="168">
        <v>11.233333333333333</v>
      </c>
      <c r="G335" s="168"/>
      <c r="H335" s="31">
        <v>106</v>
      </c>
      <c r="I335" s="164">
        <v>30.933333333333334</v>
      </c>
      <c r="K335" s="126">
        <v>67.55</v>
      </c>
      <c r="L335" s="91">
        <v>0.35233805668016188</v>
      </c>
      <c r="M335" s="82">
        <v>16.509554655870442</v>
      </c>
      <c r="N335" s="82">
        <v>2.546900809716599</v>
      </c>
      <c r="O335" s="82">
        <v>0.5335404858299595</v>
      </c>
      <c r="P335" s="82">
        <v>1.7818238866396761</v>
      </c>
      <c r="Q335" s="82">
        <v>4.5703279352226716</v>
      </c>
      <c r="R335" s="82">
        <v>5.3555384615384609</v>
      </c>
      <c r="S335" s="82">
        <v>0.18120242914979753</v>
      </c>
      <c r="T335" s="82">
        <v>8.0534412955465595E-2</v>
      </c>
      <c r="U335" s="91">
        <v>0.66</v>
      </c>
      <c r="V335" s="90">
        <v>99.46</v>
      </c>
      <c r="W335" s="123">
        <v>65</v>
      </c>
      <c r="X335" s="100">
        <v>97</v>
      </c>
      <c r="Y335" s="100">
        <v>416</v>
      </c>
      <c r="Z335" s="100">
        <v>26</v>
      </c>
      <c r="AA335" s="100">
        <v>406</v>
      </c>
      <c r="AB335" s="100">
        <v>19</v>
      </c>
      <c r="AC335" s="100">
        <v>27</v>
      </c>
      <c r="AD335" s="100">
        <v>12</v>
      </c>
      <c r="AE335" s="100">
        <v>1970</v>
      </c>
      <c r="AF335" s="100">
        <v>109</v>
      </c>
      <c r="AG335" s="100">
        <v>173</v>
      </c>
      <c r="AH335" s="100">
        <v>91</v>
      </c>
      <c r="AI335" s="100">
        <v>3</v>
      </c>
      <c r="AJ335" s="100">
        <v>31</v>
      </c>
      <c r="AK335" s="100">
        <v>4</v>
      </c>
      <c r="AL335" s="100">
        <v>6</v>
      </c>
      <c r="AM335" s="100">
        <v>16</v>
      </c>
      <c r="AN335" s="100">
        <v>20</v>
      </c>
      <c r="AO335" s="100"/>
      <c r="AP335" s="100">
        <v>6</v>
      </c>
      <c r="AQ335" s="123"/>
      <c r="AR335" s="96"/>
      <c r="AS335" s="96"/>
      <c r="AT335" s="96"/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96"/>
      <c r="BL335" s="96"/>
      <c r="BM335" s="96"/>
      <c r="BN335" s="96"/>
      <c r="BO335" s="96"/>
      <c r="BP335" s="96"/>
      <c r="BQ335" s="96"/>
      <c r="BR335" s="96"/>
      <c r="BS335" s="157"/>
    </row>
    <row r="336" spans="1:91">
      <c r="A336" s="31" t="s">
        <v>691</v>
      </c>
      <c r="B336" s="31"/>
      <c r="C336" s="71" t="s">
        <v>421</v>
      </c>
      <c r="D336" s="9" t="s">
        <v>359</v>
      </c>
      <c r="E336" s="137">
        <v>38</v>
      </c>
      <c r="F336" s="168">
        <v>9.9666666666666668</v>
      </c>
      <c r="G336" s="168"/>
      <c r="H336" s="31">
        <v>106</v>
      </c>
      <c r="I336" s="164">
        <v>35.516666666666666</v>
      </c>
      <c r="K336" s="126">
        <v>72.5</v>
      </c>
      <c r="L336" s="91">
        <v>0.26853642811089623</v>
      </c>
      <c r="M336" s="82">
        <v>15.038039974210188</v>
      </c>
      <c r="N336" s="82">
        <v>1.3641650548033528</v>
      </c>
      <c r="O336" s="82">
        <v>0.20408768536428115</v>
      </c>
      <c r="P336" s="82">
        <v>2.030135396518375</v>
      </c>
      <c r="Q336" s="82">
        <v>3.1150225660863962</v>
      </c>
      <c r="R336" s="82">
        <v>5.295538362346873</v>
      </c>
      <c r="S336" s="82">
        <v>9.6673114119922618E-2</v>
      </c>
      <c r="T336" s="82">
        <v>4.29658284977434E-2</v>
      </c>
      <c r="U336" s="91">
        <v>6.9</v>
      </c>
      <c r="V336" s="90">
        <v>99.96</v>
      </c>
      <c r="W336" s="123">
        <v>44</v>
      </c>
      <c r="X336" s="100">
        <v>154</v>
      </c>
      <c r="Y336" s="100">
        <v>319</v>
      </c>
      <c r="Z336" s="100">
        <v>23</v>
      </c>
      <c r="AA336" s="100">
        <v>266</v>
      </c>
      <c r="AB336" s="100">
        <v>22</v>
      </c>
      <c r="AC336" s="100">
        <v>24</v>
      </c>
      <c r="AD336" s="100">
        <v>11</v>
      </c>
      <c r="AE336" s="100">
        <v>984</v>
      </c>
      <c r="AF336" s="100">
        <v>79</v>
      </c>
      <c r="AG336" s="100">
        <v>128</v>
      </c>
      <c r="AH336" s="100">
        <v>53</v>
      </c>
      <c r="AI336" s="100" t="s">
        <v>129</v>
      </c>
      <c r="AJ336" s="100">
        <v>28</v>
      </c>
      <c r="AK336" s="100">
        <v>5</v>
      </c>
      <c r="AL336" s="100">
        <v>5</v>
      </c>
      <c r="AM336" s="100">
        <v>11</v>
      </c>
      <c r="AN336" s="100">
        <v>15</v>
      </c>
      <c r="AO336" s="100"/>
      <c r="AP336" s="100">
        <v>6</v>
      </c>
      <c r="AQ336" s="123"/>
      <c r="AR336" s="96"/>
      <c r="AS336" s="96"/>
      <c r="AT336" s="96"/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96"/>
      <c r="BL336" s="96"/>
      <c r="BM336" s="96"/>
      <c r="BN336" s="96"/>
      <c r="BO336" s="96"/>
      <c r="BP336" s="96"/>
      <c r="BQ336" s="96"/>
      <c r="BR336" s="96"/>
      <c r="BS336" s="157"/>
    </row>
    <row r="337" spans="1:91">
      <c r="A337" s="31" t="s">
        <v>692</v>
      </c>
      <c r="B337" s="31"/>
      <c r="C337" s="71" t="s">
        <v>421</v>
      </c>
      <c r="D337" s="9" t="s">
        <v>540</v>
      </c>
      <c r="E337" s="137">
        <v>38</v>
      </c>
      <c r="F337" s="168">
        <v>11.233333333333333</v>
      </c>
      <c r="G337" s="168"/>
      <c r="H337" s="31">
        <v>106</v>
      </c>
      <c r="I337" s="164">
        <v>30.933333333333334</v>
      </c>
      <c r="K337" s="126">
        <v>73.02</v>
      </c>
      <c r="L337" s="91">
        <v>0.27593530538412431</v>
      </c>
      <c r="M337" s="82">
        <v>13.902894232815493</v>
      </c>
      <c r="N337" s="82">
        <v>1.8784826558842307</v>
      </c>
      <c r="O337" s="82">
        <v>0.29716109810598007</v>
      </c>
      <c r="P337" s="82">
        <v>1.8360310704405194</v>
      </c>
      <c r="Q337" s="82">
        <v>2.6426111938710366</v>
      </c>
      <c r="R337" s="82">
        <v>5.7415769312619709</v>
      </c>
      <c r="S337" s="82">
        <v>0.10612896360927858</v>
      </c>
      <c r="T337" s="82">
        <v>4.2451585443711429E-2</v>
      </c>
      <c r="U337" s="91">
        <v>5.76</v>
      </c>
      <c r="V337" s="90">
        <v>99.74</v>
      </c>
      <c r="W337" s="123">
        <v>47</v>
      </c>
      <c r="X337" s="100">
        <v>109</v>
      </c>
      <c r="Y337" s="100">
        <v>170</v>
      </c>
      <c r="Z337" s="100">
        <v>30</v>
      </c>
      <c r="AA337" s="100">
        <v>237</v>
      </c>
      <c r="AB337" s="100">
        <v>24</v>
      </c>
      <c r="AC337" s="100">
        <v>28</v>
      </c>
      <c r="AD337" s="100">
        <v>10</v>
      </c>
      <c r="AE337" s="100">
        <v>337</v>
      </c>
      <c r="AF337" s="100">
        <v>77</v>
      </c>
      <c r="AG337" s="100">
        <v>136</v>
      </c>
      <c r="AH337" s="100">
        <v>55</v>
      </c>
      <c r="AI337" s="100" t="s">
        <v>129</v>
      </c>
      <c r="AJ337" s="100">
        <v>20</v>
      </c>
      <c r="AK337" s="100">
        <v>4</v>
      </c>
      <c r="AL337" s="100">
        <v>4</v>
      </c>
      <c r="AM337" s="100">
        <v>6</v>
      </c>
      <c r="AN337" s="100">
        <v>17</v>
      </c>
      <c r="AO337" s="100"/>
      <c r="AP337" s="100">
        <v>7</v>
      </c>
      <c r="AQ337" s="123"/>
      <c r="AR337" s="96"/>
      <c r="AS337" s="96"/>
      <c r="AT337" s="96"/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96"/>
      <c r="BL337" s="96"/>
      <c r="BM337" s="96"/>
      <c r="BN337" s="96"/>
      <c r="BO337" s="96"/>
      <c r="BP337" s="96"/>
      <c r="BQ337" s="96"/>
      <c r="BR337" s="96"/>
      <c r="BS337" s="157"/>
    </row>
    <row r="338" spans="1:91">
      <c r="A338" s="31" t="s">
        <v>571</v>
      </c>
      <c r="B338" s="31"/>
      <c r="C338" s="71" t="s">
        <v>421</v>
      </c>
      <c r="D338" s="9" t="s">
        <v>90</v>
      </c>
      <c r="E338" s="137">
        <v>38</v>
      </c>
      <c r="F338" s="168">
        <v>14.4</v>
      </c>
      <c r="G338" s="168"/>
      <c r="H338" s="31">
        <v>106</v>
      </c>
      <c r="I338" s="164">
        <v>35.116666666666667</v>
      </c>
      <c r="K338" s="126">
        <v>72.760000000000005</v>
      </c>
      <c r="L338" s="81">
        <v>0.25015696533682141</v>
      </c>
      <c r="M338" s="82">
        <v>14.791890124264224</v>
      </c>
      <c r="N338" s="82">
        <v>1.5118181818181815</v>
      </c>
      <c r="O338" s="82">
        <v>0.54381948986265527</v>
      </c>
      <c r="P338" s="82">
        <v>1.9795029431000652</v>
      </c>
      <c r="Q338" s="82">
        <v>2.5015696533682141</v>
      </c>
      <c r="R338" s="82">
        <v>5.3294310006540222</v>
      </c>
      <c r="S338" s="82">
        <v>8.7011118378024846E-2</v>
      </c>
      <c r="T338" s="82">
        <v>2.1752779594506211E-2</v>
      </c>
      <c r="U338" s="91">
        <v>8.0399999999999991</v>
      </c>
      <c r="V338" s="90">
        <v>99.78</v>
      </c>
      <c r="W338" s="102">
        <v>52</v>
      </c>
      <c r="X338" s="99">
        <v>107</v>
      </c>
      <c r="Y338" s="99">
        <v>212</v>
      </c>
      <c r="Z338" s="99">
        <v>26</v>
      </c>
      <c r="AA338" s="99">
        <v>215</v>
      </c>
      <c r="AB338" s="99">
        <v>24</v>
      </c>
      <c r="AC338" s="99">
        <v>26</v>
      </c>
      <c r="AD338" s="99">
        <v>13</v>
      </c>
      <c r="AE338" s="99">
        <v>375</v>
      </c>
      <c r="AF338" s="99">
        <v>63</v>
      </c>
      <c r="AG338" s="99">
        <v>117</v>
      </c>
      <c r="AH338" s="99">
        <v>48</v>
      </c>
      <c r="AI338" s="99">
        <v>3</v>
      </c>
      <c r="AJ338" s="99">
        <v>16</v>
      </c>
      <c r="AK338" s="99">
        <v>4</v>
      </c>
      <c r="AL338" s="99" t="s">
        <v>128</v>
      </c>
      <c r="AM338" s="99">
        <v>5</v>
      </c>
      <c r="AN338" s="99">
        <v>17</v>
      </c>
      <c r="AO338" s="99"/>
      <c r="AP338" s="99">
        <v>4</v>
      </c>
      <c r="AQ338" s="102"/>
      <c r="AR338" s="96"/>
      <c r="AS338" s="96"/>
      <c r="AT338" s="96"/>
      <c r="AU338" s="96"/>
      <c r="AV338" s="96"/>
      <c r="AW338" s="96"/>
      <c r="AX338" s="96"/>
      <c r="AY338" s="96"/>
      <c r="AZ338" s="96"/>
      <c r="BA338" s="96"/>
      <c r="BB338" s="96"/>
      <c r="BC338" s="96"/>
      <c r="BD338" s="96"/>
      <c r="BE338" s="96"/>
      <c r="BF338" s="96"/>
      <c r="BG338" s="96"/>
      <c r="BH338" s="96"/>
      <c r="BI338" s="96"/>
      <c r="BJ338" s="96"/>
      <c r="BK338" s="96"/>
      <c r="BL338" s="96"/>
      <c r="BM338" s="96"/>
      <c r="BN338" s="96"/>
      <c r="BO338" s="96"/>
      <c r="BP338" s="96"/>
      <c r="BQ338" s="96"/>
      <c r="BR338" s="96"/>
      <c r="BS338" s="157"/>
    </row>
    <row r="339" spans="1:91" s="10" customFormat="1">
      <c r="A339" s="10" t="s">
        <v>135</v>
      </c>
      <c r="C339" s="70" t="s">
        <v>421</v>
      </c>
      <c r="D339" s="10" t="s">
        <v>9</v>
      </c>
      <c r="E339" s="137">
        <v>38</v>
      </c>
      <c r="F339" s="168">
        <v>14.4</v>
      </c>
      <c r="G339" s="168"/>
      <c r="H339" s="31">
        <v>106</v>
      </c>
      <c r="I339" s="164">
        <v>35.116666666666667</v>
      </c>
      <c r="J339" s="157"/>
      <c r="K339" s="126">
        <v>72.669799539927681</v>
      </c>
      <c r="L339" s="91">
        <v>0.24005038887063204</v>
      </c>
      <c r="M339" s="90">
        <v>14.83947858472998</v>
      </c>
      <c r="N339" s="90">
        <v>1.4730364771606967</v>
      </c>
      <c r="O339" s="90">
        <v>0.65468287873808739</v>
      </c>
      <c r="P339" s="90">
        <v>1.9531372549019608</v>
      </c>
      <c r="Q339" s="90">
        <v>2.2695673129587033</v>
      </c>
      <c r="R339" s="90">
        <v>5.4229565122138235</v>
      </c>
      <c r="S339" s="90">
        <v>6.5468287873808734E-2</v>
      </c>
      <c r="T339" s="90">
        <v>2.1822762624602914E-2</v>
      </c>
      <c r="U339" s="90">
        <v>8.32</v>
      </c>
      <c r="V339" s="90">
        <v>99.61</v>
      </c>
      <c r="W339" s="102">
        <v>54</v>
      </c>
      <c r="X339" s="99">
        <v>111</v>
      </c>
      <c r="Y339" s="99">
        <v>243</v>
      </c>
      <c r="Z339" s="99">
        <v>23</v>
      </c>
      <c r="AA339" s="99">
        <v>212</v>
      </c>
      <c r="AB339" s="99">
        <v>24</v>
      </c>
      <c r="AC339" s="99">
        <v>26</v>
      </c>
      <c r="AD339" s="99">
        <v>13</v>
      </c>
      <c r="AE339" s="99">
        <v>383</v>
      </c>
      <c r="AF339" s="99">
        <v>55</v>
      </c>
      <c r="AG339" s="99">
        <v>121</v>
      </c>
      <c r="AH339" s="99">
        <v>49</v>
      </c>
      <c r="AI339" s="99">
        <v>3</v>
      </c>
      <c r="AJ339" s="99">
        <v>19</v>
      </c>
      <c r="AK339" s="99">
        <v>4</v>
      </c>
      <c r="AL339" s="99" t="s">
        <v>127</v>
      </c>
      <c r="AM339" s="99"/>
      <c r="AN339" s="99">
        <v>17</v>
      </c>
      <c r="AO339" s="99"/>
      <c r="AP339" s="99">
        <v>3</v>
      </c>
      <c r="AQ339" s="102"/>
      <c r="AR339" s="96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157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</row>
    <row r="340" spans="1:91">
      <c r="A340" s="32"/>
      <c r="B340" s="32"/>
      <c r="D340" s="10"/>
      <c r="E340" s="136"/>
      <c r="F340" s="168"/>
      <c r="G340" s="168"/>
      <c r="I340" s="164"/>
      <c r="K340" s="126"/>
      <c r="L340" s="81"/>
      <c r="M340" s="82"/>
      <c r="N340" s="82"/>
      <c r="O340" s="82"/>
      <c r="P340" s="82"/>
      <c r="Q340" s="82"/>
      <c r="R340" s="82"/>
      <c r="S340" s="82"/>
      <c r="T340" s="82"/>
      <c r="U340" s="82"/>
      <c r="V340" s="90"/>
      <c r="W340" s="102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102"/>
      <c r="AR340" s="96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157"/>
    </row>
    <row r="341" spans="1:91">
      <c r="A341" s="31"/>
      <c r="B341" s="31"/>
      <c r="C341" s="72" t="s">
        <v>192</v>
      </c>
      <c r="D341" s="10"/>
      <c r="E341" s="136"/>
      <c r="F341" s="168"/>
      <c r="G341" s="168"/>
      <c r="I341" s="164"/>
      <c r="K341" s="126"/>
      <c r="L341" s="91"/>
      <c r="M341" s="91"/>
      <c r="N341" s="91"/>
      <c r="O341" s="91"/>
      <c r="P341" s="91"/>
      <c r="Q341" s="91"/>
      <c r="R341" s="91"/>
      <c r="S341" s="91"/>
      <c r="T341" s="91"/>
      <c r="U341" s="82"/>
      <c r="V341" s="90"/>
      <c r="W341" s="102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9"/>
      <c r="AQ341" s="102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157"/>
    </row>
    <row r="342" spans="1:91" s="10" customFormat="1">
      <c r="A342" s="10" t="s">
        <v>193</v>
      </c>
      <c r="C342" s="70" t="s">
        <v>421</v>
      </c>
      <c r="D342" s="10" t="s">
        <v>194</v>
      </c>
      <c r="E342" s="137">
        <v>38</v>
      </c>
      <c r="F342" s="168">
        <v>11.8</v>
      </c>
      <c r="G342" s="168"/>
      <c r="H342" s="31">
        <v>106</v>
      </c>
      <c r="I342" s="164">
        <v>32.283333333333331</v>
      </c>
      <c r="J342" s="157"/>
      <c r="K342" s="126">
        <v>61.404214833759589</v>
      </c>
      <c r="L342" s="91">
        <v>0.74336777493606143</v>
      </c>
      <c r="M342" s="90">
        <v>17.107641943734016</v>
      </c>
      <c r="N342" s="90">
        <v>5.5701667519181592</v>
      </c>
      <c r="O342" s="90">
        <v>1.8940603580562663</v>
      </c>
      <c r="P342" s="90">
        <v>4.4602066496163681</v>
      </c>
      <c r="Q342" s="90">
        <v>3.7881207161125325</v>
      </c>
      <c r="R342" s="90">
        <v>4.0936143222506391</v>
      </c>
      <c r="S342" s="90">
        <v>0.37677544757033254</v>
      </c>
      <c r="T342" s="90">
        <v>0.10183120204603582</v>
      </c>
      <c r="U342" s="90">
        <v>1.79</v>
      </c>
      <c r="V342" s="90">
        <v>99.54</v>
      </c>
      <c r="W342" s="102">
        <v>74</v>
      </c>
      <c r="X342" s="99">
        <v>87</v>
      </c>
      <c r="Y342" s="99">
        <v>875</v>
      </c>
      <c r="Z342" s="99">
        <v>24</v>
      </c>
      <c r="AA342" s="99">
        <v>267</v>
      </c>
      <c r="AB342" s="99">
        <v>18</v>
      </c>
      <c r="AC342" s="99">
        <v>24</v>
      </c>
      <c r="AD342" s="99">
        <v>10</v>
      </c>
      <c r="AE342" s="99">
        <v>1540</v>
      </c>
      <c r="AF342" s="99">
        <v>66</v>
      </c>
      <c r="AG342" s="99">
        <v>106</v>
      </c>
      <c r="AH342" s="99">
        <v>54</v>
      </c>
      <c r="AI342" s="99">
        <v>21</v>
      </c>
      <c r="AJ342" s="99">
        <v>101</v>
      </c>
      <c r="AK342" s="99" t="s">
        <v>323</v>
      </c>
      <c r="AL342" s="99">
        <v>8</v>
      </c>
      <c r="AM342" s="99"/>
      <c r="AN342" s="99">
        <v>19</v>
      </c>
      <c r="AO342" s="99"/>
      <c r="AP342" s="99">
        <v>11</v>
      </c>
      <c r="AQ342" s="102"/>
      <c r="AR342" s="96"/>
      <c r="AS342" s="96"/>
      <c r="AT342" s="96"/>
      <c r="AU342" s="96"/>
      <c r="AV342" s="96"/>
      <c r="AW342" s="96"/>
      <c r="AX342" s="96"/>
      <c r="AY342" s="96"/>
      <c r="AZ342" s="96"/>
      <c r="BA342" s="96"/>
      <c r="BB342" s="96"/>
      <c r="BC342" s="96"/>
      <c r="BD342" s="96"/>
      <c r="BE342" s="96"/>
      <c r="BF342" s="96"/>
      <c r="BG342" s="96"/>
      <c r="BH342" s="96"/>
      <c r="BI342" s="96"/>
      <c r="BJ342" s="96"/>
      <c r="BK342" s="96"/>
      <c r="BL342" s="96"/>
      <c r="BM342" s="96"/>
      <c r="BN342" s="96"/>
      <c r="BO342" s="96"/>
      <c r="BP342" s="96"/>
      <c r="BQ342" s="96"/>
      <c r="BR342" s="96"/>
      <c r="BS342" s="157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</row>
    <row r="343" spans="1:91" s="10" customFormat="1">
      <c r="A343" s="10" t="s">
        <v>195</v>
      </c>
      <c r="C343" s="70" t="s">
        <v>421</v>
      </c>
      <c r="D343" s="10" t="s">
        <v>188</v>
      </c>
      <c r="E343" s="137">
        <v>38</v>
      </c>
      <c r="F343" s="168">
        <v>14.383333333333333</v>
      </c>
      <c r="G343" s="168"/>
      <c r="H343" s="31">
        <v>106</v>
      </c>
      <c r="I343" s="164">
        <v>35.15</v>
      </c>
      <c r="J343" s="157"/>
      <c r="K343" s="126">
        <v>63.517151039456934</v>
      </c>
      <c r="L343" s="91">
        <v>0.60097793805685185</v>
      </c>
      <c r="M343" s="90">
        <v>15.853383538396267</v>
      </c>
      <c r="N343" s="90">
        <v>4.5176962240135765</v>
      </c>
      <c r="O343" s="90">
        <v>1.6578701739499364</v>
      </c>
      <c r="P343" s="90">
        <v>3.4297189223589308</v>
      </c>
      <c r="Q343" s="90">
        <v>3.3571871022486213</v>
      </c>
      <c r="R343" s="90">
        <v>4.320824140857022</v>
      </c>
      <c r="S343" s="90">
        <v>0.34193572337717437</v>
      </c>
      <c r="T343" s="90">
        <v>9.3255197284683913E-2</v>
      </c>
      <c r="U343" s="90">
        <v>3.41</v>
      </c>
      <c r="V343" s="90">
        <v>97.69</v>
      </c>
      <c r="W343" s="102">
        <v>66</v>
      </c>
      <c r="X343" s="99">
        <v>86</v>
      </c>
      <c r="Y343" s="99">
        <v>598</v>
      </c>
      <c r="Z343" s="99">
        <v>22</v>
      </c>
      <c r="AA343" s="99">
        <v>231</v>
      </c>
      <c r="AB343" s="99">
        <v>20</v>
      </c>
      <c r="AC343" s="99">
        <v>22</v>
      </c>
      <c r="AD343" s="99">
        <v>10</v>
      </c>
      <c r="AE343" s="99">
        <v>1620</v>
      </c>
      <c r="AF343" s="99">
        <v>70</v>
      </c>
      <c r="AG343" s="99">
        <v>115</v>
      </c>
      <c r="AH343" s="99">
        <v>61</v>
      </c>
      <c r="AI343" s="99">
        <v>14</v>
      </c>
      <c r="AJ343" s="99">
        <v>77</v>
      </c>
      <c r="AK343" s="99" t="s">
        <v>323</v>
      </c>
      <c r="AL343" s="99">
        <v>7</v>
      </c>
      <c r="AM343" s="99"/>
      <c r="AN343" s="99">
        <v>19</v>
      </c>
      <c r="AO343" s="99"/>
      <c r="AP343" s="99">
        <v>12</v>
      </c>
      <c r="AQ343" s="102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96"/>
      <c r="BL343" s="96"/>
      <c r="BM343" s="96"/>
      <c r="BN343" s="96"/>
      <c r="BO343" s="96"/>
      <c r="BP343" s="96"/>
      <c r="BQ343" s="96"/>
      <c r="BR343" s="96"/>
      <c r="BS343" s="157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</row>
    <row r="344" spans="1:91" s="10" customFormat="1">
      <c r="A344" s="10" t="s">
        <v>189</v>
      </c>
      <c r="C344" s="70" t="s">
        <v>421</v>
      </c>
      <c r="D344" s="10" t="s">
        <v>660</v>
      </c>
      <c r="E344" s="137">
        <v>38</v>
      </c>
      <c r="F344" s="168">
        <v>10.583333333333334</v>
      </c>
      <c r="G344" s="168"/>
      <c r="H344" s="31">
        <v>106</v>
      </c>
      <c r="I344" s="164">
        <v>34.366666666666667</v>
      </c>
      <c r="J344" s="157"/>
      <c r="K344" s="126">
        <v>65.946349009900999</v>
      </c>
      <c r="L344" s="91">
        <v>0.51426051980198018</v>
      </c>
      <c r="M344" s="90">
        <v>16.032827970297031</v>
      </c>
      <c r="N344" s="90">
        <v>2.9645606435643561</v>
      </c>
      <c r="O344" s="90">
        <v>0.85710086633663363</v>
      </c>
      <c r="P344" s="90">
        <v>2.3897988861386139</v>
      </c>
      <c r="Q344" s="90">
        <v>4.2048360148514856</v>
      </c>
      <c r="R344" s="90">
        <v>4.5678434405940598</v>
      </c>
      <c r="S344" s="90">
        <v>0.22183787128712873</v>
      </c>
      <c r="T344" s="90">
        <v>7.0584777227722786E-2</v>
      </c>
      <c r="U344" s="90">
        <v>0.81</v>
      </c>
      <c r="V344" s="90">
        <v>97.77</v>
      </c>
      <c r="W344" s="102">
        <v>57</v>
      </c>
      <c r="X344" s="99">
        <v>99</v>
      </c>
      <c r="Y344" s="99">
        <v>609</v>
      </c>
      <c r="Z344" s="99">
        <v>26</v>
      </c>
      <c r="AA344" s="99">
        <v>264</v>
      </c>
      <c r="AB344" s="99">
        <v>20</v>
      </c>
      <c r="AC344" s="99">
        <v>27</v>
      </c>
      <c r="AD344" s="99">
        <v>12</v>
      </c>
      <c r="AE344" s="99">
        <v>1620</v>
      </c>
      <c r="AF344" s="99">
        <v>82</v>
      </c>
      <c r="AG344" s="99">
        <v>121</v>
      </c>
      <c r="AH344" s="99">
        <v>62</v>
      </c>
      <c r="AI344" s="99">
        <v>14</v>
      </c>
      <c r="AJ344" s="99">
        <v>61</v>
      </c>
      <c r="AK344" s="99" t="s">
        <v>323</v>
      </c>
      <c r="AL344" s="99">
        <v>5</v>
      </c>
      <c r="AM344" s="99"/>
      <c r="AN344" s="99">
        <v>19</v>
      </c>
      <c r="AO344" s="99"/>
      <c r="AP344" s="99">
        <v>7</v>
      </c>
      <c r="AQ344" s="102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96"/>
      <c r="BL344" s="96"/>
      <c r="BM344" s="96"/>
      <c r="BN344" s="96"/>
      <c r="BO344" s="96"/>
      <c r="BP344" s="96"/>
      <c r="BQ344" s="96"/>
      <c r="BR344" s="96"/>
      <c r="BS344" s="157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</row>
    <row r="345" spans="1:91" s="10" customFormat="1">
      <c r="A345" s="115" t="s">
        <v>523</v>
      </c>
      <c r="B345" s="115"/>
      <c r="C345" s="22" t="s">
        <v>517</v>
      </c>
      <c r="D345" s="22" t="s">
        <v>548</v>
      </c>
      <c r="E345" s="136">
        <v>38</v>
      </c>
      <c r="F345" s="168">
        <v>4.8099999999999996</v>
      </c>
      <c r="G345" s="168"/>
      <c r="H345" s="31">
        <v>106</v>
      </c>
      <c r="I345" s="164">
        <v>36.24</v>
      </c>
      <c r="J345" s="157"/>
      <c r="K345" s="127">
        <v>65.570957901159247</v>
      </c>
      <c r="L345" s="116">
        <v>0.49025015253203169</v>
      </c>
      <c r="M345" s="116">
        <v>17.567297132397801</v>
      </c>
      <c r="N345" s="116">
        <v>3.6870896888346549</v>
      </c>
      <c r="O345" s="116">
        <v>1.03156802928615</v>
      </c>
      <c r="P345" s="116">
        <v>3.7687980475899931</v>
      </c>
      <c r="Q345" s="116">
        <v>3.4419646125686394</v>
      </c>
      <c r="R345" s="116">
        <v>4.4531055521659546</v>
      </c>
      <c r="S345" s="116">
        <v>0.34726052471018914</v>
      </c>
      <c r="T345" s="116">
        <v>0.12254205607476637</v>
      </c>
      <c r="U345" s="116">
        <v>2.1</v>
      </c>
      <c r="V345" s="116">
        <v>100.48083369731943</v>
      </c>
      <c r="W345" s="120">
        <v>58</v>
      </c>
      <c r="X345" s="112">
        <v>115</v>
      </c>
      <c r="Y345" s="112">
        <v>573</v>
      </c>
      <c r="Z345" s="112">
        <v>23</v>
      </c>
      <c r="AA345" s="112">
        <v>282</v>
      </c>
      <c r="AB345" s="112">
        <v>14</v>
      </c>
      <c r="AC345" s="112">
        <v>12</v>
      </c>
      <c r="AD345" s="112" t="s">
        <v>323</v>
      </c>
      <c r="AE345" s="112">
        <v>1700</v>
      </c>
      <c r="AF345" s="112">
        <v>51</v>
      </c>
      <c r="AG345" s="112">
        <v>91</v>
      </c>
      <c r="AH345" s="112">
        <v>49</v>
      </c>
      <c r="AI345" s="112" t="s">
        <v>129</v>
      </c>
      <c r="AJ345" s="112">
        <v>9</v>
      </c>
      <c r="AK345" s="112">
        <v>4</v>
      </c>
      <c r="AL345" s="112">
        <v>7</v>
      </c>
      <c r="AM345" s="112"/>
      <c r="AN345" s="112">
        <v>15</v>
      </c>
      <c r="AO345" s="112"/>
      <c r="AP345" s="112">
        <v>3</v>
      </c>
      <c r="AQ345" s="135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96"/>
      <c r="BD345" s="96"/>
      <c r="BE345" s="96"/>
      <c r="BF345" s="96"/>
      <c r="BG345" s="96"/>
      <c r="BH345" s="96"/>
      <c r="BI345" s="96"/>
      <c r="BJ345" s="96"/>
      <c r="BK345" s="96"/>
      <c r="BL345" s="96"/>
      <c r="BM345" s="96"/>
      <c r="BN345" s="96"/>
      <c r="BO345" s="96"/>
      <c r="BP345" s="96"/>
      <c r="BQ345" s="96"/>
      <c r="BR345" s="96"/>
      <c r="BS345" s="157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</row>
    <row r="346" spans="1:91" s="10" customFormat="1">
      <c r="C346" s="70"/>
      <c r="E346" s="137"/>
      <c r="F346" s="168"/>
      <c r="G346" s="168"/>
      <c r="H346" s="31"/>
      <c r="I346" s="164"/>
      <c r="J346" s="157"/>
      <c r="K346" s="126"/>
      <c r="L346" s="91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102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102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6"/>
      <c r="BR346" s="96"/>
      <c r="BS346" s="157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</row>
    <row r="347" spans="1:91" s="10" customFormat="1">
      <c r="C347" s="105" t="s">
        <v>445</v>
      </c>
      <c r="E347" s="137"/>
      <c r="F347" s="168"/>
      <c r="G347" s="168"/>
      <c r="H347" s="31"/>
      <c r="I347" s="164"/>
      <c r="J347" s="157"/>
      <c r="K347" s="126"/>
      <c r="L347" s="91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102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102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6"/>
      <c r="BR347" s="96"/>
      <c r="BS347" s="15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</row>
    <row r="348" spans="1:91" s="10" customFormat="1">
      <c r="A348" s="22" t="s">
        <v>143</v>
      </c>
      <c r="B348" s="22"/>
      <c r="C348" s="70" t="s">
        <v>421</v>
      </c>
      <c r="D348" s="10" t="s">
        <v>446</v>
      </c>
      <c r="E348" s="136">
        <v>38</v>
      </c>
      <c r="F348" s="168">
        <v>11.27</v>
      </c>
      <c r="G348" s="168"/>
      <c r="H348" s="31">
        <v>106</v>
      </c>
      <c r="I348" s="164">
        <v>26.5</v>
      </c>
      <c r="J348" s="157"/>
      <c r="K348" s="109">
        <v>76.945232273838641</v>
      </c>
      <c r="L348" s="27">
        <v>0.18176039119804402</v>
      </c>
      <c r="M348" s="27">
        <v>12.420293398533008</v>
      </c>
      <c r="N348" s="27">
        <v>0.46449877750611251</v>
      </c>
      <c r="O348" s="27" t="s">
        <v>403</v>
      </c>
      <c r="P348" s="27">
        <v>0.46449877750611251</v>
      </c>
      <c r="Q348" s="27">
        <v>3.423154034229829</v>
      </c>
      <c r="R348" s="27">
        <v>5.2104645476772617</v>
      </c>
      <c r="S348" s="113" t="s">
        <v>387</v>
      </c>
      <c r="T348" s="27">
        <v>1.0097799511002446E-2</v>
      </c>
      <c r="U348" s="114">
        <v>0.96</v>
      </c>
      <c r="V348" s="27">
        <f>SUM(K348:S348)</f>
        <v>99.109902200488989</v>
      </c>
      <c r="W348" s="109">
        <v>21</v>
      </c>
      <c r="X348" s="17">
        <v>117</v>
      </c>
      <c r="Y348" s="17">
        <v>29</v>
      </c>
      <c r="Z348" s="17">
        <v>30</v>
      </c>
      <c r="AA348" s="17">
        <v>248</v>
      </c>
      <c r="AB348" s="17">
        <v>56</v>
      </c>
      <c r="AC348" s="17">
        <v>24</v>
      </c>
      <c r="AD348" s="17">
        <v>11</v>
      </c>
      <c r="AE348" s="17">
        <v>289</v>
      </c>
      <c r="AF348" s="17">
        <v>86</v>
      </c>
      <c r="AG348" s="17">
        <v>149</v>
      </c>
      <c r="AH348" s="17">
        <v>5</v>
      </c>
      <c r="AI348" s="17" t="s">
        <v>129</v>
      </c>
      <c r="AJ348" s="17">
        <v>14</v>
      </c>
      <c r="AK348" s="17"/>
      <c r="AL348" s="17" t="s">
        <v>200</v>
      </c>
      <c r="AM348" s="17" t="s">
        <v>127</v>
      </c>
      <c r="AN348" s="17">
        <v>15</v>
      </c>
      <c r="AO348" s="17">
        <v>24</v>
      </c>
      <c r="AP348" s="17">
        <v>24</v>
      </c>
      <c r="AQ348" s="102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6"/>
      <c r="BR348" s="96"/>
      <c r="BS348" s="157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</row>
    <row r="349" spans="1:91" s="10" customFormat="1">
      <c r="A349" s="22" t="s">
        <v>447</v>
      </c>
      <c r="B349" s="22"/>
      <c r="C349" s="70" t="s">
        <v>421</v>
      </c>
      <c r="D349" s="10" t="s">
        <v>140</v>
      </c>
      <c r="E349" s="136">
        <v>38</v>
      </c>
      <c r="F349" s="168">
        <v>10.67</v>
      </c>
      <c r="G349" s="168"/>
      <c r="H349" s="31">
        <v>106</v>
      </c>
      <c r="I349" s="164">
        <v>33.57</v>
      </c>
      <c r="J349" s="157"/>
      <c r="K349" s="127">
        <v>75.031546223626549</v>
      </c>
      <c r="L349" s="116">
        <v>0.19135562124146369</v>
      </c>
      <c r="M349" s="116">
        <v>12.891326062582817</v>
      </c>
      <c r="N349" s="116">
        <v>1.0474202425848538</v>
      </c>
      <c r="O349" s="116" t="s">
        <v>403</v>
      </c>
      <c r="P349" s="116">
        <v>0.53378146977881968</v>
      </c>
      <c r="Q349" s="116">
        <v>4.0083966975843444</v>
      </c>
      <c r="R349" s="116">
        <v>4.9551034553052702</v>
      </c>
      <c r="S349" s="116">
        <v>9.0642136377535418E-2</v>
      </c>
      <c r="T349" s="116">
        <v>7.9014765100671153E-2</v>
      </c>
      <c r="U349" s="116">
        <v>0.7</v>
      </c>
      <c r="V349" s="116">
        <v>98.828586674182318</v>
      </c>
      <c r="W349" s="120">
        <v>39</v>
      </c>
      <c r="X349" s="112">
        <v>123</v>
      </c>
      <c r="Y349" s="112">
        <v>32</v>
      </c>
      <c r="Z349" s="112">
        <v>22</v>
      </c>
      <c r="AA349" s="112">
        <v>201</v>
      </c>
      <c r="AB349" s="112">
        <v>25</v>
      </c>
      <c r="AC349" s="112">
        <v>26</v>
      </c>
      <c r="AD349" s="112">
        <v>10</v>
      </c>
      <c r="AE349" s="112">
        <v>309</v>
      </c>
      <c r="AF349" s="112">
        <v>85</v>
      </c>
      <c r="AG349" s="112">
        <v>146</v>
      </c>
      <c r="AH349" s="112">
        <v>65</v>
      </c>
      <c r="AI349" s="112" t="s">
        <v>129</v>
      </c>
      <c r="AJ349" s="112">
        <v>29</v>
      </c>
      <c r="AK349" s="112" t="s">
        <v>323</v>
      </c>
      <c r="AL349" s="112" t="s">
        <v>127</v>
      </c>
      <c r="AM349" s="112"/>
      <c r="AN349" s="112">
        <v>11</v>
      </c>
      <c r="AO349" s="112"/>
      <c r="AP349" s="112">
        <v>2</v>
      </c>
      <c r="AQ349" s="102"/>
      <c r="AR349" s="96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96"/>
      <c r="BL349" s="96"/>
      <c r="BM349" s="96"/>
      <c r="BN349" s="96"/>
      <c r="BO349" s="96"/>
      <c r="BP349" s="96"/>
      <c r="BQ349" s="96"/>
      <c r="BR349" s="96"/>
      <c r="BS349" s="157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</row>
    <row r="350" spans="1:91">
      <c r="A350" s="115" t="s">
        <v>534</v>
      </c>
      <c r="B350" s="115"/>
      <c r="C350" s="22" t="s">
        <v>421</v>
      </c>
      <c r="D350" s="22" t="s">
        <v>522</v>
      </c>
      <c r="E350" s="140">
        <v>38</v>
      </c>
      <c r="F350" s="168">
        <v>10.57</v>
      </c>
      <c r="G350" s="168"/>
      <c r="H350" s="36">
        <v>106</v>
      </c>
      <c r="I350" s="164">
        <v>31.587</v>
      </c>
      <c r="K350" s="127">
        <v>76.610691099476441</v>
      </c>
      <c r="L350" s="116">
        <v>0.20621989528795814</v>
      </c>
      <c r="M350" s="116">
        <v>11.651424083769633</v>
      </c>
      <c r="N350" s="116">
        <v>1.2270083769633509</v>
      </c>
      <c r="O350" s="116">
        <v>0.10310994764397907</v>
      </c>
      <c r="P350" s="116">
        <v>0.64959267015706801</v>
      </c>
      <c r="Q350" s="116">
        <v>3.1345424083769635</v>
      </c>
      <c r="R350" s="116">
        <v>4.7018136125654451</v>
      </c>
      <c r="S350" s="116">
        <v>0.11342094240837695</v>
      </c>
      <c r="T350" s="116">
        <v>8.9973082099596216E-2</v>
      </c>
      <c r="U350" s="116">
        <v>2.97</v>
      </c>
      <c r="V350" s="116">
        <v>98.487796118748804</v>
      </c>
      <c r="W350" s="120">
        <v>32</v>
      </c>
      <c r="X350" s="112">
        <v>103</v>
      </c>
      <c r="Y350" s="112">
        <v>85</v>
      </c>
      <c r="Z350" s="112">
        <v>25</v>
      </c>
      <c r="AA350" s="112">
        <v>194</v>
      </c>
      <c r="AB350" s="112">
        <v>21</v>
      </c>
      <c r="AC350" s="112">
        <v>21</v>
      </c>
      <c r="AD350" s="112">
        <v>4</v>
      </c>
      <c r="AE350" s="112">
        <v>458</v>
      </c>
      <c r="AF350" s="112">
        <v>78</v>
      </c>
      <c r="AG350" s="112">
        <v>132</v>
      </c>
      <c r="AH350" s="112">
        <v>51</v>
      </c>
      <c r="AI350" s="112" t="s">
        <v>129</v>
      </c>
      <c r="AJ350" s="112">
        <v>65</v>
      </c>
      <c r="AK350" s="112" t="s">
        <v>323</v>
      </c>
      <c r="AL350" s="112" t="s">
        <v>127</v>
      </c>
      <c r="AM350" s="112"/>
      <c r="AN350" s="112">
        <v>9</v>
      </c>
      <c r="AO350" s="112"/>
      <c r="AP350" s="112">
        <v>2</v>
      </c>
      <c r="AQ350" s="102"/>
      <c r="AR350" s="96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6"/>
      <c r="BE350" s="96"/>
      <c r="BF350" s="96"/>
      <c r="BG350" s="96"/>
      <c r="BH350" s="96"/>
      <c r="BI350" s="96"/>
      <c r="BJ350" s="96"/>
      <c r="BK350" s="96"/>
      <c r="BL350" s="96"/>
      <c r="BM350" s="96"/>
      <c r="BN350" s="96"/>
      <c r="BO350" s="96"/>
      <c r="BP350" s="96"/>
      <c r="BQ350" s="96"/>
      <c r="BR350" s="96"/>
      <c r="BS350" s="157"/>
    </row>
    <row r="351" spans="1:91">
      <c r="A351" s="115"/>
      <c r="B351" s="115"/>
      <c r="C351" s="22"/>
      <c r="D351" s="22"/>
      <c r="E351" s="140"/>
      <c r="F351" s="168"/>
      <c r="G351" s="168"/>
      <c r="H351" s="36"/>
      <c r="I351" s="164"/>
      <c r="K351" s="127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20"/>
      <c r="X351" s="112"/>
      <c r="Y351" s="112"/>
      <c r="Z351" s="112"/>
      <c r="AA351" s="112"/>
      <c r="AB351" s="112"/>
      <c r="AC351" s="112"/>
      <c r="AD351" s="112"/>
      <c r="AE351" s="112"/>
      <c r="AF351" s="112"/>
      <c r="AG351" s="112"/>
      <c r="AH351" s="112"/>
      <c r="AI351" s="112"/>
      <c r="AJ351" s="112"/>
      <c r="AK351" s="112"/>
      <c r="AL351" s="112"/>
      <c r="AM351" s="112"/>
      <c r="AN351" s="112"/>
      <c r="AO351" s="112"/>
      <c r="AP351" s="112"/>
      <c r="AQ351" s="102"/>
      <c r="AR351" s="96"/>
      <c r="AS351" s="96"/>
      <c r="AT351" s="96"/>
      <c r="AU351" s="96"/>
      <c r="AV351" s="96"/>
      <c r="AW351" s="96"/>
      <c r="AX351" s="96"/>
      <c r="AY351" s="96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96"/>
      <c r="BL351" s="96"/>
      <c r="BM351" s="96"/>
      <c r="BN351" s="96"/>
      <c r="BO351" s="96"/>
      <c r="BP351" s="96"/>
      <c r="BQ351" s="96"/>
      <c r="BR351" s="96"/>
      <c r="BS351" s="157"/>
    </row>
    <row r="352" spans="1:91">
      <c r="C352" s="72" t="s">
        <v>65</v>
      </c>
      <c r="D352" s="10"/>
      <c r="E352" s="136"/>
      <c r="F352" s="168"/>
      <c r="G352" s="168"/>
      <c r="I352" s="164"/>
      <c r="K352" s="126"/>
      <c r="L352" s="81"/>
      <c r="M352" s="82"/>
      <c r="N352" s="82"/>
      <c r="O352" s="82"/>
      <c r="P352" s="82"/>
      <c r="Q352" s="82"/>
      <c r="R352" s="82"/>
      <c r="S352" s="82"/>
      <c r="T352" s="82"/>
      <c r="U352" s="82"/>
      <c r="V352" s="90"/>
      <c r="W352" s="102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9"/>
      <c r="AQ352" s="102"/>
      <c r="AR352" s="96"/>
      <c r="AS352" s="96"/>
      <c r="AT352" s="96"/>
      <c r="AU352" s="96"/>
      <c r="AV352" s="96"/>
      <c r="AW352" s="96"/>
      <c r="AX352" s="96"/>
      <c r="AY352" s="96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96"/>
      <c r="BL352" s="96"/>
      <c r="BM352" s="96"/>
      <c r="BN352" s="96"/>
      <c r="BO352" s="96"/>
      <c r="BP352" s="96"/>
      <c r="BQ352" s="96"/>
      <c r="BR352" s="96"/>
      <c r="BS352" s="157"/>
    </row>
    <row r="353" spans="1:91">
      <c r="A353" s="31" t="s">
        <v>285</v>
      </c>
      <c r="B353" s="31"/>
      <c r="C353" s="69" t="s">
        <v>345</v>
      </c>
      <c r="D353" s="9" t="s">
        <v>543</v>
      </c>
      <c r="E353" s="137">
        <v>38</v>
      </c>
      <c r="F353" s="168">
        <v>11.716666666666667</v>
      </c>
      <c r="G353" s="168"/>
      <c r="H353" s="31">
        <v>106</v>
      </c>
      <c r="I353" s="164">
        <v>37.68333333333333</v>
      </c>
      <c r="K353" s="126">
        <v>72.48</v>
      </c>
      <c r="L353" s="91">
        <v>0.22383179575198453</v>
      </c>
      <c r="M353" s="90">
        <v>14.602360008581847</v>
      </c>
      <c r="N353" s="90">
        <v>1.3429907745119072</v>
      </c>
      <c r="O353" s="90">
        <v>0.15987985410856037</v>
      </c>
      <c r="P353" s="90">
        <v>1.1937695773439176</v>
      </c>
      <c r="Q353" s="90">
        <v>3.9437030680111564</v>
      </c>
      <c r="R353" s="90">
        <v>5.2440592147607807</v>
      </c>
      <c r="S353" s="90">
        <v>5.3293284702853466E-2</v>
      </c>
      <c r="T353" s="90">
        <v>0.11724522634627761</v>
      </c>
      <c r="U353" s="90">
        <v>6.14</v>
      </c>
      <c r="V353" s="90">
        <v>99.36</v>
      </c>
      <c r="W353" s="102">
        <v>66</v>
      </c>
      <c r="X353" s="99">
        <v>221</v>
      </c>
      <c r="Y353" s="99">
        <v>164</v>
      </c>
      <c r="Z353" s="99">
        <v>32</v>
      </c>
      <c r="AA353" s="99">
        <v>265</v>
      </c>
      <c r="AB353" s="99">
        <v>25</v>
      </c>
      <c r="AC353" s="99">
        <v>28</v>
      </c>
      <c r="AD353" s="99">
        <v>12</v>
      </c>
      <c r="AE353" s="99">
        <v>397</v>
      </c>
      <c r="AF353" s="99">
        <v>88</v>
      </c>
      <c r="AG353" s="99">
        <v>165</v>
      </c>
      <c r="AH353" s="99">
        <v>61</v>
      </c>
      <c r="AI353" s="99" t="s">
        <v>129</v>
      </c>
      <c r="AJ353" s="99">
        <v>15</v>
      </c>
      <c r="AK353" s="99" t="s">
        <v>129</v>
      </c>
      <c r="AL353" s="99" t="s">
        <v>128</v>
      </c>
      <c r="AM353" s="99">
        <v>13</v>
      </c>
      <c r="AN353" s="99">
        <v>18</v>
      </c>
      <c r="AO353" s="99">
        <v>3</v>
      </c>
      <c r="AP353" s="99">
        <v>2</v>
      </c>
      <c r="AQ353" s="102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6"/>
      <c r="BR353" s="96"/>
      <c r="BS353" s="157"/>
    </row>
    <row r="354" spans="1:91">
      <c r="A354" s="31" t="s">
        <v>591</v>
      </c>
      <c r="B354" s="31"/>
      <c r="C354" s="69" t="s">
        <v>421</v>
      </c>
      <c r="D354" s="9" t="s">
        <v>270</v>
      </c>
      <c r="E354" s="137">
        <v>38</v>
      </c>
      <c r="F354" s="168">
        <v>12.616666666666667</v>
      </c>
      <c r="G354" s="168"/>
      <c r="H354" s="31">
        <v>106</v>
      </c>
      <c r="I354" s="164">
        <v>36.4</v>
      </c>
      <c r="K354" s="126">
        <v>72.28</v>
      </c>
      <c r="L354" s="91">
        <v>0.24263147208121827</v>
      </c>
      <c r="M354" s="90">
        <v>14.760081218274111</v>
      </c>
      <c r="N354" s="90">
        <v>1.4962274111675127</v>
      </c>
      <c r="O354" s="90">
        <v>0.1516446700507614</v>
      </c>
      <c r="P354" s="90">
        <v>0.74811370558375634</v>
      </c>
      <c r="Q354" s="90">
        <v>4.2157218274111674</v>
      </c>
      <c r="R354" s="90">
        <v>5.5299756345177666</v>
      </c>
      <c r="S354" s="90">
        <v>9.0986802030456851E-2</v>
      </c>
      <c r="T354" s="90">
        <v>6.0657868020304567E-2</v>
      </c>
      <c r="U354" s="90">
        <v>1.08</v>
      </c>
      <c r="V354" s="90">
        <v>99.58</v>
      </c>
      <c r="W354" s="102">
        <v>69</v>
      </c>
      <c r="X354" s="99">
        <v>127</v>
      </c>
      <c r="Y354" s="99">
        <v>83</v>
      </c>
      <c r="Z354" s="99">
        <v>31</v>
      </c>
      <c r="AA354" s="99">
        <v>279</v>
      </c>
      <c r="AB354" s="99">
        <v>26</v>
      </c>
      <c r="AC354" s="99">
        <v>28</v>
      </c>
      <c r="AD354" s="99">
        <v>14</v>
      </c>
      <c r="AE354" s="99">
        <v>482</v>
      </c>
      <c r="AF354" s="99">
        <v>85</v>
      </c>
      <c r="AG354" s="99">
        <v>148</v>
      </c>
      <c r="AH354" s="99">
        <v>53</v>
      </c>
      <c r="AI354" s="99">
        <v>3</v>
      </c>
      <c r="AJ354" s="99">
        <v>17</v>
      </c>
      <c r="AK354" s="99">
        <v>5</v>
      </c>
      <c r="AL354" s="99" t="s">
        <v>128</v>
      </c>
      <c r="AM354" s="99">
        <v>3</v>
      </c>
      <c r="AN354" s="99">
        <v>19</v>
      </c>
      <c r="AO354" s="99">
        <v>3</v>
      </c>
      <c r="AP354" s="97" t="s">
        <v>129</v>
      </c>
      <c r="AQ354" s="99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6"/>
      <c r="BR354" s="96"/>
      <c r="BS354" s="157"/>
    </row>
    <row r="355" spans="1:91">
      <c r="A355" s="31" t="s">
        <v>227</v>
      </c>
      <c r="B355" s="31"/>
      <c r="C355" s="69" t="s">
        <v>421</v>
      </c>
      <c r="D355" s="9" t="s">
        <v>271</v>
      </c>
      <c r="E355" s="137">
        <v>38</v>
      </c>
      <c r="F355" s="168">
        <v>12.4</v>
      </c>
      <c r="G355" s="168"/>
      <c r="H355" s="31">
        <v>106</v>
      </c>
      <c r="I355" s="164">
        <v>36.416666666666664</v>
      </c>
      <c r="K355" s="126">
        <v>72.41</v>
      </c>
      <c r="L355" s="91">
        <v>0.22218594748048262</v>
      </c>
      <c r="M355" s="90">
        <v>14.745067423704755</v>
      </c>
      <c r="N355" s="90">
        <v>1.373513129879347</v>
      </c>
      <c r="O355" s="90" t="s">
        <v>403</v>
      </c>
      <c r="P355" s="90">
        <v>0.65645848119233496</v>
      </c>
      <c r="Q355" s="90">
        <v>4.3932221433640875</v>
      </c>
      <c r="R355" s="90">
        <v>5.6556422995031932</v>
      </c>
      <c r="S355" s="90">
        <v>8.0794889992902769E-2</v>
      </c>
      <c r="T355" s="90">
        <v>7.0695528743789926E-2</v>
      </c>
      <c r="U355" s="90">
        <v>0.98</v>
      </c>
      <c r="V355" s="90">
        <v>99.61</v>
      </c>
      <c r="W355" s="102">
        <v>60</v>
      </c>
      <c r="X355" s="99">
        <v>129</v>
      </c>
      <c r="Y355" s="99">
        <v>52</v>
      </c>
      <c r="Z355" s="99">
        <v>29</v>
      </c>
      <c r="AA355" s="99">
        <v>289</v>
      </c>
      <c r="AB355" s="99">
        <v>27</v>
      </c>
      <c r="AC355" s="99">
        <v>30</v>
      </c>
      <c r="AD355" s="99">
        <v>14</v>
      </c>
      <c r="AE355" s="99">
        <v>430</v>
      </c>
      <c r="AF355" s="99">
        <v>100</v>
      </c>
      <c r="AG355" s="99">
        <v>177</v>
      </c>
      <c r="AH355" s="99">
        <v>69</v>
      </c>
      <c r="AI355" s="99" t="s">
        <v>129</v>
      </c>
      <c r="AJ355" s="99">
        <v>8</v>
      </c>
      <c r="AK355" s="99">
        <v>3</v>
      </c>
      <c r="AL355" s="99" t="s">
        <v>128</v>
      </c>
      <c r="AM355" s="99">
        <v>4</v>
      </c>
      <c r="AN355" s="99">
        <v>19</v>
      </c>
      <c r="AO355" s="99">
        <v>3</v>
      </c>
      <c r="AP355" s="97">
        <v>2</v>
      </c>
      <c r="AQ355" s="99"/>
      <c r="AR355" s="96"/>
      <c r="AS355" s="96"/>
      <c r="AT355" s="96"/>
      <c r="AU355" s="96"/>
      <c r="AV355" s="96"/>
      <c r="AW355" s="96"/>
      <c r="AX355" s="96"/>
      <c r="AY355" s="96"/>
      <c r="AZ355" s="96"/>
      <c r="BA355" s="96"/>
      <c r="BB355" s="96"/>
      <c r="BC355" s="96"/>
      <c r="BD355" s="96"/>
      <c r="BE355" s="96"/>
      <c r="BF355" s="96"/>
      <c r="BG355" s="96"/>
      <c r="BH355" s="96"/>
      <c r="BI355" s="96"/>
      <c r="BJ355" s="96"/>
      <c r="BK355" s="96"/>
      <c r="BL355" s="96"/>
      <c r="BM355" s="96"/>
      <c r="BN355" s="96"/>
      <c r="BO355" s="96"/>
      <c r="BP355" s="96"/>
      <c r="BQ355" s="96"/>
      <c r="BR355" s="96"/>
      <c r="BS355" s="157"/>
    </row>
    <row r="356" spans="1:91">
      <c r="A356" s="7" t="s">
        <v>778</v>
      </c>
      <c r="C356" s="71" t="s">
        <v>167</v>
      </c>
      <c r="D356" s="10" t="s">
        <v>836</v>
      </c>
      <c r="E356" s="137">
        <v>38</v>
      </c>
      <c r="F356" s="168">
        <v>19.3</v>
      </c>
      <c r="G356" s="168"/>
      <c r="H356" s="31">
        <v>106</v>
      </c>
      <c r="I356" s="164">
        <v>49.333333333333336</v>
      </c>
      <c r="K356" s="126">
        <v>73.5</v>
      </c>
      <c r="L356" s="81">
        <v>0.21261728645252811</v>
      </c>
      <c r="M356" s="82">
        <v>14.275732090384031</v>
      </c>
      <c r="N356" s="82">
        <v>1.3567007802208937</v>
      </c>
      <c r="O356" s="82">
        <v>0.14174485763501876</v>
      </c>
      <c r="P356" s="82">
        <v>0.67835039011044684</v>
      </c>
      <c r="Q356" s="82">
        <v>4.191597932921268</v>
      </c>
      <c r="R356" s="82">
        <v>5.3863045901307123</v>
      </c>
      <c r="S356" s="82">
        <v>9.1121694193940617E-2</v>
      </c>
      <c r="T356" s="82">
        <v>8.0997061505724999E-2</v>
      </c>
      <c r="U356" s="82">
        <v>1.1299999999999999</v>
      </c>
      <c r="V356" s="90">
        <v>99.839002938494261</v>
      </c>
      <c r="W356" s="102">
        <v>56</v>
      </c>
      <c r="X356" s="99">
        <v>123</v>
      </c>
      <c r="Y356" s="99">
        <v>53</v>
      </c>
      <c r="Z356" s="99">
        <v>38</v>
      </c>
      <c r="AA356" s="99">
        <v>280</v>
      </c>
      <c r="AB356" s="99">
        <v>25</v>
      </c>
      <c r="AC356" s="99">
        <v>27</v>
      </c>
      <c r="AD356" s="99">
        <v>13</v>
      </c>
      <c r="AE356" s="99">
        <v>396</v>
      </c>
      <c r="AF356" s="99">
        <v>95</v>
      </c>
      <c r="AG356" s="99">
        <v>160</v>
      </c>
      <c r="AH356" s="99">
        <v>64</v>
      </c>
      <c r="AI356" s="99">
        <v>3</v>
      </c>
      <c r="AJ356" s="99">
        <v>38</v>
      </c>
      <c r="AK356" s="99">
        <v>3</v>
      </c>
      <c r="AL356" s="99" t="s">
        <v>128</v>
      </c>
      <c r="AM356" s="99">
        <v>5</v>
      </c>
      <c r="AN356" s="99">
        <v>17</v>
      </c>
      <c r="AO356" s="99" t="s">
        <v>305</v>
      </c>
      <c r="AP356" s="97">
        <v>6</v>
      </c>
      <c r="AQ356" s="99"/>
      <c r="AR356" s="96"/>
      <c r="AS356" s="96"/>
      <c r="AT356" s="96"/>
      <c r="AU356" s="96"/>
      <c r="AV356" s="96"/>
      <c r="AW356" s="96"/>
      <c r="AX356" s="96"/>
      <c r="AY356" s="96"/>
      <c r="AZ356" s="96"/>
      <c r="BA356" s="96"/>
      <c r="BB356" s="96"/>
      <c r="BC356" s="96"/>
      <c r="BD356" s="96"/>
      <c r="BE356" s="96"/>
      <c r="BF356" s="96"/>
      <c r="BG356" s="96"/>
      <c r="BH356" s="96"/>
      <c r="BI356" s="96"/>
      <c r="BJ356" s="96"/>
      <c r="BK356" s="96"/>
      <c r="BL356" s="96"/>
      <c r="BM356" s="96"/>
      <c r="BN356" s="96"/>
      <c r="BO356" s="96"/>
      <c r="BP356" s="96"/>
      <c r="BQ356" s="96"/>
      <c r="BR356" s="96"/>
      <c r="BS356" s="157"/>
    </row>
    <row r="357" spans="1:91">
      <c r="A357" s="7" t="s">
        <v>777</v>
      </c>
      <c r="C357" s="71" t="s">
        <v>167</v>
      </c>
      <c r="D357" s="10" t="s">
        <v>800</v>
      </c>
      <c r="E357" s="137">
        <v>38</v>
      </c>
      <c r="F357" s="168">
        <v>19.350000000000001</v>
      </c>
      <c r="G357" s="168"/>
      <c r="H357" s="31">
        <v>106</v>
      </c>
      <c r="I357" s="164">
        <v>49.43333333333333</v>
      </c>
      <c r="K357" s="126">
        <v>72.260000000000005</v>
      </c>
      <c r="L357" s="81">
        <v>0.22108647450110863</v>
      </c>
      <c r="M357" s="82">
        <v>14.873090102801854</v>
      </c>
      <c r="N357" s="82">
        <v>1.4270126990526102</v>
      </c>
      <c r="O357" s="82">
        <v>0.12059262245515015</v>
      </c>
      <c r="P357" s="82">
        <v>0.67330880870792176</v>
      </c>
      <c r="Q357" s="82">
        <v>4.4518776456359594</v>
      </c>
      <c r="R357" s="82">
        <v>5.547260632936907</v>
      </c>
      <c r="S357" s="82">
        <v>7.0345696432170937E-2</v>
      </c>
      <c r="T357" s="82">
        <v>7.0345696432170937E-2</v>
      </c>
      <c r="U357" s="82">
        <v>0.49</v>
      </c>
      <c r="V357" s="90">
        <v>99.639654303567823</v>
      </c>
      <c r="W357" s="102">
        <v>69</v>
      </c>
      <c r="X357" s="99">
        <v>128</v>
      </c>
      <c r="Y357" s="99">
        <v>52</v>
      </c>
      <c r="Z357" s="99">
        <v>33</v>
      </c>
      <c r="AA357" s="99">
        <v>303</v>
      </c>
      <c r="AB357" s="99">
        <v>27</v>
      </c>
      <c r="AC357" s="99">
        <v>31</v>
      </c>
      <c r="AD357" s="99">
        <v>15</v>
      </c>
      <c r="AE357" s="99">
        <v>399</v>
      </c>
      <c r="AF357" s="99">
        <v>93</v>
      </c>
      <c r="AG357" s="99">
        <v>167</v>
      </c>
      <c r="AH357" s="99">
        <v>62</v>
      </c>
      <c r="AI357" s="99">
        <v>3</v>
      </c>
      <c r="AJ357" s="99">
        <v>19</v>
      </c>
      <c r="AK357" s="99">
        <v>5</v>
      </c>
      <c r="AL357" s="99" t="s">
        <v>128</v>
      </c>
      <c r="AM357" s="99">
        <v>4</v>
      </c>
      <c r="AN357" s="99">
        <v>17</v>
      </c>
      <c r="AO357" s="99">
        <v>2</v>
      </c>
      <c r="AP357" s="97">
        <v>4</v>
      </c>
      <c r="AQ357" s="99"/>
      <c r="AR357" s="96"/>
      <c r="AS357" s="96"/>
      <c r="AT357" s="96"/>
      <c r="AU357" s="96"/>
      <c r="AV357" s="96"/>
      <c r="AW357" s="96"/>
      <c r="AX357" s="96"/>
      <c r="AY357" s="96"/>
      <c r="AZ357" s="96"/>
      <c r="BA357" s="96"/>
      <c r="BB357" s="96"/>
      <c r="BC357" s="96"/>
      <c r="BD357" s="96"/>
      <c r="BE357" s="96"/>
      <c r="BF357" s="96"/>
      <c r="BG357" s="96"/>
      <c r="BH357" s="96"/>
      <c r="BI357" s="96"/>
      <c r="BJ357" s="96"/>
      <c r="BK357" s="96"/>
      <c r="BL357" s="96"/>
      <c r="BM357" s="96"/>
      <c r="BN357" s="96"/>
      <c r="BO357" s="96"/>
      <c r="BP357" s="96"/>
      <c r="BQ357" s="96"/>
      <c r="BR357" s="96"/>
      <c r="BS357" s="157"/>
    </row>
    <row r="358" spans="1:91">
      <c r="A358" s="36" t="s">
        <v>228</v>
      </c>
      <c r="B358" s="36"/>
      <c r="C358" s="71" t="s">
        <v>531</v>
      </c>
      <c r="D358" s="115" t="s">
        <v>431</v>
      </c>
      <c r="E358" s="137">
        <v>38</v>
      </c>
      <c r="F358" s="168">
        <v>11.733333333333333</v>
      </c>
      <c r="G358" s="168"/>
      <c r="H358" s="31">
        <v>106</v>
      </c>
      <c r="I358" s="164">
        <v>19.833333333333332</v>
      </c>
      <c r="K358" s="126">
        <v>73.62</v>
      </c>
      <c r="L358" s="81">
        <v>0.23225855436323142</v>
      </c>
      <c r="M358" s="82">
        <v>13.935513261793885</v>
      </c>
      <c r="N358" s="82">
        <v>1.3733549301478032</v>
      </c>
      <c r="O358" s="82">
        <v>0.15147297023689005</v>
      </c>
      <c r="P358" s="82">
        <v>0.64628467301073089</v>
      </c>
      <c r="Q358" s="82">
        <v>4.2008503745697512</v>
      </c>
      <c r="R358" s="82">
        <v>5.3924377404332864</v>
      </c>
      <c r="S358" s="82">
        <v>9.0883782142134037E-2</v>
      </c>
      <c r="T358" s="82">
        <v>0.11108017817371937</v>
      </c>
      <c r="U358" s="91">
        <v>0.97</v>
      </c>
      <c r="V358" s="90">
        <v>99.75</v>
      </c>
      <c r="W358" s="123">
        <v>73</v>
      </c>
      <c r="X358" s="100">
        <v>125</v>
      </c>
      <c r="Y358" s="100">
        <v>50</v>
      </c>
      <c r="Z358" s="100">
        <v>32</v>
      </c>
      <c r="AA358" s="100">
        <v>282</v>
      </c>
      <c r="AB358" s="100">
        <v>27</v>
      </c>
      <c r="AC358" s="100">
        <v>29</v>
      </c>
      <c r="AD358" s="100">
        <v>13</v>
      </c>
      <c r="AE358" s="100">
        <v>391</v>
      </c>
      <c r="AF358" s="100">
        <v>97</v>
      </c>
      <c r="AG358" s="100">
        <v>169</v>
      </c>
      <c r="AH358" s="100">
        <v>60</v>
      </c>
      <c r="AI358" s="100">
        <v>3</v>
      </c>
      <c r="AJ358" s="100">
        <v>28</v>
      </c>
      <c r="AK358" s="100">
        <v>3</v>
      </c>
      <c r="AL358" s="100" t="s">
        <v>128</v>
      </c>
      <c r="AM358" s="100">
        <v>8</v>
      </c>
      <c r="AN358" s="100">
        <v>17</v>
      </c>
      <c r="AO358" s="100"/>
      <c r="AP358" s="101">
        <v>6</v>
      </c>
      <c r="AQ358" s="100"/>
      <c r="AR358" s="96"/>
      <c r="AS358" s="96"/>
      <c r="AT358" s="96"/>
      <c r="AU358" s="96"/>
      <c r="AV358" s="96"/>
      <c r="AW358" s="96"/>
      <c r="AX358" s="96"/>
      <c r="AY358" s="96"/>
      <c r="AZ358" s="96"/>
      <c r="BA358" s="96"/>
      <c r="BB358" s="96"/>
      <c r="BC358" s="96"/>
      <c r="BD358" s="96"/>
      <c r="BE358" s="96"/>
      <c r="BF358" s="96"/>
      <c r="BG358" s="96"/>
      <c r="BH358" s="96"/>
      <c r="BI358" s="96"/>
      <c r="BJ358" s="96"/>
      <c r="BK358" s="96"/>
      <c r="BL358" s="96"/>
      <c r="BM358" s="96"/>
      <c r="BN358" s="96"/>
      <c r="BO358" s="96"/>
      <c r="BP358" s="96"/>
      <c r="BQ358" s="96"/>
      <c r="BR358" s="96"/>
      <c r="BS358" s="157"/>
    </row>
    <row r="359" spans="1:91">
      <c r="A359" s="36" t="s">
        <v>422</v>
      </c>
      <c r="B359" s="36"/>
      <c r="C359" s="71" t="s">
        <v>239</v>
      </c>
      <c r="D359" s="115" t="s">
        <v>7</v>
      </c>
      <c r="E359" s="137">
        <v>38</v>
      </c>
      <c r="F359" s="168">
        <v>2.1166666666666667</v>
      </c>
      <c r="G359" s="168"/>
      <c r="H359" s="31">
        <v>106</v>
      </c>
      <c r="I359" s="164">
        <v>38.383333333333333</v>
      </c>
      <c r="K359" s="126">
        <v>74.45</v>
      </c>
      <c r="L359" s="81">
        <v>0.21271899656079302</v>
      </c>
      <c r="M359" s="82">
        <v>13.776087396318026</v>
      </c>
      <c r="N359" s="82">
        <v>1.4687740238721423</v>
      </c>
      <c r="O359" s="82">
        <v>0.13168318834715759</v>
      </c>
      <c r="P359" s="82">
        <v>0.52673275338863035</v>
      </c>
      <c r="Q359" s="82">
        <v>4.1024377908152942</v>
      </c>
      <c r="R359" s="82">
        <v>5.3382338660732342</v>
      </c>
      <c r="S359" s="82">
        <v>9.1165284240339872E-2</v>
      </c>
      <c r="T359" s="82">
        <v>4.0517904106817722E-2</v>
      </c>
      <c r="U359" s="91">
        <v>1.28</v>
      </c>
      <c r="V359" s="90">
        <v>100.14</v>
      </c>
      <c r="W359" s="123">
        <v>73</v>
      </c>
      <c r="X359" s="100">
        <v>124</v>
      </c>
      <c r="Y359" s="100">
        <v>43</v>
      </c>
      <c r="Z359" s="100">
        <v>28</v>
      </c>
      <c r="AA359" s="100">
        <v>272</v>
      </c>
      <c r="AB359" s="100">
        <v>24</v>
      </c>
      <c r="AC359" s="100">
        <v>28</v>
      </c>
      <c r="AD359" s="100">
        <v>12</v>
      </c>
      <c r="AE359" s="100">
        <v>365</v>
      </c>
      <c r="AF359" s="100">
        <v>88</v>
      </c>
      <c r="AG359" s="100">
        <v>147</v>
      </c>
      <c r="AH359" s="100">
        <v>51</v>
      </c>
      <c r="AI359" s="100" t="s">
        <v>129</v>
      </c>
      <c r="AJ359" s="100">
        <v>14</v>
      </c>
      <c r="AK359" s="100">
        <v>4</v>
      </c>
      <c r="AL359" s="100" t="s">
        <v>128</v>
      </c>
      <c r="AM359" s="100">
        <v>6</v>
      </c>
      <c r="AN359" s="100">
        <v>17</v>
      </c>
      <c r="AO359" s="100"/>
      <c r="AP359" s="101">
        <v>6</v>
      </c>
      <c r="AQ359" s="100"/>
      <c r="AR359" s="96"/>
      <c r="AS359" s="96"/>
      <c r="AT359" s="96"/>
      <c r="AU359" s="96"/>
      <c r="AV359" s="96"/>
      <c r="AW359" s="96"/>
      <c r="AX359" s="96"/>
      <c r="AY359" s="96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96"/>
      <c r="BL359" s="96"/>
      <c r="BM359" s="96"/>
      <c r="BN359" s="96"/>
      <c r="BO359" s="96"/>
      <c r="BP359" s="96"/>
      <c r="BQ359" s="96"/>
      <c r="BR359" s="96"/>
      <c r="BS359" s="157"/>
    </row>
    <row r="360" spans="1:91">
      <c r="A360" s="36" t="s">
        <v>423</v>
      </c>
      <c r="B360" s="36"/>
      <c r="C360" s="71" t="s">
        <v>418</v>
      </c>
      <c r="D360" s="115" t="s">
        <v>542</v>
      </c>
      <c r="E360" s="137">
        <v>38</v>
      </c>
      <c r="F360" s="168">
        <v>13.483333333333333</v>
      </c>
      <c r="G360" s="168"/>
      <c r="H360" s="31">
        <v>106</v>
      </c>
      <c r="I360" s="164">
        <v>29.25</v>
      </c>
      <c r="K360" s="126">
        <v>73.72</v>
      </c>
      <c r="L360" s="81">
        <v>0.21148740261054336</v>
      </c>
      <c r="M360" s="82">
        <v>13.897743600121423</v>
      </c>
      <c r="N360" s="82">
        <v>1.2991369017504808</v>
      </c>
      <c r="O360" s="82">
        <v>0.14099160174036227</v>
      </c>
      <c r="P360" s="82">
        <v>0.59417889304866944</v>
      </c>
      <c r="Q360" s="82">
        <v>4.1995355661236466</v>
      </c>
      <c r="R360" s="82">
        <v>5.3173975513508056</v>
      </c>
      <c r="S360" s="82">
        <v>9.0637458261661433E-2</v>
      </c>
      <c r="T360" s="82">
        <v>6.0424972174440962E-2</v>
      </c>
      <c r="U360" s="91">
        <v>0.7</v>
      </c>
      <c r="V360" s="90">
        <v>99.53</v>
      </c>
      <c r="W360" s="123">
        <v>70</v>
      </c>
      <c r="X360" s="100">
        <v>124</v>
      </c>
      <c r="Y360" s="100">
        <v>42</v>
      </c>
      <c r="Z360" s="100">
        <v>33</v>
      </c>
      <c r="AA360" s="100">
        <v>292</v>
      </c>
      <c r="AB360" s="100">
        <v>27</v>
      </c>
      <c r="AC360" s="100">
        <v>30</v>
      </c>
      <c r="AD360" s="100">
        <v>14</v>
      </c>
      <c r="AE360" s="100">
        <v>307</v>
      </c>
      <c r="AF360" s="100">
        <v>90</v>
      </c>
      <c r="AG360" s="100">
        <v>158</v>
      </c>
      <c r="AH360" s="100">
        <v>71</v>
      </c>
      <c r="AI360" s="100" t="s">
        <v>129</v>
      </c>
      <c r="AJ360" s="100">
        <v>18</v>
      </c>
      <c r="AK360" s="100">
        <v>4</v>
      </c>
      <c r="AL360" s="100" t="s">
        <v>128</v>
      </c>
      <c r="AM360" s="100">
        <v>5</v>
      </c>
      <c r="AN360" s="100">
        <v>17</v>
      </c>
      <c r="AO360" s="100"/>
      <c r="AP360" s="101">
        <v>6</v>
      </c>
      <c r="AQ360" s="100"/>
      <c r="AR360" s="96"/>
      <c r="AS360" s="96"/>
      <c r="AT360" s="96"/>
      <c r="AU360" s="96"/>
      <c r="AV360" s="96"/>
      <c r="AW360" s="96"/>
      <c r="AX360" s="96"/>
      <c r="AY360" s="96"/>
      <c r="AZ360" s="96"/>
      <c r="BA360" s="96"/>
      <c r="BB360" s="96"/>
      <c r="BC360" s="96"/>
      <c r="BD360" s="96"/>
      <c r="BE360" s="96"/>
      <c r="BF360" s="96"/>
      <c r="BG360" s="96"/>
      <c r="BH360" s="96"/>
      <c r="BI360" s="96"/>
      <c r="BJ360" s="96"/>
      <c r="BK360" s="96"/>
      <c r="BL360" s="96"/>
      <c r="BM360" s="96"/>
      <c r="BN360" s="96"/>
      <c r="BO360" s="96"/>
      <c r="BP360" s="96"/>
      <c r="BQ360" s="96"/>
      <c r="BR360" s="96"/>
      <c r="BS360" s="157"/>
    </row>
    <row r="361" spans="1:91">
      <c r="A361" s="36" t="s">
        <v>564</v>
      </c>
      <c r="B361" s="36"/>
      <c r="C361" s="71" t="s">
        <v>167</v>
      </c>
      <c r="D361" s="115" t="s">
        <v>272</v>
      </c>
      <c r="E361" s="137">
        <v>38</v>
      </c>
      <c r="F361" s="168">
        <v>16.233333333333334</v>
      </c>
      <c r="G361" s="168"/>
      <c r="H361" s="31">
        <v>106</v>
      </c>
      <c r="I361" s="164">
        <v>46.233333333333334</v>
      </c>
      <c r="K361" s="126">
        <v>75.55</v>
      </c>
      <c r="L361" s="81">
        <v>0.21439294503691553</v>
      </c>
      <c r="M361" s="82">
        <v>12.761484823625924</v>
      </c>
      <c r="N361" s="82">
        <v>1.6028424938474162</v>
      </c>
      <c r="O361" s="82">
        <v>0.21439294503691553</v>
      </c>
      <c r="P361" s="82">
        <v>0.67380639868744874</v>
      </c>
      <c r="Q361" s="82">
        <v>3.6242616899097619</v>
      </c>
      <c r="R361" s="82">
        <v>4.7574815422477448</v>
      </c>
      <c r="S361" s="82">
        <v>9.1882690730106659E-2</v>
      </c>
      <c r="T361" s="82">
        <v>7.1464315012305185E-2</v>
      </c>
      <c r="U361" s="91">
        <v>2.04</v>
      </c>
      <c r="V361" s="90">
        <v>99.56</v>
      </c>
      <c r="W361" s="123">
        <v>54</v>
      </c>
      <c r="X361" s="100">
        <v>107</v>
      </c>
      <c r="Y361" s="100">
        <v>66</v>
      </c>
      <c r="Z361" s="100">
        <v>26</v>
      </c>
      <c r="AA361" s="100">
        <v>247</v>
      </c>
      <c r="AB361" s="100">
        <v>23</v>
      </c>
      <c r="AC361" s="100">
        <v>21</v>
      </c>
      <c r="AD361" s="100">
        <v>11</v>
      </c>
      <c r="AE361" s="100">
        <v>399</v>
      </c>
      <c r="AF361" s="100">
        <v>77</v>
      </c>
      <c r="AG361" s="100">
        <v>133</v>
      </c>
      <c r="AH361" s="100">
        <v>53</v>
      </c>
      <c r="AI361" s="100">
        <v>3</v>
      </c>
      <c r="AJ361" s="100">
        <v>18</v>
      </c>
      <c r="AK361" s="100">
        <v>5</v>
      </c>
      <c r="AL361" s="100">
        <v>4</v>
      </c>
      <c r="AM361" s="100">
        <v>6</v>
      </c>
      <c r="AN361" s="100">
        <v>14</v>
      </c>
      <c r="AO361" s="100"/>
      <c r="AP361" s="101">
        <v>5</v>
      </c>
      <c r="AQ361" s="100"/>
      <c r="AR361" s="96"/>
      <c r="AS361" s="96"/>
      <c r="AT361" s="96"/>
      <c r="AU361" s="96"/>
      <c r="AV361" s="96"/>
      <c r="AW361" s="96"/>
      <c r="AX361" s="96"/>
      <c r="AY361" s="96"/>
      <c r="AZ361" s="96"/>
      <c r="BA361" s="96"/>
      <c r="BB361" s="96"/>
      <c r="BC361" s="96"/>
      <c r="BD361" s="96"/>
      <c r="BE361" s="96"/>
      <c r="BF361" s="96"/>
      <c r="BG361" s="96"/>
      <c r="BH361" s="96"/>
      <c r="BI361" s="96"/>
      <c r="BJ361" s="96"/>
      <c r="BK361" s="96"/>
      <c r="BL361" s="96"/>
      <c r="BM361" s="96"/>
      <c r="BN361" s="96"/>
      <c r="BO361" s="96"/>
      <c r="BP361" s="96"/>
      <c r="BQ361" s="96"/>
      <c r="BR361" s="96"/>
      <c r="BS361" s="157"/>
    </row>
    <row r="362" spans="1:91">
      <c r="A362" s="36" t="s">
        <v>565</v>
      </c>
      <c r="B362" s="36"/>
      <c r="C362" s="71" t="s">
        <v>239</v>
      </c>
      <c r="D362" s="115" t="s">
        <v>10</v>
      </c>
      <c r="E362" s="137">
        <v>38</v>
      </c>
      <c r="F362" s="168">
        <v>6.6</v>
      </c>
      <c r="G362" s="168"/>
      <c r="H362" s="31">
        <v>106</v>
      </c>
      <c r="I362" s="164">
        <v>41.233333333333334</v>
      </c>
      <c r="K362" s="126">
        <v>73.17</v>
      </c>
      <c r="L362" s="81">
        <v>0.21340992647058826</v>
      </c>
      <c r="M362" s="82">
        <v>14.328952205882354</v>
      </c>
      <c r="N362" s="82">
        <v>1.2906219362745097</v>
      </c>
      <c r="O362" s="82">
        <v>0.17276041666666669</v>
      </c>
      <c r="P362" s="82">
        <v>0.63006740196078437</v>
      </c>
      <c r="Q362" s="82">
        <v>4.0649509803921573</v>
      </c>
      <c r="R362" s="82">
        <v>5.5080085784313724</v>
      </c>
      <c r="S362" s="82">
        <v>9.1461397058823529E-2</v>
      </c>
      <c r="T362" s="82">
        <v>4.0649509803921569E-2</v>
      </c>
      <c r="U362" s="91">
        <v>1.59</v>
      </c>
      <c r="V362" s="90">
        <v>99.51</v>
      </c>
      <c r="W362" s="123">
        <v>57</v>
      </c>
      <c r="X362" s="100">
        <v>123</v>
      </c>
      <c r="Y362" s="100">
        <v>54</v>
      </c>
      <c r="Z362" s="100">
        <v>30</v>
      </c>
      <c r="AA362" s="100">
        <v>290</v>
      </c>
      <c r="AB362" s="100">
        <v>26</v>
      </c>
      <c r="AC362" s="100">
        <v>27</v>
      </c>
      <c r="AD362" s="100">
        <v>13</v>
      </c>
      <c r="AE362" s="100">
        <v>409</v>
      </c>
      <c r="AF362" s="100">
        <v>94</v>
      </c>
      <c r="AG362" s="100">
        <v>154</v>
      </c>
      <c r="AH362" s="100">
        <v>57</v>
      </c>
      <c r="AI362" s="100" t="s">
        <v>129</v>
      </c>
      <c r="AJ362" s="100">
        <v>20</v>
      </c>
      <c r="AK362" s="100">
        <v>3</v>
      </c>
      <c r="AL362" s="100" t="s">
        <v>128</v>
      </c>
      <c r="AM362" s="100">
        <v>4</v>
      </c>
      <c r="AN362" s="100">
        <v>17</v>
      </c>
      <c r="AO362" s="100"/>
      <c r="AP362" s="101">
        <v>6</v>
      </c>
      <c r="AQ362" s="100"/>
      <c r="AR362" s="96"/>
      <c r="AS362" s="96"/>
      <c r="AT362" s="96"/>
      <c r="AU362" s="96"/>
      <c r="AV362" s="96"/>
      <c r="AW362" s="96"/>
      <c r="AX362" s="96"/>
      <c r="AY362" s="96"/>
      <c r="AZ362" s="96"/>
      <c r="BA362" s="96"/>
      <c r="BB362" s="96"/>
      <c r="BC362" s="96"/>
      <c r="BD362" s="96"/>
      <c r="BE362" s="96"/>
      <c r="BF362" s="96"/>
      <c r="BG362" s="96"/>
      <c r="BH362" s="96"/>
      <c r="BI362" s="96"/>
      <c r="BJ362" s="96"/>
      <c r="BK362" s="96"/>
      <c r="BL362" s="96"/>
      <c r="BM362" s="96"/>
      <c r="BN362" s="96"/>
      <c r="BO362" s="96"/>
      <c r="BP362" s="96"/>
      <c r="BQ362" s="96"/>
      <c r="BR362" s="96"/>
      <c r="BS362" s="157"/>
    </row>
    <row r="363" spans="1:91">
      <c r="A363" s="36" t="s">
        <v>566</v>
      </c>
      <c r="B363" s="36"/>
      <c r="C363" s="71" t="s">
        <v>239</v>
      </c>
      <c r="D363" s="115" t="s">
        <v>11</v>
      </c>
      <c r="E363" s="137">
        <v>38</v>
      </c>
      <c r="F363" s="168">
        <v>6.6</v>
      </c>
      <c r="G363" s="168"/>
      <c r="H363" s="31">
        <v>106</v>
      </c>
      <c r="I363" s="164">
        <v>41.233333333333334</v>
      </c>
      <c r="K363" s="126">
        <v>75.400000000000006</v>
      </c>
      <c r="L363" s="81">
        <v>0.20574310415808977</v>
      </c>
      <c r="M363" s="82">
        <v>13.579044874433922</v>
      </c>
      <c r="N363" s="82">
        <v>0.99785405516673531</v>
      </c>
      <c r="O363" s="82">
        <v>0.19545594895018528</v>
      </c>
      <c r="P363" s="82">
        <v>0.6378036228900783</v>
      </c>
      <c r="Q363" s="82">
        <v>3.3330382873610542</v>
      </c>
      <c r="R363" s="82">
        <v>5.4933408810209956</v>
      </c>
      <c r="S363" s="82">
        <v>8.2297241663235904E-2</v>
      </c>
      <c r="T363" s="82">
        <v>2.0574310415808976E-2</v>
      </c>
      <c r="U363" s="91">
        <v>2.79</v>
      </c>
      <c r="V363" s="90">
        <v>99.95</v>
      </c>
      <c r="W363" s="123">
        <v>69</v>
      </c>
      <c r="X363" s="100">
        <v>115</v>
      </c>
      <c r="Y363" s="100">
        <v>55</v>
      </c>
      <c r="Z363" s="100">
        <v>30</v>
      </c>
      <c r="AA363" s="100">
        <v>277</v>
      </c>
      <c r="AB363" s="100">
        <v>24</v>
      </c>
      <c r="AC363" s="100">
        <v>21</v>
      </c>
      <c r="AD363" s="100">
        <v>11</v>
      </c>
      <c r="AE363" s="100">
        <v>443</v>
      </c>
      <c r="AF363" s="100">
        <v>88</v>
      </c>
      <c r="AG363" s="100">
        <v>150</v>
      </c>
      <c r="AH363" s="100">
        <v>65</v>
      </c>
      <c r="AI363" s="100" t="s">
        <v>129</v>
      </c>
      <c r="AJ363" s="100">
        <v>15</v>
      </c>
      <c r="AK363" s="100">
        <v>4</v>
      </c>
      <c r="AL363" s="100">
        <v>4</v>
      </c>
      <c r="AM363" s="100">
        <v>7</v>
      </c>
      <c r="AN363" s="100">
        <v>17</v>
      </c>
      <c r="AO363" s="100"/>
      <c r="AP363" s="101">
        <v>7</v>
      </c>
      <c r="AQ363" s="100"/>
      <c r="AR363" s="96"/>
      <c r="AS363" s="96"/>
      <c r="AT363" s="96"/>
      <c r="AU363" s="96"/>
      <c r="AV363" s="96"/>
      <c r="AW363" s="96"/>
      <c r="AX363" s="96"/>
      <c r="AY363" s="96"/>
      <c r="AZ363" s="96"/>
      <c r="BA363" s="96"/>
      <c r="BB363" s="96"/>
      <c r="BC363" s="96"/>
      <c r="BD363" s="96"/>
      <c r="BE363" s="96"/>
      <c r="BF363" s="96"/>
      <c r="BG363" s="96"/>
      <c r="BH363" s="96"/>
      <c r="BI363" s="96"/>
      <c r="BJ363" s="96"/>
      <c r="BK363" s="96"/>
      <c r="BL363" s="96"/>
      <c r="BM363" s="96"/>
      <c r="BN363" s="96"/>
      <c r="BO363" s="96"/>
      <c r="BP363" s="96"/>
      <c r="BQ363" s="96"/>
      <c r="BR363" s="96"/>
      <c r="BS363" s="157"/>
    </row>
    <row r="364" spans="1:91">
      <c r="A364" s="36" t="s">
        <v>567</v>
      </c>
      <c r="B364" s="36"/>
      <c r="C364" s="71" t="s">
        <v>239</v>
      </c>
      <c r="D364" s="115" t="s">
        <v>11</v>
      </c>
      <c r="E364" s="137">
        <v>38</v>
      </c>
      <c r="F364" s="168">
        <v>6.583333333333333</v>
      </c>
      <c r="G364" s="168"/>
      <c r="H364" s="31">
        <v>106</v>
      </c>
      <c r="I364" s="164">
        <v>40.68333333333333</v>
      </c>
      <c r="K364" s="126">
        <v>75.36</v>
      </c>
      <c r="L364" s="81">
        <v>0.21385281826521249</v>
      </c>
      <c r="M364" s="82">
        <v>13.645846498827847</v>
      </c>
      <c r="N364" s="82">
        <v>0.77394353276934058</v>
      </c>
      <c r="O364" s="82">
        <v>0.132385077973703</v>
      </c>
      <c r="P364" s="82">
        <v>0.60082458464988275</v>
      </c>
      <c r="Q364" s="82">
        <v>3.9206350015288964</v>
      </c>
      <c r="R364" s="82">
        <v>5.1630180409744169</v>
      </c>
      <c r="S364" s="82">
        <v>8.1467740291509536E-2</v>
      </c>
      <c r="T364" s="82">
        <v>2.0366935072877384E-2</v>
      </c>
      <c r="U364" s="91">
        <v>1.8</v>
      </c>
      <c r="V364" s="90">
        <v>99.91</v>
      </c>
      <c r="W364" s="123">
        <v>38</v>
      </c>
      <c r="X364" s="100">
        <v>112</v>
      </c>
      <c r="Y364" s="100">
        <v>58</v>
      </c>
      <c r="Z364" s="100">
        <v>33</v>
      </c>
      <c r="AA364" s="100">
        <v>283</v>
      </c>
      <c r="AB364" s="100">
        <v>25</v>
      </c>
      <c r="AC364" s="100">
        <v>29</v>
      </c>
      <c r="AD364" s="100">
        <v>9</v>
      </c>
      <c r="AE364" s="100">
        <v>357</v>
      </c>
      <c r="AF364" s="100">
        <v>88</v>
      </c>
      <c r="AG364" s="100">
        <v>153</v>
      </c>
      <c r="AH364" s="100">
        <v>65</v>
      </c>
      <c r="AI364" s="100" t="s">
        <v>129</v>
      </c>
      <c r="AJ364" s="100">
        <v>19</v>
      </c>
      <c r="AK364" s="100">
        <v>6</v>
      </c>
      <c r="AL364" s="100" t="s">
        <v>128</v>
      </c>
      <c r="AM364" s="100">
        <v>4</v>
      </c>
      <c r="AN364" s="100">
        <v>15</v>
      </c>
      <c r="AO364" s="100"/>
      <c r="AP364" s="101">
        <v>7</v>
      </c>
      <c r="AQ364" s="100"/>
      <c r="AR364" s="96"/>
      <c r="AS364" s="96"/>
      <c r="AT364" s="96"/>
      <c r="AU364" s="96"/>
      <c r="AV364" s="96"/>
      <c r="AW364" s="96"/>
      <c r="AX364" s="96"/>
      <c r="AY364" s="96"/>
      <c r="AZ364" s="96"/>
      <c r="BA364" s="96"/>
      <c r="BB364" s="96"/>
      <c r="BC364" s="96"/>
      <c r="BD364" s="96"/>
      <c r="BE364" s="96"/>
      <c r="BF364" s="96"/>
      <c r="BG364" s="96"/>
      <c r="BH364" s="96"/>
      <c r="BI364" s="96"/>
      <c r="BJ364" s="96"/>
      <c r="BK364" s="96"/>
      <c r="BL364" s="96"/>
      <c r="BM364" s="96"/>
      <c r="BN364" s="96"/>
      <c r="BO364" s="96"/>
      <c r="BP364" s="96"/>
      <c r="BQ364" s="96"/>
      <c r="BR364" s="96"/>
      <c r="BS364" s="157"/>
    </row>
    <row r="365" spans="1:91">
      <c r="A365" s="31" t="s">
        <v>570</v>
      </c>
      <c r="B365" s="31"/>
      <c r="C365" s="71" t="s">
        <v>530</v>
      </c>
      <c r="D365" s="9" t="s">
        <v>8</v>
      </c>
      <c r="E365" s="137">
        <v>38</v>
      </c>
      <c r="F365" s="168">
        <v>22.466666666666665</v>
      </c>
      <c r="G365" s="168"/>
      <c r="H365" s="31">
        <v>106</v>
      </c>
      <c r="I365" s="164">
        <v>52.81666666666667</v>
      </c>
      <c r="K365" s="126">
        <v>72.98</v>
      </c>
      <c r="L365" s="81">
        <v>0.23249341438703139</v>
      </c>
      <c r="M365" s="82">
        <v>14.556109422492399</v>
      </c>
      <c r="N365" s="82">
        <v>1.4455025329280646</v>
      </c>
      <c r="O365" s="82">
        <v>0.1010840932117528</v>
      </c>
      <c r="P365" s="82">
        <v>0.63682978723404249</v>
      </c>
      <c r="Q365" s="82">
        <v>4.3162907801418431</v>
      </c>
      <c r="R365" s="82">
        <v>5.3776737588652477</v>
      </c>
      <c r="S365" s="82">
        <v>8.0867274569402223E-2</v>
      </c>
      <c r="T365" s="82">
        <v>4.0433637284701111E-2</v>
      </c>
      <c r="U365" s="90">
        <v>1.07</v>
      </c>
      <c r="V365" s="90">
        <v>99.77</v>
      </c>
      <c r="W365" s="102">
        <v>48</v>
      </c>
      <c r="X365" s="99">
        <v>123</v>
      </c>
      <c r="Y365" s="99">
        <v>64</v>
      </c>
      <c r="Z365" s="99">
        <v>39</v>
      </c>
      <c r="AA365" s="99">
        <v>295</v>
      </c>
      <c r="AB365" s="99">
        <v>27</v>
      </c>
      <c r="AC365" s="99">
        <v>21</v>
      </c>
      <c r="AD365" s="99">
        <v>14</v>
      </c>
      <c r="AE365" s="99">
        <v>459</v>
      </c>
      <c r="AF365" s="99">
        <v>107</v>
      </c>
      <c r="AG365" s="99">
        <v>151</v>
      </c>
      <c r="AH365" s="99">
        <v>77</v>
      </c>
      <c r="AI365" s="99" t="s">
        <v>129</v>
      </c>
      <c r="AJ365" s="99">
        <v>16</v>
      </c>
      <c r="AK365" s="99">
        <v>6</v>
      </c>
      <c r="AL365" s="99" t="s">
        <v>128</v>
      </c>
      <c r="AM365" s="99">
        <v>7</v>
      </c>
      <c r="AN365" s="99">
        <v>16</v>
      </c>
      <c r="AO365" s="99"/>
      <c r="AP365" s="97">
        <v>7</v>
      </c>
      <c r="AQ365" s="99"/>
      <c r="AR365" s="96"/>
      <c r="AS365" s="96"/>
      <c r="AT365" s="96"/>
      <c r="AU365" s="96"/>
      <c r="AV365" s="96"/>
      <c r="AW365" s="96"/>
      <c r="AX365" s="96"/>
      <c r="AY365" s="96"/>
      <c r="AZ365" s="96"/>
      <c r="BA365" s="96"/>
      <c r="BB365" s="96"/>
      <c r="BC365" s="96"/>
      <c r="BD365" s="96"/>
      <c r="BE365" s="96"/>
      <c r="BF365" s="96"/>
      <c r="BG365" s="96"/>
      <c r="BH365" s="96"/>
      <c r="BI365" s="96"/>
      <c r="BJ365" s="96"/>
      <c r="BK365" s="96"/>
      <c r="BL365" s="96"/>
      <c r="BM365" s="96"/>
      <c r="BN365" s="96"/>
      <c r="BO365" s="96"/>
      <c r="BP365" s="96"/>
      <c r="BQ365" s="96"/>
      <c r="BR365" s="96"/>
      <c r="BS365" s="157"/>
    </row>
    <row r="366" spans="1:91" s="10" customFormat="1">
      <c r="A366" s="10" t="s">
        <v>669</v>
      </c>
      <c r="C366" s="70" t="s">
        <v>421</v>
      </c>
      <c r="D366" s="10" t="s">
        <v>443</v>
      </c>
      <c r="E366" s="137">
        <v>38</v>
      </c>
      <c r="F366" s="168">
        <v>13</v>
      </c>
      <c r="G366" s="168"/>
      <c r="H366" s="31">
        <v>106</v>
      </c>
      <c r="I366" s="164">
        <v>35.31666666666667</v>
      </c>
      <c r="J366" s="157"/>
      <c r="K366" s="126">
        <v>74.053972035214912</v>
      </c>
      <c r="L366" s="91">
        <v>0.21274054893837391</v>
      </c>
      <c r="M366" s="90">
        <v>12.865737959606422</v>
      </c>
      <c r="N366" s="90">
        <v>0.56730813050233053</v>
      </c>
      <c r="O366" s="90">
        <v>0.12156602796478509</v>
      </c>
      <c r="P366" s="90">
        <v>0.42548109787674782</v>
      </c>
      <c r="Q366" s="90">
        <v>2.9277151734852414</v>
      </c>
      <c r="R366" s="90">
        <v>6.5645655100983955</v>
      </c>
      <c r="S366" s="90">
        <v>6.0783013982392546E-2</v>
      </c>
      <c r="T366" s="90">
        <v>1.0130502330398758E-2</v>
      </c>
      <c r="U366" s="90">
        <v>1.26</v>
      </c>
      <c r="V366" s="90">
        <v>97.81</v>
      </c>
      <c r="W366" s="102">
        <v>57</v>
      </c>
      <c r="X366" s="99">
        <v>115</v>
      </c>
      <c r="Y366" s="99">
        <v>45</v>
      </c>
      <c r="Z366" s="99">
        <v>29</v>
      </c>
      <c r="AA366" s="99">
        <v>245</v>
      </c>
      <c r="AB366" s="99">
        <v>23</v>
      </c>
      <c r="AC366" s="99">
        <v>25</v>
      </c>
      <c r="AD366" s="99">
        <v>12</v>
      </c>
      <c r="AE366" s="99">
        <v>385</v>
      </c>
      <c r="AF366" s="99">
        <v>80</v>
      </c>
      <c r="AG366" s="99">
        <v>138</v>
      </c>
      <c r="AH366" s="99">
        <v>51</v>
      </c>
      <c r="AI366" s="99">
        <v>4</v>
      </c>
      <c r="AJ366" s="99">
        <v>18</v>
      </c>
      <c r="AK366" s="99">
        <v>5</v>
      </c>
      <c r="AL366" s="99" t="s">
        <v>127</v>
      </c>
      <c r="AM366" s="99"/>
      <c r="AN366" s="99">
        <v>16</v>
      </c>
      <c r="AO366" s="99"/>
      <c r="AP366" s="97">
        <v>3</v>
      </c>
      <c r="AQ366" s="99"/>
      <c r="AR366" s="96"/>
      <c r="AS366" s="96"/>
      <c r="AT366" s="96"/>
      <c r="AU366" s="96"/>
      <c r="AV366" s="96"/>
      <c r="AW366" s="96"/>
      <c r="AX366" s="96"/>
      <c r="AY366" s="96"/>
      <c r="AZ366" s="96"/>
      <c r="BA366" s="96"/>
      <c r="BB366" s="96"/>
      <c r="BC366" s="96"/>
      <c r="BD366" s="96"/>
      <c r="BE366" s="96"/>
      <c r="BF366" s="96"/>
      <c r="BG366" s="96"/>
      <c r="BH366" s="96"/>
      <c r="BI366" s="96"/>
      <c r="BJ366" s="96"/>
      <c r="BK366" s="96"/>
      <c r="BL366" s="96"/>
      <c r="BM366" s="96"/>
      <c r="BN366" s="96"/>
      <c r="BO366" s="96"/>
      <c r="BP366" s="96"/>
      <c r="BQ366" s="96"/>
      <c r="BR366" s="96"/>
      <c r="BS366" s="157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</row>
    <row r="367" spans="1:91">
      <c r="A367" s="31" t="s">
        <v>147</v>
      </c>
      <c r="B367" s="31"/>
      <c r="C367" s="71" t="s">
        <v>421</v>
      </c>
      <c r="D367" s="9" t="s">
        <v>2</v>
      </c>
      <c r="E367" s="137">
        <v>38.138890000000004</v>
      </c>
      <c r="F367" s="168">
        <v>8.333400000000001</v>
      </c>
      <c r="G367" s="168"/>
      <c r="H367" s="31">
        <v>106.60138999999999</v>
      </c>
      <c r="I367" s="164">
        <v>8.333400000000001</v>
      </c>
      <c r="K367" s="126">
        <v>76.33</v>
      </c>
      <c r="L367" s="81">
        <v>0.19</v>
      </c>
      <c r="M367" s="82">
        <v>12.23</v>
      </c>
      <c r="N367" s="82">
        <v>1.2</v>
      </c>
      <c r="O367" s="85" t="s">
        <v>403</v>
      </c>
      <c r="P367" s="82">
        <v>0.67</v>
      </c>
      <c r="Q367" s="82">
        <v>3.51</v>
      </c>
      <c r="R367" s="82">
        <v>4.7699999999999996</v>
      </c>
      <c r="S367" s="82">
        <v>0.05</v>
      </c>
      <c r="T367" s="82">
        <v>7.0000000000000007E-2</v>
      </c>
      <c r="U367" s="90">
        <v>1.85</v>
      </c>
      <c r="V367" s="90">
        <f>SUM(K367:T367)</f>
        <v>99.02</v>
      </c>
      <c r="W367" s="102">
        <v>43</v>
      </c>
      <c r="X367" s="99">
        <v>105</v>
      </c>
      <c r="Y367" s="99">
        <v>50</v>
      </c>
      <c r="Z367" s="99">
        <v>29</v>
      </c>
      <c r="AA367" s="99">
        <v>242</v>
      </c>
      <c r="AB367" s="99">
        <v>23</v>
      </c>
      <c r="AC367" s="99">
        <v>20</v>
      </c>
      <c r="AD367" s="99">
        <v>11</v>
      </c>
      <c r="AE367" s="99">
        <v>368</v>
      </c>
      <c r="AF367" s="99">
        <v>78</v>
      </c>
      <c r="AG367" s="99">
        <v>140</v>
      </c>
      <c r="AH367" s="99">
        <v>23</v>
      </c>
      <c r="AI367" s="99">
        <v>5</v>
      </c>
      <c r="AJ367" s="99">
        <v>16</v>
      </c>
      <c r="AK367" s="99" t="s">
        <v>323</v>
      </c>
      <c r="AM367" s="99" t="s">
        <v>127</v>
      </c>
      <c r="AN367" s="99">
        <v>15</v>
      </c>
      <c r="AO367" s="99"/>
      <c r="AP367" s="97">
        <v>6</v>
      </c>
      <c r="AQ367" s="99"/>
      <c r="AR367" s="96"/>
      <c r="AS367" s="96"/>
      <c r="AT367" s="96"/>
      <c r="AU367" s="96"/>
      <c r="AV367" s="96"/>
      <c r="AW367" s="96"/>
      <c r="AX367" s="96"/>
      <c r="AY367" s="96"/>
      <c r="AZ367" s="96"/>
      <c r="BA367" s="96"/>
      <c r="BB367" s="96"/>
      <c r="BC367" s="96"/>
      <c r="BD367" s="96"/>
      <c r="BE367" s="96"/>
      <c r="BF367" s="96"/>
      <c r="BG367" s="96"/>
      <c r="BH367" s="96"/>
      <c r="BI367" s="96"/>
      <c r="BJ367" s="96"/>
      <c r="BK367" s="96"/>
      <c r="BL367" s="96"/>
      <c r="BM367" s="96"/>
      <c r="BN367" s="96"/>
      <c r="BO367" s="96"/>
      <c r="BP367" s="96"/>
      <c r="BQ367" s="96"/>
      <c r="BR367" s="96"/>
      <c r="BS367" s="157"/>
    </row>
    <row r="368" spans="1:91">
      <c r="A368" s="31" t="s">
        <v>148</v>
      </c>
      <c r="B368" s="31"/>
      <c r="C368" s="71" t="s">
        <v>421</v>
      </c>
      <c r="D368" s="9" t="s">
        <v>1</v>
      </c>
      <c r="E368" s="137">
        <v>38.139719999999997</v>
      </c>
      <c r="F368" s="168">
        <v>8.3832000000000004</v>
      </c>
      <c r="G368" s="168"/>
      <c r="H368" s="31">
        <v>106.60917000000001</v>
      </c>
      <c r="I368" s="164">
        <v>8.3832000000000004</v>
      </c>
      <c r="K368" s="126">
        <v>82.14</v>
      </c>
      <c r="L368" s="81">
        <v>0.16</v>
      </c>
      <c r="M368" s="82">
        <v>9.31</v>
      </c>
      <c r="N368" s="82">
        <v>0.87</v>
      </c>
      <c r="O368" s="85" t="s">
        <v>403</v>
      </c>
      <c r="P368" s="82">
        <v>0.59</v>
      </c>
      <c r="Q368" s="82">
        <v>2.31</v>
      </c>
      <c r="R368" s="82">
        <v>3.9</v>
      </c>
      <c r="S368" s="82">
        <v>0.05</v>
      </c>
      <c r="T368" s="82">
        <v>0.05</v>
      </c>
      <c r="U368" s="90">
        <v>3.31</v>
      </c>
      <c r="V368" s="90">
        <f>SUM(K368:T368)</f>
        <v>99.38000000000001</v>
      </c>
      <c r="W368" s="102">
        <v>20</v>
      </c>
      <c r="X368" s="99">
        <v>73</v>
      </c>
      <c r="Y368" s="99">
        <v>67</v>
      </c>
      <c r="Z368" s="99">
        <v>21</v>
      </c>
      <c r="AA368" s="99">
        <v>172</v>
      </c>
      <c r="AB368" s="99">
        <v>17</v>
      </c>
      <c r="AC368" s="99">
        <v>18</v>
      </c>
      <c r="AD368" s="99">
        <v>9</v>
      </c>
      <c r="AE368" s="99">
        <v>385</v>
      </c>
      <c r="AF368" s="99">
        <v>75</v>
      </c>
      <c r="AG368" s="99">
        <v>121</v>
      </c>
      <c r="AH368" s="99">
        <v>17</v>
      </c>
      <c r="AI368" s="99">
        <v>3</v>
      </c>
      <c r="AJ368" s="99">
        <v>11</v>
      </c>
      <c r="AK368" s="99" t="s">
        <v>323</v>
      </c>
      <c r="AM368" s="99">
        <v>8</v>
      </c>
      <c r="AN368" s="99">
        <v>11</v>
      </c>
      <c r="AO368" s="99"/>
      <c r="AP368" s="97">
        <v>4</v>
      </c>
      <c r="AQ368" s="99"/>
      <c r="AR368" s="96"/>
      <c r="AS368" s="96"/>
      <c r="AT368" s="96"/>
      <c r="AU368" s="96"/>
      <c r="AV368" s="96"/>
      <c r="AW368" s="96"/>
      <c r="AX368" s="96"/>
      <c r="AY368" s="96"/>
      <c r="AZ368" s="96"/>
      <c r="BA368" s="96"/>
      <c r="BB368" s="96"/>
      <c r="BC368" s="96"/>
      <c r="BD368" s="96"/>
      <c r="BE368" s="96"/>
      <c r="BF368" s="96"/>
      <c r="BG368" s="96"/>
      <c r="BH368" s="96"/>
      <c r="BI368" s="96"/>
      <c r="BJ368" s="96"/>
      <c r="BK368" s="96"/>
      <c r="BL368" s="96"/>
      <c r="BM368" s="96"/>
      <c r="BN368" s="96"/>
      <c r="BO368" s="96"/>
      <c r="BP368" s="96"/>
      <c r="BQ368" s="96"/>
      <c r="BR368" s="96"/>
      <c r="BS368" s="157"/>
    </row>
    <row r="369" spans="1:71">
      <c r="A369" s="31" t="s">
        <v>149</v>
      </c>
      <c r="B369" s="31"/>
      <c r="C369" s="71" t="s">
        <v>421</v>
      </c>
      <c r="D369" s="9" t="s">
        <v>297</v>
      </c>
      <c r="E369" s="137">
        <v>38.223889999999997</v>
      </c>
      <c r="F369" s="168">
        <v>13.433400000000001</v>
      </c>
      <c r="G369" s="168"/>
      <c r="H369" s="31">
        <v>106.58861</v>
      </c>
      <c r="I369" s="164">
        <v>13.433400000000001</v>
      </c>
      <c r="K369" s="126">
        <v>75.09</v>
      </c>
      <c r="L369" s="81">
        <v>0.22</v>
      </c>
      <c r="M369" s="82">
        <v>13.06</v>
      </c>
      <c r="N369" s="82">
        <v>0.62</v>
      </c>
      <c r="O369" s="82">
        <v>0.12</v>
      </c>
      <c r="P369" s="82">
        <v>0.48</v>
      </c>
      <c r="Q369" s="82">
        <v>3.03</v>
      </c>
      <c r="R369" s="82">
        <v>6.41</v>
      </c>
      <c r="S369" s="82" t="s">
        <v>509</v>
      </c>
      <c r="T369" s="82">
        <v>0.12</v>
      </c>
      <c r="U369" s="90">
        <v>1.18</v>
      </c>
      <c r="V369" s="90">
        <f>SUM(K369:T369)</f>
        <v>99.15000000000002</v>
      </c>
      <c r="W369" s="102">
        <v>33</v>
      </c>
      <c r="X369" s="99">
        <v>120</v>
      </c>
      <c r="Y369" s="99">
        <v>44</v>
      </c>
      <c r="Z369" s="99">
        <v>31</v>
      </c>
      <c r="AA369" s="99">
        <v>255</v>
      </c>
      <c r="AB369" s="99">
        <v>23</v>
      </c>
      <c r="AC369" s="99">
        <v>21</v>
      </c>
      <c r="AD369" s="99">
        <v>12</v>
      </c>
      <c r="AE369" s="99">
        <v>387</v>
      </c>
      <c r="AF369" s="99">
        <v>69</v>
      </c>
      <c r="AG369" s="99">
        <v>128</v>
      </c>
      <c r="AH369" s="99">
        <v>23</v>
      </c>
      <c r="AI369" s="99">
        <v>4</v>
      </c>
      <c r="AJ369" s="99">
        <v>18</v>
      </c>
      <c r="AK369" s="99" t="s">
        <v>323</v>
      </c>
      <c r="AM369" s="99" t="s">
        <v>127</v>
      </c>
      <c r="AN369" s="99">
        <v>15</v>
      </c>
      <c r="AO369" s="99"/>
      <c r="AP369" s="97">
        <v>8</v>
      </c>
      <c r="AQ369" s="99"/>
      <c r="AR369" s="96"/>
      <c r="AS369" s="96"/>
      <c r="AT369" s="96"/>
      <c r="AU369" s="96"/>
      <c r="AV369" s="96"/>
      <c r="AW369" s="96"/>
      <c r="AX369" s="96"/>
      <c r="AY369" s="96"/>
      <c r="AZ369" s="96"/>
      <c r="BA369" s="96"/>
      <c r="BB369" s="96"/>
      <c r="BC369" s="96"/>
      <c r="BD369" s="96"/>
      <c r="BE369" s="96"/>
      <c r="BF369" s="96"/>
      <c r="BG369" s="96"/>
      <c r="BH369" s="96"/>
      <c r="BI369" s="96"/>
      <c r="BJ369" s="96"/>
      <c r="BK369" s="96"/>
      <c r="BL369" s="96"/>
      <c r="BM369" s="96"/>
      <c r="BN369" s="96"/>
      <c r="BO369" s="96"/>
      <c r="BP369" s="96"/>
      <c r="BQ369" s="96"/>
      <c r="BR369" s="96"/>
      <c r="BS369" s="157"/>
    </row>
    <row r="370" spans="1:71">
      <c r="A370" s="31" t="s">
        <v>295</v>
      </c>
      <c r="B370" s="31"/>
      <c r="C370" s="71" t="s">
        <v>421</v>
      </c>
      <c r="D370" s="9" t="s">
        <v>297</v>
      </c>
      <c r="E370" s="137">
        <v>38.227780000000003</v>
      </c>
      <c r="F370" s="168">
        <v>13.6668</v>
      </c>
      <c r="G370" s="168"/>
      <c r="H370" s="31">
        <v>106.59222</v>
      </c>
      <c r="I370" s="164">
        <v>13.6668</v>
      </c>
      <c r="K370" s="126">
        <v>73.45</v>
      </c>
      <c r="L370" s="81">
        <v>0.24</v>
      </c>
      <c r="M370" s="82">
        <v>14.16</v>
      </c>
      <c r="N370" s="82">
        <v>1.5</v>
      </c>
      <c r="O370" s="82">
        <v>0.45</v>
      </c>
      <c r="P370" s="82">
        <v>1.37</v>
      </c>
      <c r="Q370" s="82">
        <v>1.67</v>
      </c>
      <c r="R370" s="82">
        <v>6.52</v>
      </c>
      <c r="S370" s="82">
        <v>0.05</v>
      </c>
      <c r="T370" s="82">
        <v>0.01</v>
      </c>
      <c r="U370" s="90">
        <v>6.03</v>
      </c>
      <c r="V370" s="90">
        <f>SUM(K370:T370)</f>
        <v>99.42</v>
      </c>
      <c r="W370" s="102">
        <v>63</v>
      </c>
      <c r="X370" s="99">
        <v>115</v>
      </c>
      <c r="Y370" s="99">
        <v>374</v>
      </c>
      <c r="Z370" s="99">
        <v>28</v>
      </c>
      <c r="AA370" s="99">
        <v>208</v>
      </c>
      <c r="AB370" s="99">
        <v>25</v>
      </c>
      <c r="AC370" s="99">
        <v>19</v>
      </c>
      <c r="AD370" s="99">
        <v>14</v>
      </c>
      <c r="AE370" s="99">
        <v>394</v>
      </c>
      <c r="AF370" s="99">
        <v>79</v>
      </c>
      <c r="AG370" s="99">
        <v>140</v>
      </c>
      <c r="AH370" s="99">
        <v>25</v>
      </c>
      <c r="AI370" s="99">
        <v>5</v>
      </c>
      <c r="AJ370" s="99">
        <v>18</v>
      </c>
      <c r="AK370" s="99">
        <v>4</v>
      </c>
      <c r="AM370" s="99">
        <v>6</v>
      </c>
      <c r="AN370" s="99">
        <v>17</v>
      </c>
      <c r="AO370" s="99"/>
      <c r="AP370" s="97">
        <v>8</v>
      </c>
      <c r="AQ370" s="99"/>
      <c r="AR370" s="96"/>
      <c r="AS370" s="96"/>
      <c r="AT370" s="96"/>
      <c r="AU370" s="96"/>
      <c r="AV370" s="96"/>
      <c r="AW370" s="96"/>
      <c r="AX370" s="96"/>
      <c r="AY370" s="96"/>
      <c r="AZ370" s="96"/>
      <c r="BA370" s="96"/>
      <c r="BB370" s="96"/>
      <c r="BC370" s="96"/>
      <c r="BD370" s="96"/>
      <c r="BE370" s="96"/>
      <c r="BF370" s="96"/>
      <c r="BG370" s="96"/>
      <c r="BH370" s="96"/>
      <c r="BI370" s="96"/>
      <c r="BJ370" s="96"/>
      <c r="BK370" s="96"/>
      <c r="BL370" s="96"/>
      <c r="BM370" s="96"/>
      <c r="BN370" s="96"/>
      <c r="BO370" s="96"/>
      <c r="BP370" s="96"/>
      <c r="BQ370" s="96"/>
      <c r="BR370" s="96"/>
      <c r="BS370" s="157"/>
    </row>
    <row r="371" spans="1:71">
      <c r="A371" s="31" t="s">
        <v>296</v>
      </c>
      <c r="B371" s="31"/>
      <c r="C371" s="71" t="s">
        <v>421</v>
      </c>
      <c r="D371" s="9" t="s">
        <v>297</v>
      </c>
      <c r="E371" s="137">
        <v>38.223059999999997</v>
      </c>
      <c r="F371" s="168">
        <v>13.383600000000001</v>
      </c>
      <c r="G371" s="168"/>
      <c r="H371" s="31">
        <v>106.59139</v>
      </c>
      <c r="I371" s="164">
        <v>13.383600000000001</v>
      </c>
      <c r="K371" s="126">
        <v>72.430000000000007</v>
      </c>
      <c r="L371" s="81">
        <v>0.25</v>
      </c>
      <c r="M371" s="82">
        <v>14.73</v>
      </c>
      <c r="N371" s="82">
        <v>1.61</v>
      </c>
      <c r="O371" s="82">
        <v>0.3</v>
      </c>
      <c r="P371" s="82">
        <v>0.84</v>
      </c>
      <c r="Q371" s="82">
        <v>3.59</v>
      </c>
      <c r="R371" s="82">
        <v>5.63</v>
      </c>
      <c r="S371" s="82">
        <v>0.06</v>
      </c>
      <c r="T371" s="82">
        <v>0.03</v>
      </c>
      <c r="U371" s="90">
        <v>2.2400000000000002</v>
      </c>
      <c r="V371" s="90">
        <f>SUM(K371:T371)</f>
        <v>99.470000000000013</v>
      </c>
      <c r="W371" s="102">
        <v>68</v>
      </c>
      <c r="X371" s="99">
        <v>126</v>
      </c>
      <c r="Y371" s="99">
        <v>92</v>
      </c>
      <c r="Z371" s="99">
        <v>25</v>
      </c>
      <c r="AA371" s="99">
        <v>289</v>
      </c>
      <c r="AB371" s="99">
        <v>26</v>
      </c>
      <c r="AC371" s="99">
        <v>25</v>
      </c>
      <c r="AD371" s="99">
        <v>14</v>
      </c>
      <c r="AE371" s="99">
        <v>456</v>
      </c>
      <c r="AF371" s="99">
        <v>46</v>
      </c>
      <c r="AG371" s="99">
        <v>148</v>
      </c>
      <c r="AH371" s="99">
        <v>26</v>
      </c>
      <c r="AI371" s="99">
        <v>5</v>
      </c>
      <c r="AJ371" s="99">
        <v>17</v>
      </c>
      <c r="AK371" s="99" t="s">
        <v>323</v>
      </c>
      <c r="AM371" s="99" t="s">
        <v>127</v>
      </c>
      <c r="AN371" s="99">
        <v>17</v>
      </c>
      <c r="AO371" s="99"/>
      <c r="AP371" s="97">
        <v>9</v>
      </c>
      <c r="AQ371" s="99"/>
      <c r="AR371" s="96"/>
      <c r="AS371" s="96"/>
      <c r="AT371" s="96"/>
      <c r="AU371" s="96"/>
      <c r="AV371" s="96"/>
      <c r="AW371" s="96"/>
      <c r="AX371" s="96"/>
      <c r="AY371" s="96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96"/>
      <c r="BL371" s="96"/>
      <c r="BM371" s="96"/>
      <c r="BN371" s="96"/>
      <c r="BO371" s="96"/>
      <c r="BP371" s="96"/>
      <c r="BQ371" s="96"/>
      <c r="BR371" s="96"/>
      <c r="BS371" s="157"/>
    </row>
    <row r="372" spans="1:71">
      <c r="A372" s="115" t="s">
        <v>700</v>
      </c>
      <c r="B372" s="115"/>
      <c r="C372" s="22" t="s">
        <v>517</v>
      </c>
      <c r="D372" s="22" t="s">
        <v>701</v>
      </c>
      <c r="E372" s="136">
        <v>38</v>
      </c>
      <c r="F372" s="168">
        <v>4.95</v>
      </c>
      <c r="G372" s="168"/>
      <c r="H372" s="31">
        <v>106</v>
      </c>
      <c r="I372" s="164">
        <v>36.229999999999997</v>
      </c>
      <c r="K372" s="127">
        <v>74.477880468268637</v>
      </c>
      <c r="L372" s="116">
        <v>0.20349147668925857</v>
      </c>
      <c r="M372" s="116">
        <v>13.12520024645718</v>
      </c>
      <c r="N372" s="116">
        <v>1.6177572396796058</v>
      </c>
      <c r="O372" s="116">
        <v>0.14244403368248101</v>
      </c>
      <c r="P372" s="116">
        <v>0.57995070856438691</v>
      </c>
      <c r="Q372" s="116">
        <v>3.510227972889711</v>
      </c>
      <c r="R372" s="116">
        <v>5.290778393920724</v>
      </c>
      <c r="S372" s="116">
        <v>0.10174573834462929</v>
      </c>
      <c r="T372" s="116">
        <v>3.990983606557378E-2</v>
      </c>
      <c r="U372" s="116">
        <v>1.7</v>
      </c>
      <c r="V372" s="116">
        <v>99.089386114562188</v>
      </c>
      <c r="W372" s="120">
        <v>34</v>
      </c>
      <c r="X372" s="112">
        <v>125</v>
      </c>
      <c r="Y372" s="112">
        <v>63</v>
      </c>
      <c r="Z372" s="112">
        <v>29</v>
      </c>
      <c r="AA372" s="112">
        <v>278</v>
      </c>
      <c r="AB372" s="112">
        <v>22</v>
      </c>
      <c r="AC372" s="112">
        <v>17</v>
      </c>
      <c r="AD372" s="112">
        <v>6</v>
      </c>
      <c r="AE372" s="112">
        <v>501</v>
      </c>
      <c r="AF372" s="112">
        <v>88</v>
      </c>
      <c r="AG372" s="112">
        <v>168</v>
      </c>
      <c r="AH372" s="112">
        <v>61</v>
      </c>
      <c r="AI372" s="112" t="s">
        <v>129</v>
      </c>
      <c r="AJ372" s="112">
        <v>27</v>
      </c>
      <c r="AK372" s="112" t="s">
        <v>323</v>
      </c>
      <c r="AL372" s="112" t="s">
        <v>127</v>
      </c>
      <c r="AM372" s="112"/>
      <c r="AN372" s="112">
        <v>11</v>
      </c>
      <c r="AO372" s="112"/>
      <c r="AP372" s="112">
        <v>2</v>
      </c>
      <c r="AQ372" s="102"/>
      <c r="AR372" s="96"/>
      <c r="AS372" s="96"/>
      <c r="AT372" s="96"/>
      <c r="AU372" s="96"/>
      <c r="AV372" s="96"/>
      <c r="AW372" s="96"/>
      <c r="AX372" s="96"/>
      <c r="AY372" s="96"/>
      <c r="AZ372" s="96"/>
      <c r="BA372" s="96"/>
      <c r="BB372" s="96"/>
      <c r="BC372" s="96"/>
      <c r="BD372" s="96"/>
      <c r="BE372" s="96"/>
      <c r="BF372" s="96"/>
      <c r="BG372" s="96"/>
      <c r="BH372" s="96"/>
      <c r="BI372" s="96"/>
      <c r="BJ372" s="96"/>
      <c r="BK372" s="96"/>
      <c r="BL372" s="96"/>
      <c r="BM372" s="96"/>
      <c r="BN372" s="96"/>
      <c r="BO372" s="96"/>
      <c r="BP372" s="96"/>
      <c r="BQ372" s="96"/>
      <c r="BR372" s="96"/>
      <c r="BS372" s="157"/>
    </row>
    <row r="373" spans="1:71">
      <c r="A373" s="115" t="s">
        <v>702</v>
      </c>
      <c r="B373" s="115"/>
      <c r="C373" s="22" t="s">
        <v>517</v>
      </c>
      <c r="D373" s="22" t="s">
        <v>701</v>
      </c>
      <c r="E373" s="136">
        <v>38</v>
      </c>
      <c r="F373" s="168">
        <v>4.95</v>
      </c>
      <c r="G373" s="168"/>
      <c r="H373" s="31">
        <v>106</v>
      </c>
      <c r="I373" s="164">
        <v>36.229999999999997</v>
      </c>
      <c r="K373" s="127">
        <v>73.904548721634654</v>
      </c>
      <c r="L373" s="116">
        <v>0.21377348803778623</v>
      </c>
      <c r="M373" s="116">
        <v>13.437190676660848</v>
      </c>
      <c r="N373" s="116">
        <v>1.6796488345826059</v>
      </c>
      <c r="O373" s="116">
        <v>0.203593798131225</v>
      </c>
      <c r="P373" s="116">
        <v>0.61078139439367485</v>
      </c>
      <c r="Q373" s="116">
        <v>3.4101961186980185</v>
      </c>
      <c r="R373" s="116">
        <v>5.5479309990758807</v>
      </c>
      <c r="S373" s="116">
        <v>0.11197658897217373</v>
      </c>
      <c r="T373" s="116">
        <v>2.6829201101928372E-2</v>
      </c>
      <c r="U373" s="116">
        <v>1.75</v>
      </c>
      <c r="V373" s="116">
        <v>99.14646982128879</v>
      </c>
      <c r="W373" s="120">
        <v>23</v>
      </c>
      <c r="X373" s="112">
        <v>127</v>
      </c>
      <c r="Y373" s="112">
        <v>86</v>
      </c>
      <c r="Z373" s="112">
        <v>30</v>
      </c>
      <c r="AA373" s="112">
        <v>282</v>
      </c>
      <c r="AB373" s="112">
        <v>24</v>
      </c>
      <c r="AC373" s="112">
        <v>14</v>
      </c>
      <c r="AD373" s="112">
        <v>6</v>
      </c>
      <c r="AE373" s="112">
        <v>570</v>
      </c>
      <c r="AF373" s="112">
        <v>93</v>
      </c>
      <c r="AG373" s="112">
        <v>162</v>
      </c>
      <c r="AH373" s="112">
        <v>78</v>
      </c>
      <c r="AI373" s="112" t="s">
        <v>129</v>
      </c>
      <c r="AJ373" s="112">
        <v>34</v>
      </c>
      <c r="AK373" s="112" t="s">
        <v>323</v>
      </c>
      <c r="AL373" s="112" t="s">
        <v>127</v>
      </c>
      <c r="AM373" s="112"/>
      <c r="AN373" s="112">
        <v>12</v>
      </c>
      <c r="AO373" s="112"/>
      <c r="AP373" s="112">
        <v>2</v>
      </c>
      <c r="AQ373" s="102"/>
      <c r="AR373" s="96"/>
      <c r="AS373" s="96"/>
      <c r="AT373" s="96"/>
      <c r="AU373" s="96"/>
      <c r="AV373" s="96"/>
      <c r="AW373" s="96"/>
      <c r="AX373" s="96"/>
      <c r="AY373" s="96"/>
      <c r="AZ373" s="96"/>
      <c r="BA373" s="96"/>
      <c r="BB373" s="96"/>
      <c r="BC373" s="96"/>
      <c r="BD373" s="96"/>
      <c r="BE373" s="96"/>
      <c r="BF373" s="96"/>
      <c r="BG373" s="96"/>
      <c r="BH373" s="96"/>
      <c r="BI373" s="96"/>
      <c r="BJ373" s="96"/>
      <c r="BK373" s="96"/>
      <c r="BL373" s="96"/>
      <c r="BM373" s="96"/>
      <c r="BN373" s="96"/>
      <c r="BO373" s="96"/>
      <c r="BP373" s="96"/>
      <c r="BQ373" s="96"/>
      <c r="BR373" s="96"/>
      <c r="BS373" s="157"/>
    </row>
    <row r="374" spans="1:71">
      <c r="A374" s="115" t="s">
        <v>703</v>
      </c>
      <c r="B374" s="115"/>
      <c r="C374" s="22" t="s">
        <v>544</v>
      </c>
      <c r="D374" s="22" t="s">
        <v>815</v>
      </c>
      <c r="E374" s="140">
        <v>38</v>
      </c>
      <c r="F374" s="168">
        <v>7.26</v>
      </c>
      <c r="G374" s="168"/>
      <c r="H374" s="36">
        <v>106</v>
      </c>
      <c r="I374" s="164">
        <v>27.67</v>
      </c>
      <c r="K374" s="127">
        <v>72.412257427913602</v>
      </c>
      <c r="L374" s="116">
        <v>0.26094507181230125</v>
      </c>
      <c r="M374" s="116">
        <v>14.351978949676569</v>
      </c>
      <c r="N374" s="116">
        <v>1.6743975441289332</v>
      </c>
      <c r="O374" s="116">
        <v>0.63061725687972803</v>
      </c>
      <c r="P374" s="116">
        <v>2.0005788838943097</v>
      </c>
      <c r="Q374" s="116">
        <v>2.1093059971494355</v>
      </c>
      <c r="R374" s="116">
        <v>5.5668281986624271</v>
      </c>
      <c r="S374" s="116">
        <v>8.6981690604100423E-2</v>
      </c>
      <c r="T374" s="116">
        <v>9.5866366366366362E-2</v>
      </c>
      <c r="U374" s="116">
        <v>7.96</v>
      </c>
      <c r="V374" s="116">
        <v>99.189757387087766</v>
      </c>
      <c r="W374" s="120">
        <v>55</v>
      </c>
      <c r="X374" s="112">
        <v>120</v>
      </c>
      <c r="Y374" s="112">
        <v>224</v>
      </c>
      <c r="Z374" s="112">
        <v>27</v>
      </c>
      <c r="AA374" s="112">
        <v>214</v>
      </c>
      <c r="AB374" s="112">
        <v>25</v>
      </c>
      <c r="AC374" s="112">
        <v>22</v>
      </c>
      <c r="AD374" s="112">
        <v>9</v>
      </c>
      <c r="AE374" s="112">
        <v>309</v>
      </c>
      <c r="AF374" s="112">
        <v>77</v>
      </c>
      <c r="AG374" s="112">
        <v>139</v>
      </c>
      <c r="AH374" s="112">
        <v>42</v>
      </c>
      <c r="AI374" s="112" t="s">
        <v>129</v>
      </c>
      <c r="AJ374" s="112">
        <v>19</v>
      </c>
      <c r="AK374" s="112" t="s">
        <v>323</v>
      </c>
      <c r="AL374" s="112" t="s">
        <v>127</v>
      </c>
      <c r="AM374" s="112"/>
      <c r="AN374" s="112">
        <v>12</v>
      </c>
      <c r="AO374" s="112"/>
      <c r="AP374" s="112">
        <v>2</v>
      </c>
      <c r="AQ374" s="102"/>
      <c r="AR374" s="96"/>
      <c r="AS374" s="96"/>
      <c r="AT374" s="96"/>
      <c r="AU374" s="96"/>
      <c r="AV374" s="96"/>
      <c r="AW374" s="96"/>
      <c r="AX374" s="96"/>
      <c r="AY374" s="96"/>
      <c r="AZ374" s="96"/>
      <c r="BA374" s="96"/>
      <c r="BB374" s="96"/>
      <c r="BC374" s="96"/>
      <c r="BD374" s="96"/>
      <c r="BE374" s="96"/>
      <c r="BF374" s="96"/>
      <c r="BG374" s="96"/>
      <c r="BH374" s="96"/>
      <c r="BI374" s="96"/>
      <c r="BJ374" s="96"/>
      <c r="BK374" s="96"/>
      <c r="BL374" s="96"/>
      <c r="BM374" s="96"/>
      <c r="BN374" s="96"/>
      <c r="BO374" s="96"/>
      <c r="BP374" s="96"/>
      <c r="BQ374" s="96"/>
      <c r="BR374" s="96"/>
      <c r="BS374" s="157"/>
    </row>
    <row r="375" spans="1:71">
      <c r="A375" s="115" t="s">
        <v>704</v>
      </c>
      <c r="B375" s="115"/>
      <c r="C375" s="22" t="s">
        <v>418</v>
      </c>
      <c r="D375" s="22" t="s">
        <v>533</v>
      </c>
      <c r="E375" s="140">
        <v>38</v>
      </c>
      <c r="F375" s="168">
        <v>13.5</v>
      </c>
      <c r="G375" s="168"/>
      <c r="H375" s="36">
        <v>106</v>
      </c>
      <c r="I375" s="164">
        <v>29.27</v>
      </c>
      <c r="K375" s="127">
        <v>70.282024024662476</v>
      </c>
      <c r="L375" s="116">
        <v>0.28535558626554691</v>
      </c>
      <c r="M375" s="116">
        <v>15.324651855001592</v>
      </c>
      <c r="N375" s="116">
        <v>1.9657829276071008</v>
      </c>
      <c r="O375" s="116">
        <v>0.99346018922079282</v>
      </c>
      <c r="P375" s="116">
        <v>1.4796215584139467</v>
      </c>
      <c r="Q375" s="116">
        <v>2.6210439034761346</v>
      </c>
      <c r="R375" s="116">
        <v>6.2355479961730627</v>
      </c>
      <c r="S375" s="116">
        <v>0.11625597958966725</v>
      </c>
      <c r="T375" s="116">
        <v>0.1556045112781955</v>
      </c>
      <c r="U375" s="116">
        <v>5.35</v>
      </c>
      <c r="V375" s="116">
        <v>99.459348531688534</v>
      </c>
      <c r="W375" s="120">
        <v>59</v>
      </c>
      <c r="X375" s="112">
        <v>126</v>
      </c>
      <c r="Y375" s="112">
        <v>164</v>
      </c>
      <c r="Z375" s="112">
        <v>29</v>
      </c>
      <c r="AA375" s="112">
        <v>282</v>
      </c>
      <c r="AB375" s="112">
        <v>22</v>
      </c>
      <c r="AC375" s="112">
        <v>26</v>
      </c>
      <c r="AD375" s="112">
        <v>5</v>
      </c>
      <c r="AE375" s="112">
        <v>632</v>
      </c>
      <c r="AF375" s="112">
        <v>99</v>
      </c>
      <c r="AG375" s="112">
        <v>173</v>
      </c>
      <c r="AH375" s="112">
        <v>64</v>
      </c>
      <c r="AI375" s="112" t="s">
        <v>129</v>
      </c>
      <c r="AJ375" s="112">
        <v>38</v>
      </c>
      <c r="AK375" s="112" t="s">
        <v>323</v>
      </c>
      <c r="AL375" s="112" t="s">
        <v>127</v>
      </c>
      <c r="AM375" s="112"/>
      <c r="AN375" s="112">
        <v>13</v>
      </c>
      <c r="AO375" s="112"/>
      <c r="AP375" s="112">
        <v>2</v>
      </c>
      <c r="AQ375" s="102"/>
      <c r="AR375" s="96"/>
      <c r="AS375" s="96"/>
      <c r="AT375" s="96"/>
      <c r="AU375" s="96"/>
      <c r="AV375" s="96"/>
      <c r="AW375" s="96"/>
      <c r="AX375" s="96"/>
      <c r="AY375" s="96"/>
      <c r="AZ375" s="96"/>
      <c r="BA375" s="96"/>
      <c r="BB375" s="96"/>
      <c r="BC375" s="96"/>
      <c r="BD375" s="96"/>
      <c r="BE375" s="96"/>
      <c r="BF375" s="96"/>
      <c r="BG375" s="96"/>
      <c r="BH375" s="96"/>
      <c r="BI375" s="96"/>
      <c r="BJ375" s="96"/>
      <c r="BK375" s="96"/>
      <c r="BL375" s="96"/>
      <c r="BM375" s="96"/>
      <c r="BN375" s="96"/>
      <c r="BO375" s="96"/>
      <c r="BP375" s="96"/>
      <c r="BQ375" s="96"/>
      <c r="BR375" s="96"/>
      <c r="BS375" s="157"/>
    </row>
    <row r="376" spans="1:71">
      <c r="A376" s="115" t="s">
        <v>534</v>
      </c>
      <c r="B376" s="115"/>
      <c r="C376" s="22" t="s">
        <v>421</v>
      </c>
      <c r="D376" s="22" t="s">
        <v>522</v>
      </c>
      <c r="E376" s="140">
        <v>38</v>
      </c>
      <c r="F376" s="168">
        <v>10.57</v>
      </c>
      <c r="G376" s="168"/>
      <c r="H376" s="36">
        <v>106</v>
      </c>
      <c r="I376" s="164">
        <v>31.587</v>
      </c>
      <c r="K376" s="127">
        <v>76.610691099476441</v>
      </c>
      <c r="L376" s="116">
        <v>0.20621989528795814</v>
      </c>
      <c r="M376" s="116">
        <v>11.651424083769633</v>
      </c>
      <c r="N376" s="116">
        <v>1.2270083769633509</v>
      </c>
      <c r="O376" s="116">
        <v>0.10310994764397907</v>
      </c>
      <c r="P376" s="116">
        <v>0.64959267015706801</v>
      </c>
      <c r="Q376" s="116">
        <v>3.1345424083769635</v>
      </c>
      <c r="R376" s="116">
        <v>4.7018136125654451</v>
      </c>
      <c r="S376" s="116">
        <v>0.11342094240837695</v>
      </c>
      <c r="T376" s="116">
        <v>8.9973082099596216E-2</v>
      </c>
      <c r="U376" s="116">
        <v>2.97</v>
      </c>
      <c r="V376" s="116">
        <v>98.487796118748804</v>
      </c>
      <c r="W376" s="120">
        <v>32</v>
      </c>
      <c r="X376" s="112">
        <v>103</v>
      </c>
      <c r="Y376" s="112">
        <v>85</v>
      </c>
      <c r="Z376" s="112">
        <v>25</v>
      </c>
      <c r="AA376" s="112">
        <v>194</v>
      </c>
      <c r="AB376" s="112">
        <v>21</v>
      </c>
      <c r="AC376" s="112">
        <v>21</v>
      </c>
      <c r="AD376" s="112">
        <v>4</v>
      </c>
      <c r="AE376" s="112">
        <v>458</v>
      </c>
      <c r="AF376" s="112">
        <v>78</v>
      </c>
      <c r="AG376" s="112">
        <v>132</v>
      </c>
      <c r="AH376" s="112">
        <v>51</v>
      </c>
      <c r="AI376" s="112" t="s">
        <v>129</v>
      </c>
      <c r="AJ376" s="112">
        <v>65</v>
      </c>
      <c r="AK376" s="112" t="s">
        <v>323</v>
      </c>
      <c r="AL376" s="112" t="s">
        <v>127</v>
      </c>
      <c r="AM376" s="112"/>
      <c r="AN376" s="112">
        <v>9</v>
      </c>
      <c r="AO376" s="112"/>
      <c r="AP376" s="112">
        <v>2</v>
      </c>
      <c r="AQ376" s="102"/>
      <c r="AR376" s="96"/>
      <c r="AS376" s="96"/>
      <c r="AT376" s="96"/>
      <c r="AU376" s="96"/>
      <c r="AV376" s="96"/>
      <c r="AW376" s="96"/>
      <c r="AX376" s="96"/>
      <c r="AY376" s="96"/>
      <c r="AZ376" s="96"/>
      <c r="BA376" s="96"/>
      <c r="BB376" s="96"/>
      <c r="BC376" s="96"/>
      <c r="BD376" s="96"/>
      <c r="BE376" s="96"/>
      <c r="BF376" s="96"/>
      <c r="BG376" s="96"/>
      <c r="BH376" s="96"/>
      <c r="BI376" s="96"/>
      <c r="BJ376" s="96"/>
      <c r="BK376" s="96"/>
      <c r="BL376" s="96"/>
      <c r="BM376" s="96"/>
      <c r="BN376" s="96"/>
      <c r="BO376" s="96"/>
      <c r="BP376" s="96"/>
      <c r="BQ376" s="96"/>
      <c r="BR376" s="96"/>
      <c r="BS376" s="157"/>
    </row>
    <row r="377" spans="1:71">
      <c r="A377" s="115"/>
      <c r="B377" s="115"/>
      <c r="C377" s="22"/>
      <c r="D377" s="22"/>
      <c r="E377" s="140"/>
      <c r="F377" s="168"/>
      <c r="G377" s="168"/>
      <c r="H377" s="36"/>
      <c r="I377" s="164"/>
      <c r="K377" s="127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20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  <c r="AK377" s="112"/>
      <c r="AL377" s="112"/>
      <c r="AM377" s="112"/>
      <c r="AN377" s="112"/>
      <c r="AO377" s="112"/>
      <c r="AP377" s="112"/>
      <c r="AQ377" s="102"/>
      <c r="AR377" s="96"/>
      <c r="AS377" s="96"/>
      <c r="AT377" s="96"/>
      <c r="AU377" s="96"/>
      <c r="AV377" s="96"/>
      <c r="AW377" s="96"/>
      <c r="AX377" s="96"/>
      <c r="AY377" s="96"/>
      <c r="AZ377" s="96"/>
      <c r="BA377" s="96"/>
      <c r="BB377" s="96"/>
      <c r="BC377" s="96"/>
      <c r="BD377" s="96"/>
      <c r="BE377" s="96"/>
      <c r="BF377" s="96"/>
      <c r="BG377" s="96"/>
      <c r="BH377" s="96"/>
      <c r="BI377" s="96"/>
      <c r="BJ377" s="96"/>
      <c r="BK377" s="96"/>
      <c r="BL377" s="96"/>
      <c r="BM377" s="96"/>
      <c r="BN377" s="96"/>
      <c r="BO377" s="96"/>
      <c r="BP377" s="96"/>
      <c r="BQ377" s="96"/>
      <c r="BR377" s="96"/>
      <c r="BS377" s="157"/>
    </row>
    <row r="378" spans="1:71">
      <c r="A378" s="31"/>
      <c r="B378" s="31"/>
      <c r="C378" s="72" t="s">
        <v>66</v>
      </c>
      <c r="D378" s="9"/>
      <c r="E378" s="137"/>
      <c r="F378" s="168"/>
      <c r="G378" s="168"/>
      <c r="I378" s="164"/>
      <c r="K378" s="126"/>
      <c r="L378" s="81"/>
      <c r="M378" s="82"/>
      <c r="N378" s="82"/>
      <c r="O378" s="82"/>
      <c r="P378" s="82"/>
      <c r="Q378" s="82"/>
      <c r="R378" s="82"/>
      <c r="S378" s="82"/>
      <c r="T378" s="82"/>
      <c r="U378" s="90"/>
      <c r="V378" s="90"/>
      <c r="W378" s="102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M378" s="99"/>
      <c r="AN378" s="99"/>
      <c r="AO378" s="99"/>
      <c r="AP378" s="97"/>
      <c r="AQ378" s="99"/>
      <c r="AR378" s="96"/>
      <c r="AS378" s="96"/>
      <c r="AT378" s="96"/>
      <c r="AU378" s="96"/>
      <c r="AV378" s="96"/>
      <c r="AW378" s="96"/>
      <c r="AX378" s="96"/>
      <c r="AY378" s="96"/>
      <c r="AZ378" s="96"/>
      <c r="BA378" s="96"/>
      <c r="BB378" s="96"/>
      <c r="BC378" s="96"/>
      <c r="BD378" s="96"/>
      <c r="BE378" s="96"/>
      <c r="BF378" s="96"/>
      <c r="BG378" s="96"/>
      <c r="BH378" s="96"/>
      <c r="BI378" s="96"/>
      <c r="BJ378" s="96"/>
      <c r="BK378" s="96"/>
      <c r="BL378" s="96"/>
      <c r="BM378" s="96"/>
      <c r="BN378" s="96"/>
      <c r="BO378" s="96"/>
      <c r="BP378" s="96"/>
      <c r="BQ378" s="96"/>
      <c r="BR378" s="96"/>
      <c r="BS378" s="157"/>
    </row>
    <row r="379" spans="1:71">
      <c r="A379" s="31" t="s">
        <v>318</v>
      </c>
      <c r="B379" s="31"/>
      <c r="C379" s="70" t="s">
        <v>421</v>
      </c>
      <c r="D379" s="9" t="s">
        <v>823</v>
      </c>
      <c r="E379" s="137">
        <v>38</v>
      </c>
      <c r="F379" s="168">
        <v>14.5</v>
      </c>
      <c r="G379" s="168"/>
      <c r="H379" s="31">
        <v>106</v>
      </c>
      <c r="I379" s="164">
        <v>32.549999999999997</v>
      </c>
      <c r="K379" s="126">
        <v>73</v>
      </c>
      <c r="L379" s="81">
        <v>0.2361569230769231</v>
      </c>
      <c r="M379" s="82">
        <v>14.37476923076923</v>
      </c>
      <c r="N379" s="82">
        <v>1.7865784615384617</v>
      </c>
      <c r="O379" s="82">
        <v>0.48258153846153845</v>
      </c>
      <c r="P379" s="82">
        <v>1.3553353846153846</v>
      </c>
      <c r="Q379" s="82">
        <v>3.5012830769230772</v>
      </c>
      <c r="R379" s="82">
        <v>5.174916923076923</v>
      </c>
      <c r="S379" s="82">
        <v>0.12321230769230769</v>
      </c>
      <c r="T379" s="82">
        <v>7.1873846153846163E-2</v>
      </c>
      <c r="U379" s="91">
        <v>2.61</v>
      </c>
      <c r="V379" s="90">
        <v>100.11</v>
      </c>
      <c r="W379" s="102">
        <v>48</v>
      </c>
      <c r="X379" s="99">
        <v>130</v>
      </c>
      <c r="Y379" s="99">
        <v>223</v>
      </c>
      <c r="Z379" s="99">
        <v>15</v>
      </c>
      <c r="AA379" s="99">
        <v>143</v>
      </c>
      <c r="AB379" s="99">
        <v>18</v>
      </c>
      <c r="AC379" s="99">
        <v>31</v>
      </c>
      <c r="AD379" s="99">
        <v>11</v>
      </c>
      <c r="AE379" s="99">
        <v>727</v>
      </c>
      <c r="AF379" s="99">
        <v>48</v>
      </c>
      <c r="AG379" s="99">
        <v>80</v>
      </c>
      <c r="AH379" s="99">
        <v>34</v>
      </c>
      <c r="AI379" s="99">
        <v>8</v>
      </c>
      <c r="AJ379" s="99">
        <v>22</v>
      </c>
      <c r="AK379" s="99">
        <v>3</v>
      </c>
      <c r="AL379" s="99">
        <v>10</v>
      </c>
      <c r="AM379" s="99">
        <v>8</v>
      </c>
      <c r="AN379" s="99">
        <v>19</v>
      </c>
      <c r="AO379" s="99"/>
      <c r="AP379" s="97">
        <v>6</v>
      </c>
      <c r="AQ379" s="99"/>
      <c r="AR379" s="96"/>
      <c r="AS379" s="96"/>
      <c r="AT379" s="96"/>
      <c r="AU379" s="96"/>
      <c r="AV379" s="96"/>
      <c r="AW379" s="96"/>
      <c r="AX379" s="96"/>
      <c r="AY379" s="96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96"/>
      <c r="BL379" s="96"/>
      <c r="BM379" s="96"/>
      <c r="BN379" s="96"/>
      <c r="BO379" s="96"/>
      <c r="BP379" s="96"/>
      <c r="BQ379" s="96"/>
      <c r="BR379" s="96"/>
      <c r="BS379" s="157"/>
    </row>
    <row r="380" spans="1:71">
      <c r="A380" s="31" t="s">
        <v>319</v>
      </c>
      <c r="B380" s="31"/>
      <c r="C380" s="70" t="s">
        <v>421</v>
      </c>
      <c r="D380" s="9" t="s">
        <v>822</v>
      </c>
      <c r="E380" s="137">
        <v>38</v>
      </c>
      <c r="F380" s="168">
        <v>14.7</v>
      </c>
      <c r="G380" s="168"/>
      <c r="H380" s="31">
        <v>106</v>
      </c>
      <c r="I380" s="164">
        <v>32.633333333333333</v>
      </c>
      <c r="K380" s="126">
        <v>75.13</v>
      </c>
      <c r="L380" s="81">
        <v>0.20360635696821516</v>
      </c>
      <c r="M380" s="82">
        <v>13.336216381418092</v>
      </c>
      <c r="N380" s="82">
        <v>1.4761460880195598</v>
      </c>
      <c r="O380" s="82">
        <v>0.30540953545232269</v>
      </c>
      <c r="P380" s="82">
        <v>1.0994743276283618</v>
      </c>
      <c r="Q380" s="82">
        <v>3.4613080684596578</v>
      </c>
      <c r="R380" s="82">
        <v>4.7643887530562345</v>
      </c>
      <c r="S380" s="82">
        <v>0.10180317848410758</v>
      </c>
      <c r="T380" s="82">
        <v>5.0901589242053791E-2</v>
      </c>
      <c r="U380" s="91">
        <v>1.77</v>
      </c>
      <c r="V380" s="90">
        <v>99.93</v>
      </c>
      <c r="W380" s="102">
        <v>40</v>
      </c>
      <c r="X380" s="99">
        <v>100</v>
      </c>
      <c r="Y380" s="99">
        <v>191</v>
      </c>
      <c r="Z380" s="99">
        <v>16</v>
      </c>
      <c r="AA380" s="99">
        <v>136</v>
      </c>
      <c r="AB380" s="99">
        <v>17</v>
      </c>
      <c r="AC380" s="99">
        <v>27</v>
      </c>
      <c r="AD380" s="99">
        <v>10</v>
      </c>
      <c r="AE380" s="99">
        <v>707</v>
      </c>
      <c r="AF380" s="99">
        <v>49</v>
      </c>
      <c r="AG380" s="99">
        <v>73</v>
      </c>
      <c r="AH380" s="99">
        <v>37</v>
      </c>
      <c r="AI380" s="99">
        <v>2</v>
      </c>
      <c r="AJ380" s="99">
        <v>18</v>
      </c>
      <c r="AK380" s="99">
        <v>4</v>
      </c>
      <c r="AL380" s="99">
        <v>11</v>
      </c>
      <c r="AM380" s="99">
        <v>8</v>
      </c>
      <c r="AN380" s="99">
        <v>16</v>
      </c>
      <c r="AO380" s="99"/>
      <c r="AP380" s="97">
        <v>7</v>
      </c>
      <c r="AQ380" s="99"/>
      <c r="AR380" s="96"/>
      <c r="AS380" s="96"/>
      <c r="AT380" s="96"/>
      <c r="AU380" s="96"/>
      <c r="AV380" s="96"/>
      <c r="AW380" s="96"/>
      <c r="AX380" s="96"/>
      <c r="AY380" s="96"/>
      <c r="AZ380" s="96"/>
      <c r="BA380" s="96"/>
      <c r="BB380" s="96"/>
      <c r="BC380" s="96"/>
      <c r="BD380" s="96"/>
      <c r="BE380" s="96"/>
      <c r="BF380" s="96"/>
      <c r="BG380" s="96"/>
      <c r="BH380" s="96"/>
      <c r="BI380" s="96"/>
      <c r="BJ380" s="96"/>
      <c r="BK380" s="96"/>
      <c r="BL380" s="96"/>
      <c r="BM380" s="96"/>
      <c r="BN380" s="96"/>
      <c r="BO380" s="96"/>
      <c r="BP380" s="96"/>
      <c r="BQ380" s="96"/>
      <c r="BR380" s="96"/>
      <c r="BS380" s="157"/>
    </row>
    <row r="381" spans="1:71">
      <c r="A381" s="31"/>
      <c r="B381" s="31"/>
      <c r="C381" s="70"/>
      <c r="D381" s="9"/>
      <c r="E381" s="137"/>
      <c r="F381" s="168"/>
      <c r="G381" s="168"/>
      <c r="I381" s="164"/>
      <c r="K381" s="126"/>
      <c r="L381" s="81"/>
      <c r="M381" s="82"/>
      <c r="N381" s="82"/>
      <c r="O381" s="82"/>
      <c r="P381" s="82"/>
      <c r="Q381" s="82"/>
      <c r="R381" s="82"/>
      <c r="S381" s="82"/>
      <c r="T381" s="82"/>
      <c r="U381" s="91"/>
      <c r="V381" s="90"/>
      <c r="W381" s="102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7"/>
      <c r="AQ381" s="99"/>
      <c r="AR381" s="96"/>
      <c r="AS381" s="96"/>
      <c r="AT381" s="96"/>
      <c r="AU381" s="96"/>
      <c r="AV381" s="96"/>
      <c r="AW381" s="96"/>
      <c r="AX381" s="96"/>
      <c r="AY381" s="96"/>
      <c r="AZ381" s="96"/>
      <c r="BA381" s="96"/>
      <c r="BB381" s="96"/>
      <c r="BC381" s="96"/>
      <c r="BD381" s="96"/>
      <c r="BE381" s="96"/>
      <c r="BF381" s="96"/>
      <c r="BG381" s="96"/>
      <c r="BH381" s="96"/>
      <c r="BI381" s="96"/>
      <c r="BJ381" s="96"/>
      <c r="BK381" s="96"/>
      <c r="BL381" s="96"/>
      <c r="BM381" s="96"/>
      <c r="BN381" s="96"/>
      <c r="BO381" s="96"/>
      <c r="BP381" s="96"/>
      <c r="BQ381" s="96"/>
      <c r="BR381" s="96"/>
      <c r="BS381" s="157"/>
    </row>
    <row r="382" spans="1:71">
      <c r="A382" s="191" t="s">
        <v>67</v>
      </c>
      <c r="B382" s="191"/>
      <c r="E382" s="136"/>
      <c r="F382" s="168"/>
      <c r="G382" s="168"/>
      <c r="I382" s="164"/>
      <c r="K382" s="26"/>
      <c r="V382" s="16"/>
      <c r="W382" s="109"/>
      <c r="BS382" s="157"/>
    </row>
    <row r="383" spans="1:71">
      <c r="D383" s="10"/>
      <c r="E383" s="136"/>
      <c r="F383" s="168"/>
      <c r="G383" s="168"/>
      <c r="I383" s="164"/>
      <c r="K383" s="126"/>
      <c r="L383" s="91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102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6"/>
      <c r="AN383" s="99"/>
      <c r="AO383" s="96"/>
      <c r="AP383" s="97"/>
      <c r="AQ383" s="99"/>
      <c r="AR383" s="96"/>
      <c r="AS383" s="96"/>
      <c r="AT383" s="96"/>
      <c r="AU383" s="96"/>
      <c r="AV383" s="9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6"/>
      <c r="BR383" s="96"/>
      <c r="BS383" s="157"/>
    </row>
    <row r="384" spans="1:71">
      <c r="C384" s="76" t="s">
        <v>537</v>
      </c>
      <c r="D384" s="10"/>
      <c r="E384" s="136"/>
      <c r="F384" s="168"/>
      <c r="G384" s="168"/>
      <c r="I384" s="164"/>
      <c r="K384" s="126"/>
      <c r="L384" s="81"/>
      <c r="M384" s="82"/>
      <c r="N384" s="82"/>
      <c r="O384" s="82"/>
      <c r="P384" s="82"/>
      <c r="Q384" s="82"/>
      <c r="R384" s="82"/>
      <c r="S384" s="82"/>
      <c r="T384" s="82"/>
      <c r="U384" s="82"/>
      <c r="V384" s="90"/>
      <c r="W384" s="102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7"/>
      <c r="AQ384" s="99"/>
      <c r="AR384" s="96"/>
      <c r="AS384" s="96"/>
      <c r="AT384" s="96"/>
      <c r="AU384" s="96"/>
      <c r="AV384" s="96"/>
      <c r="AW384" s="96"/>
      <c r="AX384" s="96"/>
      <c r="AY384" s="96"/>
      <c r="AZ384" s="96"/>
      <c r="BA384" s="96"/>
      <c r="BB384" s="96"/>
      <c r="BC384" s="96"/>
      <c r="BD384" s="96"/>
      <c r="BE384" s="96"/>
      <c r="BF384" s="96"/>
      <c r="BG384" s="96"/>
      <c r="BH384" s="96"/>
      <c r="BI384" s="96"/>
      <c r="BJ384" s="96"/>
      <c r="BK384" s="96"/>
      <c r="BL384" s="96"/>
      <c r="BM384" s="96"/>
      <c r="BN384" s="96"/>
      <c r="BO384" s="96"/>
      <c r="BP384" s="96"/>
      <c r="BQ384" s="96"/>
      <c r="BR384" s="96"/>
      <c r="BS384" s="157"/>
    </row>
    <row r="385" spans="1:71">
      <c r="A385" s="31" t="s">
        <v>181</v>
      </c>
      <c r="B385" s="31"/>
      <c r="C385" s="69" t="s">
        <v>531</v>
      </c>
      <c r="D385" s="9" t="s">
        <v>816</v>
      </c>
      <c r="E385" s="137">
        <v>38</v>
      </c>
      <c r="F385" s="168">
        <v>8.6666666666666661</v>
      </c>
      <c r="G385" s="168"/>
      <c r="H385" s="31">
        <v>106</v>
      </c>
      <c r="I385" s="164">
        <v>15.716666666666667</v>
      </c>
      <c r="K385" s="126">
        <v>81</v>
      </c>
      <c r="L385" s="81">
        <v>0.15282327805473597</v>
      </c>
      <c r="M385" s="82">
        <v>10.290100722352221</v>
      </c>
      <c r="N385" s="82">
        <v>0.998445416624275</v>
      </c>
      <c r="O385" s="82">
        <v>0.12225862244378878</v>
      </c>
      <c r="P385" s="82">
        <v>0.43809339709024314</v>
      </c>
      <c r="Q385" s="82">
        <v>2.9749598127988603</v>
      </c>
      <c r="R385" s="82">
        <v>4.0447227591820125</v>
      </c>
      <c r="S385" s="82">
        <v>8.1505748295859187E-2</v>
      </c>
      <c r="T385" s="82">
        <v>4.0752874147929594E-2</v>
      </c>
      <c r="U385" s="91">
        <v>1.85</v>
      </c>
      <c r="V385" s="90">
        <v>100.14</v>
      </c>
      <c r="W385" s="102">
        <v>28</v>
      </c>
      <c r="X385" s="99">
        <v>193</v>
      </c>
      <c r="Y385" s="99">
        <v>31</v>
      </c>
      <c r="Z385" s="99">
        <v>22</v>
      </c>
      <c r="AA385" s="99">
        <v>160</v>
      </c>
      <c r="AB385" s="99">
        <v>35</v>
      </c>
      <c r="AC385" s="99">
        <v>19</v>
      </c>
      <c r="AD385" s="99">
        <v>41</v>
      </c>
      <c r="AE385" s="99">
        <v>83</v>
      </c>
      <c r="AF385" s="99">
        <v>58</v>
      </c>
      <c r="AG385" s="99">
        <v>98</v>
      </c>
      <c r="AH385" s="99">
        <v>35</v>
      </c>
      <c r="AI385" s="99" t="s">
        <v>129</v>
      </c>
      <c r="AJ385" s="99">
        <v>33</v>
      </c>
      <c r="AK385" s="99">
        <v>7</v>
      </c>
      <c r="AL385" s="99">
        <v>6</v>
      </c>
      <c r="AM385" s="99">
        <v>7</v>
      </c>
      <c r="AN385" s="99">
        <v>13</v>
      </c>
      <c r="AO385" s="99"/>
      <c r="AP385" s="97">
        <v>6</v>
      </c>
      <c r="AQ385" s="99"/>
      <c r="AR385" s="96"/>
      <c r="AS385" s="96"/>
      <c r="AT385" s="96"/>
      <c r="AU385" s="96"/>
      <c r="AV385" s="96"/>
      <c r="AW385" s="96"/>
      <c r="AX385" s="96"/>
      <c r="AY385" s="96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96"/>
      <c r="BK385" s="96"/>
      <c r="BL385" s="96"/>
      <c r="BM385" s="96"/>
      <c r="BN385" s="96"/>
      <c r="BO385" s="96"/>
      <c r="BP385" s="96"/>
      <c r="BQ385" s="96"/>
      <c r="BR385" s="96"/>
      <c r="BS385" s="157"/>
    </row>
    <row r="386" spans="1:71">
      <c r="A386" s="31" t="s">
        <v>716</v>
      </c>
      <c r="B386" s="31"/>
      <c r="C386" s="69" t="s">
        <v>531</v>
      </c>
      <c r="D386" s="9" t="s">
        <v>817</v>
      </c>
      <c r="E386" s="137">
        <v>38</v>
      </c>
      <c r="F386" s="168">
        <v>9.3000000000000007</v>
      </c>
      <c r="G386" s="168"/>
      <c r="H386" s="31">
        <v>106</v>
      </c>
      <c r="I386" s="164">
        <v>16.333333333333332</v>
      </c>
      <c r="K386" s="126">
        <v>73.73</v>
      </c>
      <c r="L386" s="81">
        <v>0.21684759054793104</v>
      </c>
      <c r="M386" s="82">
        <v>12.701073160664533</v>
      </c>
      <c r="N386" s="82">
        <v>1.3423898462490973</v>
      </c>
      <c r="O386" s="82">
        <v>0.18586936332679807</v>
      </c>
      <c r="P386" s="82">
        <v>2.8913012073057476</v>
      </c>
      <c r="Q386" s="82">
        <v>3.7793437209782272</v>
      </c>
      <c r="R386" s="82">
        <v>5.1010814157465694</v>
      </c>
      <c r="S386" s="82">
        <v>9.2934681663399035E-2</v>
      </c>
      <c r="T386" s="82">
        <v>3.0978227221133005E-2</v>
      </c>
      <c r="U386" s="91">
        <v>3.16</v>
      </c>
      <c r="V386" s="90">
        <v>100.07</v>
      </c>
      <c r="W386" s="102">
        <v>39</v>
      </c>
      <c r="X386" s="99">
        <v>237</v>
      </c>
      <c r="Y386" s="99">
        <v>82</v>
      </c>
      <c r="Z386" s="99">
        <v>26</v>
      </c>
      <c r="AA386" s="99">
        <v>202</v>
      </c>
      <c r="AB386" s="99">
        <v>46</v>
      </c>
      <c r="AC386" s="99">
        <v>24</v>
      </c>
      <c r="AD386" s="99">
        <v>52</v>
      </c>
      <c r="AE386" s="99">
        <v>106</v>
      </c>
      <c r="AF386" s="99">
        <v>68</v>
      </c>
      <c r="AG386" s="99">
        <v>108</v>
      </c>
      <c r="AH386" s="99">
        <v>30</v>
      </c>
      <c r="AI386" s="99" t="s">
        <v>129</v>
      </c>
      <c r="AJ386" s="99">
        <v>16</v>
      </c>
      <c r="AK386" s="99">
        <v>8</v>
      </c>
      <c r="AL386" s="99">
        <v>4</v>
      </c>
      <c r="AM386" s="99">
        <v>5</v>
      </c>
      <c r="AN386" s="99">
        <v>16</v>
      </c>
      <c r="AO386" s="99"/>
      <c r="AP386" s="97">
        <v>7</v>
      </c>
      <c r="AQ386" s="99"/>
      <c r="AR386" s="96"/>
      <c r="AS386" s="96"/>
      <c r="AT386" s="96"/>
      <c r="AU386" s="96"/>
      <c r="AV386" s="96"/>
      <c r="AW386" s="96"/>
      <c r="AX386" s="96"/>
      <c r="AY386" s="96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96"/>
      <c r="BK386" s="96"/>
      <c r="BL386" s="96"/>
      <c r="BM386" s="96"/>
      <c r="BN386" s="96"/>
      <c r="BO386" s="96"/>
      <c r="BP386" s="96"/>
      <c r="BQ386" s="96"/>
      <c r="BR386" s="96"/>
      <c r="BS386" s="157"/>
    </row>
    <row r="387" spans="1:71">
      <c r="A387" s="31" t="s">
        <v>717</v>
      </c>
      <c r="B387" s="31"/>
      <c r="C387" s="69" t="s">
        <v>531</v>
      </c>
      <c r="D387" s="9" t="s">
        <v>819</v>
      </c>
      <c r="E387" s="137">
        <v>38</v>
      </c>
      <c r="F387" s="168">
        <v>9.2833333333333332</v>
      </c>
      <c r="G387" s="168"/>
      <c r="H387" s="31">
        <v>106</v>
      </c>
      <c r="I387" s="164">
        <v>16.350000000000001</v>
      </c>
      <c r="K387" s="126">
        <v>74.52</v>
      </c>
      <c r="L387" s="81">
        <v>0.2436566785170137</v>
      </c>
      <c r="M387" s="82">
        <v>13.198070086338243</v>
      </c>
      <c r="N387" s="82">
        <v>1.5533113255459625</v>
      </c>
      <c r="O387" s="82">
        <v>0.2436566785170137</v>
      </c>
      <c r="P387" s="82">
        <v>0.78173184357541892</v>
      </c>
      <c r="Q387" s="82">
        <v>3.5736312849162011</v>
      </c>
      <c r="R387" s="82">
        <v>5.6853224987303195</v>
      </c>
      <c r="S387" s="82">
        <v>0.12182833925850685</v>
      </c>
      <c r="T387" s="82">
        <v>3.0457084814626712E-2</v>
      </c>
      <c r="U387" s="91">
        <v>1.5</v>
      </c>
      <c r="V387" s="90">
        <v>99.95</v>
      </c>
      <c r="W387" s="102">
        <v>49</v>
      </c>
      <c r="X387" s="99">
        <v>233</v>
      </c>
      <c r="Y387" s="99">
        <v>56</v>
      </c>
      <c r="Z387" s="99">
        <v>30</v>
      </c>
      <c r="AA387" s="99">
        <v>212</v>
      </c>
      <c r="AB387" s="99">
        <v>45</v>
      </c>
      <c r="AC387" s="99">
        <v>32</v>
      </c>
      <c r="AD387" s="99">
        <v>52</v>
      </c>
      <c r="AE387" s="99">
        <v>143</v>
      </c>
      <c r="AF387" s="99">
        <v>87</v>
      </c>
      <c r="AG387" s="99">
        <v>136</v>
      </c>
      <c r="AH387" s="99">
        <v>49</v>
      </c>
      <c r="AI387" s="99" t="s">
        <v>129</v>
      </c>
      <c r="AJ387" s="99">
        <v>24</v>
      </c>
      <c r="AK387" s="99">
        <v>8</v>
      </c>
      <c r="AL387" s="99" t="s">
        <v>128</v>
      </c>
      <c r="AM387" s="99">
        <v>4</v>
      </c>
      <c r="AN387" s="99">
        <v>18</v>
      </c>
      <c r="AO387" s="99"/>
      <c r="AP387" s="97">
        <v>7</v>
      </c>
      <c r="AQ387" s="99"/>
      <c r="AR387" s="96"/>
      <c r="AS387" s="96"/>
      <c r="AT387" s="96"/>
      <c r="AU387" s="96"/>
      <c r="AV387" s="96"/>
      <c r="AW387" s="96"/>
      <c r="AX387" s="96"/>
      <c r="AY387" s="96"/>
      <c r="AZ387" s="96"/>
      <c r="BA387" s="96"/>
      <c r="BB387" s="96"/>
      <c r="BC387" s="96"/>
      <c r="BD387" s="96"/>
      <c r="BE387" s="96"/>
      <c r="BF387" s="96"/>
      <c r="BG387" s="96"/>
      <c r="BH387" s="96"/>
      <c r="BI387" s="96"/>
      <c r="BJ387" s="96"/>
      <c r="BK387" s="96"/>
      <c r="BL387" s="96"/>
      <c r="BM387" s="96"/>
      <c r="BN387" s="96"/>
      <c r="BO387" s="96"/>
      <c r="BP387" s="96"/>
      <c r="BQ387" s="96"/>
      <c r="BR387" s="96"/>
      <c r="BS387" s="157"/>
    </row>
    <row r="388" spans="1:71">
      <c r="A388" s="31" t="s">
        <v>718</v>
      </c>
      <c r="B388" s="31"/>
      <c r="C388" s="69" t="s">
        <v>391</v>
      </c>
      <c r="D388" s="9" t="s">
        <v>818</v>
      </c>
      <c r="E388" s="137">
        <v>38</v>
      </c>
      <c r="F388" s="168">
        <v>18</v>
      </c>
      <c r="G388" s="168"/>
      <c r="H388" s="31">
        <v>106</v>
      </c>
      <c r="I388" s="164">
        <v>30.95</v>
      </c>
      <c r="K388" s="126">
        <v>73.8</v>
      </c>
      <c r="L388" s="81">
        <v>0.24701956745623069</v>
      </c>
      <c r="M388" s="82">
        <v>14.306549948506694</v>
      </c>
      <c r="N388" s="82">
        <v>1.5850422245108138</v>
      </c>
      <c r="O388" s="82">
        <v>0.16467971163748715</v>
      </c>
      <c r="P388" s="82">
        <v>0.6895962924819774</v>
      </c>
      <c r="Q388" s="82">
        <v>3.4582739443872295</v>
      </c>
      <c r="R388" s="82">
        <v>5.5373553038105054</v>
      </c>
      <c r="S388" s="82">
        <v>9.2632337796086497E-2</v>
      </c>
      <c r="T388" s="82">
        <v>6.1754891864057672E-2</v>
      </c>
      <c r="U388" s="91">
        <v>2.84</v>
      </c>
      <c r="V388" s="90">
        <v>99.94</v>
      </c>
      <c r="W388" s="102">
        <v>36</v>
      </c>
      <c r="X388" s="99">
        <v>158</v>
      </c>
      <c r="Y388" s="99">
        <v>86</v>
      </c>
      <c r="Z388" s="99">
        <v>27</v>
      </c>
      <c r="AA388" s="99">
        <v>218</v>
      </c>
      <c r="AB388" s="99">
        <v>19</v>
      </c>
      <c r="AC388" s="99">
        <v>23</v>
      </c>
      <c r="AD388" s="99">
        <v>19</v>
      </c>
      <c r="AE388" s="99">
        <v>511</v>
      </c>
      <c r="AF388" s="99">
        <v>66</v>
      </c>
      <c r="AG388" s="99">
        <v>114</v>
      </c>
      <c r="AH388" s="99">
        <v>50</v>
      </c>
      <c r="AI388" s="99">
        <v>5</v>
      </c>
      <c r="AJ388" s="99">
        <v>16</v>
      </c>
      <c r="AK388" s="99">
        <v>5</v>
      </c>
      <c r="AL388" s="99">
        <v>4</v>
      </c>
      <c r="AM388" s="99">
        <v>7</v>
      </c>
      <c r="AN388" s="99">
        <v>16</v>
      </c>
      <c r="AO388" s="99"/>
      <c r="AP388" s="97">
        <v>6</v>
      </c>
      <c r="AQ388" s="99"/>
      <c r="AR388" s="96"/>
      <c r="AS388" s="96"/>
      <c r="AT388" s="96"/>
      <c r="AU388" s="96"/>
      <c r="AV388" s="96"/>
      <c r="AW388" s="96"/>
      <c r="AX388" s="96"/>
      <c r="AY388" s="96"/>
      <c r="AZ388" s="96"/>
      <c r="BA388" s="96"/>
      <c r="BB388" s="96"/>
      <c r="BC388" s="96"/>
      <c r="BD388" s="96"/>
      <c r="BE388" s="96"/>
      <c r="BF388" s="96"/>
      <c r="BG388" s="96"/>
      <c r="BH388" s="96"/>
      <c r="BI388" s="96"/>
      <c r="BJ388" s="96"/>
      <c r="BK388" s="96"/>
      <c r="BL388" s="96"/>
      <c r="BM388" s="96"/>
      <c r="BN388" s="96"/>
      <c r="BO388" s="96"/>
      <c r="BP388" s="96"/>
      <c r="BQ388" s="96"/>
      <c r="BR388" s="96"/>
      <c r="BS388" s="157"/>
    </row>
    <row r="389" spans="1:71">
      <c r="A389" s="31" t="s">
        <v>320</v>
      </c>
      <c r="B389" s="31"/>
      <c r="C389" s="71" t="s">
        <v>391</v>
      </c>
      <c r="D389" s="9" t="s">
        <v>805</v>
      </c>
      <c r="E389" s="137">
        <v>38</v>
      </c>
      <c r="F389" s="168">
        <v>17</v>
      </c>
      <c r="G389" s="168"/>
      <c r="H389" s="31">
        <v>106</v>
      </c>
      <c r="I389" s="164">
        <v>30.766666666666666</v>
      </c>
      <c r="K389" s="126">
        <v>66.540000000000006</v>
      </c>
      <c r="L389" s="81">
        <v>0.56626143525106731</v>
      </c>
      <c r="M389" s="82">
        <v>16.482252490343566</v>
      </c>
      <c r="N389" s="82">
        <v>3.3874568001626346</v>
      </c>
      <c r="O389" s="82">
        <v>0.65726773734498878</v>
      </c>
      <c r="P389" s="82">
        <v>2.0830331368164261</v>
      </c>
      <c r="Q389" s="82">
        <v>3.9941654807887779</v>
      </c>
      <c r="R389" s="82">
        <v>5.460378125635291</v>
      </c>
      <c r="S389" s="82">
        <v>0.25279528359422643</v>
      </c>
      <c r="T389" s="82">
        <v>6.0670868062614347E-2</v>
      </c>
      <c r="U389" s="91">
        <v>1.1000000000000001</v>
      </c>
      <c r="V389" s="90">
        <v>99.48</v>
      </c>
      <c r="W389" s="102">
        <v>65</v>
      </c>
      <c r="X389" s="99">
        <v>168</v>
      </c>
      <c r="Y389" s="99">
        <v>426</v>
      </c>
      <c r="Z389" s="99">
        <v>34</v>
      </c>
      <c r="AA389" s="99">
        <v>445</v>
      </c>
      <c r="AB389" s="99">
        <v>33</v>
      </c>
      <c r="AC389" s="99">
        <v>28</v>
      </c>
      <c r="AD389" s="99">
        <v>25</v>
      </c>
      <c r="AE389" s="99">
        <v>1200</v>
      </c>
      <c r="AF389" s="99">
        <v>107</v>
      </c>
      <c r="AG389" s="99">
        <v>186</v>
      </c>
      <c r="AH389" s="99">
        <v>83</v>
      </c>
      <c r="AI389" s="99">
        <v>6</v>
      </c>
      <c r="AJ389" s="99">
        <v>50</v>
      </c>
      <c r="AK389" s="99">
        <v>7</v>
      </c>
      <c r="AL389" s="99">
        <v>4</v>
      </c>
      <c r="AM389" s="99">
        <v>11</v>
      </c>
      <c r="AN389" s="99">
        <v>19</v>
      </c>
      <c r="AO389" s="99"/>
      <c r="AP389" s="97">
        <v>8</v>
      </c>
      <c r="AQ389" s="99"/>
      <c r="AR389" s="96"/>
      <c r="AS389" s="96"/>
      <c r="AT389" s="96"/>
      <c r="AU389" s="96"/>
      <c r="AV389" s="96"/>
      <c r="AW389" s="96"/>
      <c r="AX389" s="96"/>
      <c r="AY389" s="96"/>
      <c r="AZ389" s="96"/>
      <c r="BA389" s="96"/>
      <c r="BB389" s="96"/>
      <c r="BC389" s="96"/>
      <c r="BD389" s="96"/>
      <c r="BE389" s="96"/>
      <c r="BF389" s="96"/>
      <c r="BG389" s="96"/>
      <c r="BH389" s="96"/>
      <c r="BI389" s="96"/>
      <c r="BJ389" s="96"/>
      <c r="BK389" s="96"/>
      <c r="BL389" s="96"/>
      <c r="BM389" s="96"/>
      <c r="BN389" s="96"/>
      <c r="BO389" s="96"/>
      <c r="BP389" s="96"/>
      <c r="BQ389" s="96"/>
      <c r="BR389" s="96"/>
      <c r="BS389" s="157"/>
    </row>
    <row r="390" spans="1:71">
      <c r="A390" s="31" t="s">
        <v>511</v>
      </c>
      <c r="B390" s="31"/>
      <c r="C390" s="69" t="s">
        <v>531</v>
      </c>
      <c r="D390" s="9" t="s">
        <v>821</v>
      </c>
      <c r="E390" s="137">
        <v>38</v>
      </c>
      <c r="F390" s="168">
        <v>9.25</v>
      </c>
      <c r="G390" s="168"/>
      <c r="H390" s="31">
        <v>106</v>
      </c>
      <c r="I390" s="164">
        <v>16.283333333333335</v>
      </c>
      <c r="K390" s="126">
        <v>75.13</v>
      </c>
      <c r="L390" s="81">
        <v>0.3572625983849535</v>
      </c>
      <c r="M390" s="82">
        <v>12.351078401308392</v>
      </c>
      <c r="N390" s="82">
        <v>2.2864806296637026</v>
      </c>
      <c r="O390" s="82">
        <v>0.36747010119595219</v>
      </c>
      <c r="P390" s="82">
        <v>1.2555228457528367</v>
      </c>
      <c r="Q390" s="82">
        <v>3.1541183685985894</v>
      </c>
      <c r="R390" s="82">
        <v>4.7566963099253812</v>
      </c>
      <c r="S390" s="82">
        <v>0.16332004497597874</v>
      </c>
      <c r="T390" s="82">
        <v>4.0830011243994685E-2</v>
      </c>
      <c r="U390" s="91">
        <v>2.0299999999999998</v>
      </c>
      <c r="V390" s="90">
        <v>99.86</v>
      </c>
      <c r="W390" s="102">
        <v>50</v>
      </c>
      <c r="X390" s="99">
        <v>182</v>
      </c>
      <c r="Y390" s="99">
        <v>178</v>
      </c>
      <c r="Z390" s="99">
        <v>23</v>
      </c>
      <c r="AA390" s="99">
        <v>218</v>
      </c>
      <c r="AB390" s="99">
        <v>37</v>
      </c>
      <c r="AC390" s="99">
        <v>25</v>
      </c>
      <c r="AD390" s="99">
        <v>37</v>
      </c>
      <c r="AE390" s="99">
        <v>411</v>
      </c>
      <c r="AF390" s="99">
        <v>66</v>
      </c>
      <c r="AG390" s="99">
        <v>113</v>
      </c>
      <c r="AH390" s="99">
        <v>41</v>
      </c>
      <c r="AI390" s="99">
        <v>5</v>
      </c>
      <c r="AJ390" s="99">
        <v>36</v>
      </c>
      <c r="AK390" s="99">
        <v>6</v>
      </c>
      <c r="AL390" s="99">
        <v>4</v>
      </c>
      <c r="AM390" s="99">
        <v>8</v>
      </c>
      <c r="AN390" s="99">
        <v>16</v>
      </c>
      <c r="AO390" s="99"/>
      <c r="AP390" s="97">
        <v>6</v>
      </c>
      <c r="AQ390" s="99"/>
      <c r="AR390" s="96"/>
      <c r="AS390" s="96"/>
      <c r="AT390" s="96"/>
      <c r="AU390" s="96"/>
      <c r="AV390" s="96"/>
      <c r="AW390" s="96"/>
      <c r="AX390" s="96"/>
      <c r="AY390" s="96"/>
      <c r="AZ390" s="96"/>
      <c r="BA390" s="96"/>
      <c r="BB390" s="96"/>
      <c r="BC390" s="96"/>
      <c r="BD390" s="96"/>
      <c r="BE390" s="96"/>
      <c r="BF390" s="96"/>
      <c r="BG390" s="96"/>
      <c r="BH390" s="96"/>
      <c r="BI390" s="96"/>
      <c r="BJ390" s="96"/>
      <c r="BK390" s="96"/>
      <c r="BL390" s="96"/>
      <c r="BM390" s="96"/>
      <c r="BN390" s="96"/>
      <c r="BO390" s="96"/>
      <c r="BP390" s="96"/>
      <c r="BQ390" s="96"/>
      <c r="BR390" s="96"/>
      <c r="BS390" s="157"/>
    </row>
    <row r="391" spans="1:71">
      <c r="A391" s="31" t="s">
        <v>538</v>
      </c>
      <c r="B391" s="31"/>
      <c r="C391" s="69" t="s">
        <v>531</v>
      </c>
      <c r="D391" s="9" t="s">
        <v>820</v>
      </c>
      <c r="E391" s="137">
        <v>38</v>
      </c>
      <c r="F391" s="168">
        <v>9.2333333333333325</v>
      </c>
      <c r="G391" s="168"/>
      <c r="H391" s="31">
        <v>106</v>
      </c>
      <c r="I391" s="164">
        <v>16.3</v>
      </c>
      <c r="K391" s="126">
        <v>64.28</v>
      </c>
      <c r="L391" s="81">
        <v>0.73898393002440999</v>
      </c>
      <c r="M391" s="82">
        <v>17.310445484133442</v>
      </c>
      <c r="N391" s="82">
        <v>3.8670117982099264</v>
      </c>
      <c r="O391" s="82">
        <v>1.0325528885272579</v>
      </c>
      <c r="P391" s="82">
        <v>2.9458126525630592</v>
      </c>
      <c r="Q391" s="82">
        <v>3.8265195280716022</v>
      </c>
      <c r="R391" s="82">
        <v>5.1627644426362895</v>
      </c>
      <c r="S391" s="82">
        <v>0.31381509357200976</v>
      </c>
      <c r="T391" s="82">
        <v>5.0615337672904798E-2</v>
      </c>
      <c r="U391" s="91">
        <v>1.21</v>
      </c>
      <c r="V391" s="90">
        <v>99.53</v>
      </c>
      <c r="W391" s="102">
        <v>77</v>
      </c>
      <c r="X391" s="99">
        <v>126</v>
      </c>
      <c r="Y391" s="99">
        <v>659</v>
      </c>
      <c r="Z391" s="99">
        <v>30</v>
      </c>
      <c r="AA391" s="99">
        <v>528</v>
      </c>
      <c r="AB391" s="99">
        <v>25</v>
      </c>
      <c r="AC391" s="99">
        <v>25</v>
      </c>
      <c r="AD391" s="99">
        <v>21</v>
      </c>
      <c r="AE391" s="99">
        <v>1720</v>
      </c>
      <c r="AF391" s="99">
        <v>101</v>
      </c>
      <c r="AG391" s="99">
        <v>183</v>
      </c>
      <c r="AH391" s="99">
        <v>92</v>
      </c>
      <c r="AI391" s="99">
        <v>11</v>
      </c>
      <c r="AJ391" s="99">
        <v>76</v>
      </c>
      <c r="AK391" s="99">
        <v>6</v>
      </c>
      <c r="AL391" s="99">
        <v>6</v>
      </c>
      <c r="AM391" s="99">
        <v>13</v>
      </c>
      <c r="AN391" s="99">
        <v>21</v>
      </c>
      <c r="AO391" s="99"/>
      <c r="AP391" s="97">
        <v>9</v>
      </c>
      <c r="AQ391" s="99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157"/>
    </row>
    <row r="392" spans="1:71">
      <c r="A392" s="7" t="s">
        <v>430</v>
      </c>
      <c r="C392" s="71" t="s">
        <v>233</v>
      </c>
      <c r="D392" s="10" t="s">
        <v>68</v>
      </c>
      <c r="E392" s="137">
        <v>38</v>
      </c>
      <c r="F392" s="168">
        <v>6.6</v>
      </c>
      <c r="G392" s="168"/>
      <c r="H392" s="31">
        <v>106</v>
      </c>
      <c r="I392" s="164">
        <v>16.5</v>
      </c>
      <c r="K392" s="126">
        <v>65.78</v>
      </c>
      <c r="L392" s="91">
        <v>0.70481812577065339</v>
      </c>
      <c r="M392" s="90">
        <v>16.3436087135224</v>
      </c>
      <c r="N392" s="90">
        <v>4.1267612001644061</v>
      </c>
      <c r="O392" s="90">
        <v>0.960187011919441</v>
      </c>
      <c r="P392" s="90">
        <v>2.4311117961364568</v>
      </c>
      <c r="Q392" s="90">
        <v>3.4832316070694618</v>
      </c>
      <c r="R392" s="90">
        <v>5.2299547883271682</v>
      </c>
      <c r="S392" s="90">
        <v>0.27579839704069053</v>
      </c>
      <c r="T392" s="90">
        <v>7.1503288121660513E-2</v>
      </c>
      <c r="U392" s="82">
        <v>2.09</v>
      </c>
      <c r="V392" s="90">
        <v>99.41</v>
      </c>
      <c r="W392" s="102">
        <v>72</v>
      </c>
      <c r="X392" s="99">
        <v>115</v>
      </c>
      <c r="Y392" s="99">
        <v>515</v>
      </c>
      <c r="Z392" s="99">
        <v>30</v>
      </c>
      <c r="AA392" s="99">
        <v>460</v>
      </c>
      <c r="AB392" s="99">
        <v>23</v>
      </c>
      <c r="AC392" s="99">
        <v>43</v>
      </c>
      <c r="AD392" s="99">
        <v>19</v>
      </c>
      <c r="AE392" s="99">
        <v>1410</v>
      </c>
      <c r="AF392" s="99">
        <v>105</v>
      </c>
      <c r="AG392" s="99">
        <v>196</v>
      </c>
      <c r="AH392" s="99">
        <v>89</v>
      </c>
      <c r="AI392" s="99">
        <v>4</v>
      </c>
      <c r="AJ392" s="99">
        <v>63</v>
      </c>
      <c r="AK392" s="99">
        <v>6</v>
      </c>
      <c r="AL392" s="99" t="s">
        <v>128</v>
      </c>
      <c r="AM392" s="99">
        <v>8</v>
      </c>
      <c r="AN392" s="99">
        <v>18</v>
      </c>
      <c r="AO392" s="99">
        <v>1</v>
      </c>
      <c r="AP392" s="97">
        <v>6</v>
      </c>
      <c r="AQ392" s="99"/>
      <c r="AR392" s="96"/>
      <c r="AS392" s="96"/>
      <c r="AT392" s="96"/>
      <c r="AU392" s="96"/>
      <c r="AV392" s="96"/>
      <c r="AW392" s="96"/>
      <c r="AX392" s="96"/>
      <c r="AY392" s="96"/>
      <c r="AZ392" s="96"/>
      <c r="BA392" s="96"/>
      <c r="BB392" s="96"/>
      <c r="BC392" s="96"/>
      <c r="BD392" s="96"/>
      <c r="BE392" s="96"/>
      <c r="BF392" s="96"/>
      <c r="BG392" s="96"/>
      <c r="BH392" s="96"/>
      <c r="BI392" s="96"/>
      <c r="BJ392" s="96"/>
      <c r="BK392" s="96"/>
      <c r="BL392" s="96"/>
      <c r="BM392" s="96"/>
      <c r="BN392" s="96"/>
      <c r="BO392" s="96"/>
      <c r="BP392" s="96"/>
      <c r="BQ392" s="96"/>
      <c r="BR392" s="96"/>
      <c r="BS392" s="157"/>
    </row>
    <row r="393" spans="1:71">
      <c r="A393" s="31" t="s">
        <v>621</v>
      </c>
      <c r="B393" s="31"/>
      <c r="C393" s="69" t="s">
        <v>531</v>
      </c>
      <c r="D393" s="9" t="s">
        <v>526</v>
      </c>
      <c r="E393" s="137">
        <v>38</v>
      </c>
      <c r="F393" s="168">
        <v>16.600000000000001</v>
      </c>
      <c r="G393" s="168"/>
      <c r="H393" s="31">
        <v>106</v>
      </c>
      <c r="I393" s="164">
        <v>31.7</v>
      </c>
      <c r="K393" s="126">
        <v>63.09</v>
      </c>
      <c r="L393" s="81">
        <v>0.71360808709175738</v>
      </c>
      <c r="M393" s="82">
        <v>17.685069984447903</v>
      </c>
      <c r="N393" s="82">
        <v>4.4057542768273716</v>
      </c>
      <c r="O393" s="82">
        <v>1.3548211508553656</v>
      </c>
      <c r="P393" s="82">
        <v>3.2784603421461895</v>
      </c>
      <c r="Q393" s="82">
        <v>3.3405132192846034</v>
      </c>
      <c r="R393" s="82">
        <v>5.4916796267496109</v>
      </c>
      <c r="S393" s="82">
        <v>0.28958009331259721</v>
      </c>
      <c r="T393" s="82">
        <v>0.10342146189735615</v>
      </c>
      <c r="U393" s="91">
        <v>3.3</v>
      </c>
      <c r="V393" s="90">
        <v>99.75</v>
      </c>
      <c r="W393" s="102">
        <v>73</v>
      </c>
      <c r="X393" s="99">
        <v>121</v>
      </c>
      <c r="Y393" s="99">
        <v>626</v>
      </c>
      <c r="Z393" s="99">
        <v>31</v>
      </c>
      <c r="AA393" s="99">
        <v>524</v>
      </c>
      <c r="AB393" s="99">
        <v>25</v>
      </c>
      <c r="AC393" s="99">
        <v>28</v>
      </c>
      <c r="AD393" s="99">
        <v>23</v>
      </c>
      <c r="AE393" s="99">
        <v>1510</v>
      </c>
      <c r="AF393" s="99">
        <v>102</v>
      </c>
      <c r="AG393" s="99">
        <v>190</v>
      </c>
      <c r="AH393" s="99">
        <v>86</v>
      </c>
      <c r="AI393" s="99">
        <v>10</v>
      </c>
      <c r="AJ393" s="99">
        <v>69</v>
      </c>
      <c r="AK393" s="99">
        <v>5</v>
      </c>
      <c r="AL393" s="99">
        <v>5</v>
      </c>
      <c r="AM393" s="99">
        <v>10</v>
      </c>
      <c r="AN393" s="99">
        <v>20</v>
      </c>
      <c r="AO393" s="99"/>
      <c r="AP393" s="97">
        <v>10</v>
      </c>
      <c r="AQ393" s="99"/>
      <c r="AR393" s="96"/>
      <c r="AS393" s="96"/>
      <c r="AT393" s="96"/>
      <c r="AU393" s="96"/>
      <c r="AV393" s="96"/>
      <c r="AW393" s="96"/>
      <c r="AX393" s="96"/>
      <c r="AY393" s="96"/>
      <c r="AZ393" s="96"/>
      <c r="BA393" s="96"/>
      <c r="BB393" s="96"/>
      <c r="BC393" s="96"/>
      <c r="BD393" s="96"/>
      <c r="BE393" s="96"/>
      <c r="BF393" s="96"/>
      <c r="BG393" s="96"/>
      <c r="BH393" s="96"/>
      <c r="BI393" s="96"/>
      <c r="BJ393" s="96"/>
      <c r="BK393" s="96"/>
      <c r="BL393" s="96"/>
      <c r="BM393" s="96"/>
      <c r="BN393" s="96"/>
      <c r="BO393" s="96"/>
      <c r="BP393" s="96"/>
      <c r="BQ393" s="96"/>
      <c r="BR393" s="96"/>
      <c r="BS393" s="157"/>
    </row>
    <row r="394" spans="1:71">
      <c r="A394" s="31" t="s">
        <v>622</v>
      </c>
      <c r="B394" s="31"/>
      <c r="C394" s="69" t="s">
        <v>421</v>
      </c>
      <c r="D394" s="9" t="s">
        <v>554</v>
      </c>
      <c r="E394" s="137">
        <v>38</v>
      </c>
      <c r="F394" s="168">
        <v>13.25</v>
      </c>
      <c r="G394" s="168"/>
      <c r="H394" s="31">
        <v>106</v>
      </c>
      <c r="I394" s="164">
        <v>36.233333333333334</v>
      </c>
      <c r="K394" s="126">
        <v>63.85</v>
      </c>
      <c r="L394" s="81">
        <v>0.68186292834890971</v>
      </c>
      <c r="M394" s="82">
        <v>17.459823468328139</v>
      </c>
      <c r="N394" s="82">
        <v>4.0498525441329178</v>
      </c>
      <c r="O394" s="82">
        <v>0.91948182762201447</v>
      </c>
      <c r="P394" s="82">
        <v>2.8617580477673936</v>
      </c>
      <c r="Q394" s="82">
        <v>3.6675960539979227</v>
      </c>
      <c r="R394" s="82">
        <v>5.6615285565939777</v>
      </c>
      <c r="S394" s="82">
        <v>0.27894392523364486</v>
      </c>
      <c r="T394" s="82">
        <v>6.1987538940809966E-2</v>
      </c>
      <c r="U394" s="91">
        <v>3.19</v>
      </c>
      <c r="V394" s="90">
        <v>99.49</v>
      </c>
      <c r="W394" s="102">
        <v>74</v>
      </c>
      <c r="X394" s="99">
        <v>131</v>
      </c>
      <c r="Y394" s="99">
        <v>439</v>
      </c>
      <c r="Z394" s="99">
        <v>31</v>
      </c>
      <c r="AA394" s="99">
        <v>513</v>
      </c>
      <c r="AB394" s="99">
        <v>27</v>
      </c>
      <c r="AC394" s="99">
        <v>26</v>
      </c>
      <c r="AD394" s="99">
        <v>26</v>
      </c>
      <c r="AE394" s="99">
        <v>1560</v>
      </c>
      <c r="AF394" s="99">
        <v>104</v>
      </c>
      <c r="AG394" s="99">
        <v>188</v>
      </c>
      <c r="AH394" s="99">
        <v>92</v>
      </c>
      <c r="AI394" s="99">
        <v>9</v>
      </c>
      <c r="AJ394" s="99">
        <v>66</v>
      </c>
      <c r="AK394" s="99">
        <v>7</v>
      </c>
      <c r="AL394" s="99">
        <v>4</v>
      </c>
      <c r="AM394" s="99">
        <v>10</v>
      </c>
      <c r="AN394" s="99">
        <v>18</v>
      </c>
      <c r="AO394" s="99"/>
      <c r="AP394" s="97">
        <v>10</v>
      </c>
      <c r="AQ394" s="99"/>
      <c r="AR394" s="96"/>
      <c r="AS394" s="96"/>
      <c r="AT394" s="96"/>
      <c r="AU394" s="96"/>
      <c r="AV394" s="96"/>
      <c r="AW394" s="96"/>
      <c r="AX394" s="96"/>
      <c r="AY394" s="96"/>
      <c r="AZ394" s="96"/>
      <c r="BA394" s="96"/>
      <c r="BB394" s="96"/>
      <c r="BC394" s="96"/>
      <c r="BD394" s="96"/>
      <c r="BE394" s="96"/>
      <c r="BF394" s="96"/>
      <c r="BG394" s="96"/>
      <c r="BH394" s="96"/>
      <c r="BI394" s="96"/>
      <c r="BJ394" s="96"/>
      <c r="BK394" s="96"/>
      <c r="BL394" s="96"/>
      <c r="BM394" s="96"/>
      <c r="BN394" s="96"/>
      <c r="BO394" s="96"/>
      <c r="BP394" s="96"/>
      <c r="BQ394" s="96"/>
      <c r="BR394" s="96"/>
      <c r="BS394" s="157"/>
    </row>
    <row r="395" spans="1:71">
      <c r="D395" s="10"/>
      <c r="E395" s="136"/>
      <c r="F395" s="168"/>
      <c r="G395" s="168"/>
      <c r="I395" s="164"/>
      <c r="K395" s="126"/>
      <c r="L395" s="81"/>
      <c r="M395" s="82"/>
      <c r="N395" s="82"/>
      <c r="O395" s="82"/>
      <c r="P395" s="82"/>
      <c r="Q395" s="82"/>
      <c r="R395" s="82"/>
      <c r="S395" s="82"/>
      <c r="T395" s="82"/>
      <c r="U395" s="82"/>
      <c r="V395" s="90"/>
      <c r="W395" s="102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7"/>
      <c r="AQ395" s="99"/>
      <c r="AR395" s="96"/>
      <c r="AS395" s="96"/>
      <c r="AT395" s="96"/>
      <c r="AU395" s="96"/>
      <c r="AV395" s="96"/>
      <c r="AW395" s="96"/>
      <c r="AX395" s="96"/>
      <c r="AY395" s="96"/>
      <c r="AZ395" s="96"/>
      <c r="BA395" s="96"/>
      <c r="BB395" s="96"/>
      <c r="BC395" s="96"/>
      <c r="BD395" s="96"/>
      <c r="BE395" s="96"/>
      <c r="BF395" s="96"/>
      <c r="BG395" s="96"/>
      <c r="BH395" s="96"/>
      <c r="BI395" s="96"/>
      <c r="BJ395" s="96"/>
      <c r="BK395" s="96"/>
      <c r="BL395" s="96"/>
      <c r="BM395" s="96"/>
      <c r="BN395" s="96"/>
      <c r="BO395" s="96"/>
      <c r="BP395" s="96"/>
      <c r="BQ395" s="96"/>
      <c r="BR395" s="96"/>
      <c r="BS395" s="157"/>
    </row>
    <row r="396" spans="1:71">
      <c r="A396"/>
      <c r="B396"/>
      <c r="C396" s="72" t="s">
        <v>224</v>
      </c>
      <c r="D396" s="10"/>
      <c r="E396" s="136"/>
      <c r="F396" s="168"/>
      <c r="G396" s="168"/>
      <c r="I396" s="164"/>
      <c r="K396" s="126"/>
      <c r="L396" s="81"/>
      <c r="M396" s="82"/>
      <c r="N396" s="82"/>
      <c r="O396" s="82"/>
      <c r="P396" s="82"/>
      <c r="Q396" s="82"/>
      <c r="R396" s="82"/>
      <c r="S396" s="82"/>
      <c r="T396" s="82"/>
      <c r="U396" s="82"/>
      <c r="V396" s="90"/>
      <c r="W396" s="102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7"/>
      <c r="AQ396" s="99"/>
      <c r="AR396" s="96"/>
      <c r="AS396" s="96"/>
      <c r="AT396" s="96"/>
      <c r="AU396" s="96"/>
      <c r="AV396" s="96"/>
      <c r="AW396" s="96"/>
      <c r="AX396" s="96"/>
      <c r="AY396" s="96"/>
      <c r="AZ396" s="96"/>
      <c r="BA396" s="96"/>
      <c r="BB396" s="96"/>
      <c r="BC396" s="96"/>
      <c r="BD396" s="96"/>
      <c r="BE396" s="96"/>
      <c r="BF396" s="96"/>
      <c r="BG396" s="96"/>
      <c r="BH396" s="96"/>
      <c r="BI396" s="96"/>
      <c r="BJ396" s="96"/>
      <c r="BK396" s="96"/>
      <c r="BL396" s="96"/>
      <c r="BM396" s="96"/>
      <c r="BN396" s="96"/>
      <c r="BO396" s="96"/>
      <c r="BP396" s="96"/>
      <c r="BQ396" s="96"/>
      <c r="BR396" s="96"/>
      <c r="BS396" s="157"/>
    </row>
    <row r="397" spans="1:71">
      <c r="D397" s="10"/>
      <c r="E397" s="138"/>
      <c r="F397" s="168"/>
      <c r="G397" s="168"/>
      <c r="I397" s="164"/>
      <c r="K397" s="130"/>
      <c r="L397" s="81"/>
      <c r="M397" s="82"/>
      <c r="N397" s="82"/>
      <c r="O397" s="82"/>
      <c r="P397" s="82"/>
      <c r="Q397" s="82"/>
      <c r="R397" s="82"/>
      <c r="S397" s="82"/>
      <c r="T397" s="82"/>
      <c r="U397" s="86"/>
      <c r="V397" s="90"/>
      <c r="W397" s="102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7"/>
      <c r="AQ397" s="99"/>
      <c r="AR397" s="96"/>
      <c r="AS397" s="96"/>
      <c r="AT397" s="96"/>
      <c r="AU397" s="96"/>
      <c r="AV397" s="96"/>
      <c r="AW397" s="96"/>
      <c r="AX397" s="96"/>
      <c r="AY397" s="96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96"/>
      <c r="BL397" s="96"/>
      <c r="BM397" s="96"/>
      <c r="BN397" s="96"/>
      <c r="BO397" s="96"/>
      <c r="BP397" s="96"/>
      <c r="BQ397" s="96"/>
      <c r="BR397" s="96"/>
      <c r="BS397" s="157"/>
    </row>
    <row r="398" spans="1:71">
      <c r="A398" s="7" t="s">
        <v>118</v>
      </c>
      <c r="C398" s="71" t="s">
        <v>299</v>
      </c>
      <c r="D398" s="10" t="s">
        <v>561</v>
      </c>
      <c r="E398" s="137">
        <v>38</v>
      </c>
      <c r="F398" s="168">
        <v>7.0333333333333332</v>
      </c>
      <c r="G398" s="168"/>
      <c r="H398" s="31">
        <v>107</v>
      </c>
      <c r="I398" s="164">
        <v>1.7</v>
      </c>
      <c r="K398" s="126">
        <v>71.94</v>
      </c>
      <c r="L398" s="81">
        <v>0.20797760074491753</v>
      </c>
      <c r="M398" s="82">
        <v>14.892425637576949</v>
      </c>
      <c r="N398" s="82">
        <v>1.3646609073508873</v>
      </c>
      <c r="O398" s="82">
        <v>0.28891469660131391</v>
      </c>
      <c r="P398" s="82">
        <v>1.25708628627593</v>
      </c>
      <c r="Q398" s="82">
        <v>3.4843932026279032</v>
      </c>
      <c r="R398" s="82">
        <v>5.3981969375614307</v>
      </c>
      <c r="S398" s="82">
        <v>7.9912575655682591E-2</v>
      </c>
      <c r="T398" s="82">
        <v>0.11269722207852673</v>
      </c>
      <c r="U398" s="82">
        <v>2.37</v>
      </c>
      <c r="V398" s="90">
        <v>99.025000000000006</v>
      </c>
      <c r="W398" s="102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7"/>
      <c r="AQ398" s="99"/>
      <c r="AR398" s="96"/>
      <c r="AS398" s="96"/>
      <c r="AT398" s="96"/>
      <c r="AU398" s="96"/>
      <c r="AV398" s="96"/>
      <c r="AW398" s="96"/>
      <c r="AX398" s="96"/>
      <c r="AY398" s="96"/>
      <c r="AZ398" s="96"/>
      <c r="BA398" s="96"/>
      <c r="BB398" s="96"/>
      <c r="BC398" s="96"/>
      <c r="BD398" s="96"/>
      <c r="BE398" s="96"/>
      <c r="BF398" s="96"/>
      <c r="BG398" s="96"/>
      <c r="BH398" s="96"/>
      <c r="BI398" s="96"/>
      <c r="BJ398" s="96"/>
      <c r="BK398" s="96"/>
      <c r="BL398" s="96"/>
      <c r="BM398" s="96"/>
      <c r="BN398" s="96"/>
      <c r="BO398" s="96"/>
      <c r="BP398" s="96"/>
      <c r="BQ398" s="96"/>
      <c r="BR398" s="96"/>
      <c r="BS398" s="157"/>
    </row>
    <row r="399" spans="1:71">
      <c r="A399" s="7" t="s">
        <v>420</v>
      </c>
      <c r="C399" s="71" t="s">
        <v>299</v>
      </c>
      <c r="D399" s="10" t="s">
        <v>748</v>
      </c>
      <c r="E399" s="137">
        <v>38</v>
      </c>
      <c r="F399" s="168">
        <v>6.6333333333333329</v>
      </c>
      <c r="G399" s="168"/>
      <c r="H399" s="31">
        <v>107</v>
      </c>
      <c r="I399" s="164">
        <v>1.8833333333333333</v>
      </c>
      <c r="K399" s="126">
        <v>73.47</v>
      </c>
      <c r="L399" s="81">
        <v>0.20245704221757108</v>
      </c>
      <c r="M399" s="82">
        <v>14.150840726938586</v>
      </c>
      <c r="N399" s="82">
        <v>0.83400214406044193</v>
      </c>
      <c r="O399" s="82">
        <v>0.24375424983409053</v>
      </c>
      <c r="P399" s="82">
        <v>1.2207857471029657</v>
      </c>
      <c r="Q399" s="82">
        <v>3.8094155903823572</v>
      </c>
      <c r="R399" s="82">
        <v>4.5860045433661742</v>
      </c>
      <c r="S399" s="82">
        <v>7.8565419368012646E-2</v>
      </c>
      <c r="T399" s="82">
        <v>5.6405942110368062E-2</v>
      </c>
      <c r="U399" s="82">
        <v>0.71</v>
      </c>
      <c r="V399" s="90">
        <v>98.655000000000001</v>
      </c>
      <c r="W399" s="102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7"/>
      <c r="AQ399" s="99"/>
      <c r="AR399" s="96"/>
      <c r="AS399" s="96"/>
      <c r="AT399" s="96"/>
      <c r="AU399" s="96"/>
      <c r="AV399" s="96"/>
      <c r="AW399" s="96"/>
      <c r="AX399" s="96"/>
      <c r="AY399" s="96"/>
      <c r="AZ399" s="96"/>
      <c r="BA399" s="96"/>
      <c r="BB399" s="96"/>
      <c r="BC399" s="96"/>
      <c r="BD399" s="96"/>
      <c r="BE399" s="96"/>
      <c r="BF399" s="96"/>
      <c r="BG399" s="96"/>
      <c r="BH399" s="96"/>
      <c r="BI399" s="96"/>
      <c r="BJ399" s="96"/>
      <c r="BK399" s="96"/>
      <c r="BL399" s="96"/>
      <c r="BM399" s="96"/>
      <c r="BN399" s="96"/>
      <c r="BO399" s="96"/>
      <c r="BP399" s="96"/>
      <c r="BQ399" s="96"/>
      <c r="BR399" s="96"/>
      <c r="BS399" s="157"/>
    </row>
    <row r="400" spans="1:71">
      <c r="A400" s="7" t="s">
        <v>757</v>
      </c>
      <c r="C400" s="71" t="s">
        <v>412</v>
      </c>
      <c r="D400" s="10" t="s">
        <v>206</v>
      </c>
      <c r="E400" s="137">
        <v>37</v>
      </c>
      <c r="F400" s="168">
        <v>57.45</v>
      </c>
      <c r="G400" s="168"/>
      <c r="H400" s="31">
        <v>107</v>
      </c>
      <c r="I400" s="164">
        <v>7.0333333333333332</v>
      </c>
      <c r="K400" s="126">
        <v>60.56</v>
      </c>
      <c r="L400" s="81">
        <v>0.87604691554792702</v>
      </c>
      <c r="M400" s="82">
        <v>16.830228488526533</v>
      </c>
      <c r="N400" s="82">
        <v>6.7774635362389919</v>
      </c>
      <c r="O400" s="82">
        <v>1.5900504709945036</v>
      </c>
      <c r="P400" s="82">
        <v>4.3265577147060634</v>
      </c>
      <c r="Q400" s="82">
        <v>3.7209206563272645</v>
      </c>
      <c r="R400" s="82">
        <v>3.8221977563906089</v>
      </c>
      <c r="S400" s="82">
        <v>0.4618235762888494</v>
      </c>
      <c r="T400" s="82">
        <v>0.16103058910071724</v>
      </c>
      <c r="U400" s="82">
        <v>1.25</v>
      </c>
      <c r="V400" s="90">
        <v>99.128000000000014</v>
      </c>
      <c r="W400" s="102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7"/>
      <c r="AQ400" s="99"/>
      <c r="AR400" s="96"/>
      <c r="AS400" s="96"/>
      <c r="AT400" s="96"/>
      <c r="AU400" s="96"/>
      <c r="AV400" s="96"/>
      <c r="AW400" s="96"/>
      <c r="AX400" s="96"/>
      <c r="AY400" s="96"/>
      <c r="AZ400" s="96"/>
      <c r="BA400" s="96"/>
      <c r="BB400" s="96"/>
      <c r="BC400" s="96"/>
      <c r="BD400" s="96"/>
      <c r="BE400" s="96"/>
      <c r="BF400" s="96"/>
      <c r="BG400" s="96"/>
      <c r="BH400" s="96"/>
      <c r="BI400" s="96"/>
      <c r="BJ400" s="96"/>
      <c r="BK400" s="96"/>
      <c r="BL400" s="96"/>
      <c r="BM400" s="96"/>
      <c r="BN400" s="96"/>
      <c r="BO400" s="96"/>
      <c r="BP400" s="96"/>
      <c r="BQ400" s="96"/>
      <c r="BR400" s="96"/>
      <c r="BS400" s="157"/>
    </row>
    <row r="401" spans="1:88">
      <c r="A401" s="1" t="s">
        <v>527</v>
      </c>
      <c r="B401" s="1"/>
      <c r="C401" s="42" t="s">
        <v>299</v>
      </c>
      <c r="D401" s="29" t="s">
        <v>38</v>
      </c>
      <c r="E401" s="137">
        <v>38</v>
      </c>
      <c r="F401" s="168">
        <v>5.7833333333333332</v>
      </c>
      <c r="G401" s="168"/>
      <c r="H401" s="31">
        <v>107</v>
      </c>
      <c r="I401" s="164">
        <v>2.1333333333333333</v>
      </c>
      <c r="K401" s="129"/>
      <c r="L401" s="88"/>
      <c r="M401" s="86"/>
      <c r="N401" s="86"/>
      <c r="O401" s="86"/>
      <c r="P401" s="86"/>
      <c r="Q401" s="86"/>
      <c r="R401" s="86"/>
      <c r="S401" s="86"/>
      <c r="T401" s="86"/>
      <c r="U401" s="86"/>
      <c r="V401" s="80"/>
      <c r="W401" s="104">
        <v>56</v>
      </c>
      <c r="X401" s="93">
        <v>199</v>
      </c>
      <c r="Y401" s="93">
        <v>336</v>
      </c>
      <c r="Z401" s="93">
        <v>29</v>
      </c>
      <c r="AA401" s="93">
        <v>274</v>
      </c>
      <c r="AB401" s="93">
        <v>14</v>
      </c>
      <c r="AC401" s="93">
        <v>34</v>
      </c>
      <c r="AD401" s="93">
        <v>14</v>
      </c>
      <c r="AE401" s="93"/>
      <c r="AF401" s="93"/>
      <c r="AG401" s="93"/>
      <c r="AH401" s="93"/>
      <c r="AI401" s="93"/>
      <c r="AJ401" s="93"/>
      <c r="AK401" s="96"/>
      <c r="AL401" s="96"/>
      <c r="AM401" s="96"/>
      <c r="AN401" s="96"/>
      <c r="AO401" s="96"/>
      <c r="AP401" s="97"/>
      <c r="AQ401" s="99"/>
      <c r="AR401" s="96"/>
      <c r="AS401" s="96"/>
      <c r="AT401" s="96"/>
      <c r="AU401" s="96"/>
      <c r="AV401" s="96"/>
      <c r="AW401" s="93"/>
      <c r="AX401" s="93"/>
      <c r="AY401" s="93"/>
      <c r="AZ401" s="93"/>
      <c r="BA401" s="96"/>
      <c r="BB401" s="96"/>
      <c r="BC401" s="96"/>
      <c r="BD401" s="96"/>
      <c r="BE401" s="96"/>
      <c r="BF401" s="96"/>
      <c r="BG401" s="96"/>
      <c r="BH401" s="96"/>
      <c r="BI401" s="96"/>
      <c r="BJ401" s="96"/>
      <c r="BK401" s="96"/>
      <c r="BL401" s="96"/>
      <c r="BM401" s="96"/>
      <c r="BN401" s="96"/>
      <c r="BO401" s="96"/>
      <c r="BP401" s="96"/>
      <c r="BQ401" s="96"/>
      <c r="BR401" s="96"/>
      <c r="BS401" s="157"/>
    </row>
    <row r="402" spans="1:88">
      <c r="A402" s="1" t="s">
        <v>126</v>
      </c>
      <c r="B402" s="1"/>
      <c r="C402" s="42" t="s">
        <v>299</v>
      </c>
      <c r="D402" s="29" t="s">
        <v>121</v>
      </c>
      <c r="E402" s="137">
        <v>38</v>
      </c>
      <c r="F402" s="168">
        <v>5.583333333333333</v>
      </c>
      <c r="G402" s="168"/>
      <c r="H402" s="31">
        <v>107</v>
      </c>
      <c r="I402" s="164">
        <v>2.25</v>
      </c>
      <c r="K402" s="129">
        <v>67.5</v>
      </c>
      <c r="L402" s="88">
        <v>0.52410235245563352</v>
      </c>
      <c r="M402" s="86">
        <v>15.034543953776312</v>
      </c>
      <c r="N402" s="86">
        <v>3.9872884853487411</v>
      </c>
      <c r="O402" s="86">
        <v>1.3153941394964921</v>
      </c>
      <c r="P402" s="86">
        <v>2.8465951300041272</v>
      </c>
      <c r="Q402" s="86">
        <v>2.8054890631448619</v>
      </c>
      <c r="R402" s="86">
        <v>5.354065208419315</v>
      </c>
      <c r="S402" s="86">
        <v>0.17470078415187787</v>
      </c>
      <c r="T402" s="86">
        <v>6.165910028889806E-2</v>
      </c>
      <c r="U402" s="86">
        <v>2.68</v>
      </c>
      <c r="V402" s="171">
        <v>99.704709449216793</v>
      </c>
      <c r="W402" s="104">
        <v>52.5</v>
      </c>
      <c r="X402" s="93">
        <v>206.5</v>
      </c>
      <c r="Y402" s="93">
        <v>439</v>
      </c>
      <c r="Z402" s="93">
        <v>24</v>
      </c>
      <c r="AA402" s="93">
        <v>279.5</v>
      </c>
      <c r="AB402" s="93">
        <v>15.5</v>
      </c>
      <c r="AC402" s="93">
        <v>41.5</v>
      </c>
      <c r="AD402" s="93">
        <v>27.5</v>
      </c>
      <c r="AE402" s="93">
        <v>1036</v>
      </c>
      <c r="AF402" s="93">
        <v>51</v>
      </c>
      <c r="AG402" s="93">
        <v>93</v>
      </c>
      <c r="AH402" s="93">
        <v>47</v>
      </c>
      <c r="AI402" s="93"/>
      <c r="AJ402" s="93"/>
      <c r="AK402" s="96"/>
      <c r="AL402" s="96"/>
      <c r="AM402" s="96"/>
      <c r="AN402" s="96"/>
      <c r="AO402" s="96"/>
      <c r="AP402" s="97"/>
      <c r="AQ402" s="99">
        <v>9.67</v>
      </c>
      <c r="AR402" s="93">
        <v>206</v>
      </c>
      <c r="AS402" s="93">
        <v>960</v>
      </c>
      <c r="AT402" s="93">
        <v>347</v>
      </c>
      <c r="AU402" s="93">
        <v>2.14</v>
      </c>
      <c r="AV402" s="93">
        <v>22.1</v>
      </c>
      <c r="AW402" s="93">
        <v>12.4</v>
      </c>
      <c r="AX402" s="93">
        <v>48.8</v>
      </c>
      <c r="AY402" s="93">
        <v>94.7</v>
      </c>
      <c r="AZ402" s="93">
        <v>37.9</v>
      </c>
      <c r="BA402" s="93">
        <v>7.19</v>
      </c>
      <c r="BB402" s="93">
        <v>1.1200000000000001</v>
      </c>
      <c r="BC402" s="93">
        <v>5.64</v>
      </c>
      <c r="BD402" s="93">
        <v>0.73799999999999999</v>
      </c>
      <c r="BE402" s="93">
        <v>0.92800000000000005</v>
      </c>
      <c r="BF402" s="93">
        <v>0.34399999999999997</v>
      </c>
      <c r="BG402" s="93">
        <v>2.04</v>
      </c>
      <c r="BH402" s="93">
        <v>0.28699999999999998</v>
      </c>
      <c r="BI402" s="93">
        <v>1.66</v>
      </c>
      <c r="BJ402" s="93">
        <v>269</v>
      </c>
      <c r="BK402" s="93">
        <v>7.19</v>
      </c>
      <c r="BL402" s="93">
        <v>0.373</v>
      </c>
      <c r="BM402" s="93">
        <v>7.15</v>
      </c>
      <c r="BN402" s="93">
        <v>2.62</v>
      </c>
      <c r="BO402" s="93">
        <v>18</v>
      </c>
      <c r="BP402" s="93">
        <v>7.7</v>
      </c>
      <c r="BQ402" s="93">
        <v>7.45</v>
      </c>
      <c r="BR402" s="93">
        <v>73.7</v>
      </c>
      <c r="BS402" s="157"/>
      <c r="CC402" s="3"/>
      <c r="CD402" s="3"/>
      <c r="CE402" s="3"/>
      <c r="CF402" s="3"/>
      <c r="CG402" s="3"/>
      <c r="CJ402" s="37"/>
    </row>
    <row r="403" spans="1:88">
      <c r="A403" s="1" t="s">
        <v>125</v>
      </c>
      <c r="B403" s="1"/>
      <c r="C403" s="42" t="s">
        <v>299</v>
      </c>
      <c r="D403" s="29" t="s">
        <v>38</v>
      </c>
      <c r="E403" s="137">
        <v>38</v>
      </c>
      <c r="F403" s="168">
        <v>5.6</v>
      </c>
      <c r="G403" s="168"/>
      <c r="H403" s="31">
        <v>107</v>
      </c>
      <c r="I403" s="164">
        <v>2.2999999999999998</v>
      </c>
      <c r="K403" s="129">
        <v>68.06</v>
      </c>
      <c r="L403" s="88">
        <v>0.53309984639016894</v>
      </c>
      <c r="M403" s="86">
        <v>15.203597542242701</v>
      </c>
      <c r="N403" s="86">
        <v>3.7419508448540699</v>
      </c>
      <c r="O403" s="86">
        <v>1.3122457757296464</v>
      </c>
      <c r="P403" s="86">
        <v>2.8500337941628255</v>
      </c>
      <c r="Q403" s="86">
        <v>2.9730568356374802</v>
      </c>
      <c r="R403" s="86">
        <v>5.1977235023041466</v>
      </c>
      <c r="S403" s="86">
        <v>0.17428264208909369</v>
      </c>
      <c r="T403" s="86">
        <v>6.1511520737327179E-2</v>
      </c>
      <c r="U403" s="86">
        <v>2.46</v>
      </c>
      <c r="V403" s="80">
        <f>SUM(K403:T403)</f>
        <v>100.10750230414747</v>
      </c>
      <c r="W403" s="104">
        <v>56</v>
      </c>
      <c r="X403" s="93">
        <v>213</v>
      </c>
      <c r="Y403" s="93">
        <v>349</v>
      </c>
      <c r="Z403" s="93">
        <v>32</v>
      </c>
      <c r="AA403" s="93">
        <v>282</v>
      </c>
      <c r="AB403" s="93">
        <v>16</v>
      </c>
      <c r="AC403" s="93">
        <v>35</v>
      </c>
      <c r="AD403" s="93">
        <v>31</v>
      </c>
      <c r="AE403" s="93">
        <v>1008</v>
      </c>
      <c r="AF403" s="93">
        <v>56</v>
      </c>
      <c r="AG403" s="93">
        <v>95</v>
      </c>
      <c r="AH403" s="93">
        <v>35</v>
      </c>
      <c r="AI403" s="93"/>
      <c r="AJ403" s="93"/>
      <c r="AK403" s="96"/>
      <c r="AL403" s="96"/>
      <c r="AM403" s="96"/>
      <c r="AN403" s="96"/>
      <c r="AO403" s="96"/>
      <c r="AP403" s="97"/>
      <c r="AQ403" s="99"/>
      <c r="AR403" s="96"/>
      <c r="AS403" s="96"/>
      <c r="AT403" s="96"/>
      <c r="AU403" s="96"/>
      <c r="AV403" s="96"/>
      <c r="AW403" s="93"/>
      <c r="AX403" s="93"/>
      <c r="AY403" s="93"/>
      <c r="AZ403" s="93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96"/>
      <c r="BL403" s="96"/>
      <c r="BM403" s="96"/>
      <c r="BN403" s="96"/>
      <c r="BO403" s="96"/>
      <c r="BP403" s="96"/>
      <c r="BQ403" s="96"/>
      <c r="BR403" s="96"/>
      <c r="BS403" s="157"/>
    </row>
    <row r="404" spans="1:88" s="21" customFormat="1">
      <c r="A404" s="36" t="s">
        <v>707</v>
      </c>
      <c r="B404" s="36"/>
      <c r="C404" s="77" t="s">
        <v>575</v>
      </c>
      <c r="D404" s="115" t="s">
        <v>39</v>
      </c>
      <c r="E404" s="137">
        <v>38</v>
      </c>
      <c r="F404" s="168">
        <v>6.583333333333333</v>
      </c>
      <c r="G404" s="168"/>
      <c r="H404" s="31">
        <v>106</v>
      </c>
      <c r="I404" s="164">
        <v>58.166666666666664</v>
      </c>
      <c r="J404" s="135"/>
      <c r="K404" s="129">
        <v>65.680000000000007</v>
      </c>
      <c r="L404" s="81">
        <v>0.73882376841036057</v>
      </c>
      <c r="M404" s="82">
        <v>16.901858811579483</v>
      </c>
      <c r="N404" s="82">
        <v>3.7143605891315392</v>
      </c>
      <c r="O404" s="82">
        <v>0.60725241239207717</v>
      </c>
      <c r="P404" s="82">
        <v>3.1577125444388017</v>
      </c>
      <c r="Q404" s="82">
        <v>4.2305251396648043</v>
      </c>
      <c r="R404" s="82">
        <v>4.2305251396648043</v>
      </c>
      <c r="S404" s="82">
        <v>0.30362620619603858</v>
      </c>
      <c r="T404" s="82">
        <v>7.0846114779075681E-2</v>
      </c>
      <c r="U404" s="82">
        <v>1.19</v>
      </c>
      <c r="V404" s="90">
        <v>99.64</v>
      </c>
      <c r="W404" s="123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5"/>
      <c r="AM404" s="95"/>
      <c r="AN404" s="95"/>
      <c r="AO404" s="95"/>
      <c r="AP404" s="101"/>
      <c r="AQ404" s="100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135"/>
      <c r="BT404"/>
      <c r="BU404"/>
      <c r="BV404"/>
      <c r="BW404"/>
      <c r="BX404"/>
      <c r="BY404"/>
      <c r="BZ404"/>
      <c r="CA404"/>
      <c r="CB404"/>
    </row>
    <row r="405" spans="1:88" s="21" customFormat="1">
      <c r="A405" s="36" t="s">
        <v>394</v>
      </c>
      <c r="B405" s="36"/>
      <c r="C405" s="77" t="s">
        <v>575</v>
      </c>
      <c r="D405" s="115" t="s">
        <v>168</v>
      </c>
      <c r="E405" s="137">
        <v>38</v>
      </c>
      <c r="F405" s="168">
        <v>7.583333333333333</v>
      </c>
      <c r="G405" s="168"/>
      <c r="H405" s="31">
        <v>106</v>
      </c>
      <c r="I405" s="164">
        <v>52.416666666666664</v>
      </c>
      <c r="J405" s="135"/>
      <c r="K405" s="129">
        <v>66.569999999999993</v>
      </c>
      <c r="L405" s="81">
        <v>0.61354720065386181</v>
      </c>
      <c r="M405" s="82">
        <v>15.849969350224763</v>
      </c>
      <c r="N405" s="82">
        <v>4.1721209644462602</v>
      </c>
      <c r="O405" s="82">
        <v>1.3089006947282387</v>
      </c>
      <c r="P405" s="82">
        <v>3.3131548835308542</v>
      </c>
      <c r="Q405" s="82">
        <v>3.5585737637923986</v>
      </c>
      <c r="R405" s="82">
        <v>4.3459593379648549</v>
      </c>
      <c r="S405" s="82">
        <v>0.2863220269718022</v>
      </c>
      <c r="T405" s="82">
        <v>7.158050674295055E-2</v>
      </c>
      <c r="U405" s="82">
        <v>2.21</v>
      </c>
      <c r="V405" s="90">
        <v>100.09</v>
      </c>
      <c r="W405" s="123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5"/>
      <c r="AM405" s="95"/>
      <c r="AN405" s="95"/>
      <c r="AO405" s="95"/>
      <c r="AP405" s="101"/>
      <c r="AQ405" s="100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135"/>
      <c r="BT405"/>
      <c r="BU405"/>
      <c r="BV405"/>
      <c r="BW405"/>
      <c r="BX405"/>
      <c r="BY405"/>
      <c r="BZ405"/>
      <c r="CA405"/>
      <c r="CB405"/>
    </row>
    <row r="406" spans="1:88">
      <c r="A406" s="1" t="s">
        <v>217</v>
      </c>
      <c r="B406" s="1"/>
      <c r="C406" s="77" t="s">
        <v>575</v>
      </c>
      <c r="D406" s="9" t="s">
        <v>37</v>
      </c>
      <c r="E406" s="137">
        <v>38</v>
      </c>
      <c r="F406" s="168">
        <v>6.0666666666666664</v>
      </c>
      <c r="G406" s="168"/>
      <c r="H406" s="31">
        <v>106</v>
      </c>
      <c r="I406" s="164">
        <v>55.8</v>
      </c>
      <c r="K406" s="129">
        <v>66.48</v>
      </c>
      <c r="L406" s="88">
        <v>0.59348424594677274</v>
      </c>
      <c r="M406" s="86">
        <v>15.348730498623434</v>
      </c>
      <c r="N406" s="86">
        <v>4.5329917405934532</v>
      </c>
      <c r="O406" s="86">
        <v>1.8316151728357297</v>
      </c>
      <c r="P406" s="86">
        <v>3.4585806056898134</v>
      </c>
      <c r="Q406" s="86">
        <v>2.9162587947384524</v>
      </c>
      <c r="R406" s="86">
        <v>4.8808962985622513</v>
      </c>
      <c r="S406" s="86">
        <v>0.19441725298256349</v>
      </c>
      <c r="T406" s="86">
        <v>0.11255735698990517</v>
      </c>
      <c r="U406" s="86">
        <v>2.2799999999999998</v>
      </c>
      <c r="V406" s="80">
        <f>SUM(K406:T406)</f>
        <v>100.34953196696239</v>
      </c>
      <c r="W406" s="104">
        <v>50</v>
      </c>
      <c r="X406" s="93">
        <v>131</v>
      </c>
      <c r="Y406" s="93">
        <v>356</v>
      </c>
      <c r="Z406" s="93">
        <v>27</v>
      </c>
      <c r="AA406" s="93">
        <v>173</v>
      </c>
      <c r="AB406" s="93">
        <v>23</v>
      </c>
      <c r="AC406" s="93">
        <v>36</v>
      </c>
      <c r="AD406" s="93">
        <v>22</v>
      </c>
      <c r="AE406" s="93">
        <v>729</v>
      </c>
      <c r="AF406" s="93">
        <v>41</v>
      </c>
      <c r="AG406" s="93">
        <v>75</v>
      </c>
      <c r="AH406" s="93">
        <v>31</v>
      </c>
      <c r="AI406" s="93"/>
      <c r="AJ406" s="93"/>
      <c r="AK406" s="96"/>
      <c r="AL406" s="96"/>
      <c r="AM406" s="96"/>
      <c r="AN406" s="96"/>
      <c r="AO406" s="96"/>
      <c r="AP406" s="97"/>
      <c r="AQ406" s="99"/>
      <c r="AR406" s="96"/>
      <c r="AS406" s="96"/>
      <c r="AT406" s="96"/>
      <c r="AU406" s="96"/>
      <c r="AV406" s="96"/>
      <c r="AW406" s="93"/>
      <c r="AX406" s="93"/>
      <c r="AY406" s="93"/>
      <c r="AZ406" s="93"/>
      <c r="BA406" s="96"/>
      <c r="BB406" s="96"/>
      <c r="BC406" s="96"/>
      <c r="BD406" s="96"/>
      <c r="BE406" s="96"/>
      <c r="BF406" s="96"/>
      <c r="BG406" s="96"/>
      <c r="BH406" s="96"/>
      <c r="BI406" s="96"/>
      <c r="BJ406" s="96"/>
      <c r="BK406" s="96"/>
      <c r="BL406" s="96"/>
      <c r="BM406" s="96"/>
      <c r="BN406" s="96"/>
      <c r="BO406" s="96"/>
      <c r="BP406" s="96"/>
      <c r="BQ406" s="96"/>
      <c r="BR406" s="96"/>
      <c r="BS406" s="157"/>
    </row>
    <row r="407" spans="1:88">
      <c r="A407" s="1" t="s">
        <v>484</v>
      </c>
      <c r="B407" s="1"/>
      <c r="C407" s="77" t="s">
        <v>575</v>
      </c>
      <c r="D407" s="9" t="s">
        <v>37</v>
      </c>
      <c r="E407" s="137">
        <v>38</v>
      </c>
      <c r="F407" s="168">
        <v>6.166666666666667</v>
      </c>
      <c r="G407" s="168"/>
      <c r="H407" s="31">
        <v>106</v>
      </c>
      <c r="I407" s="164">
        <v>55.7</v>
      </c>
      <c r="K407" s="129">
        <v>65.319999999999993</v>
      </c>
      <c r="L407" s="88">
        <v>0.57209176788124161</v>
      </c>
      <c r="M407" s="86">
        <v>15.099136302294196</v>
      </c>
      <c r="N407" s="86">
        <v>4.178313090418353</v>
      </c>
      <c r="O407" s="86">
        <v>1.7877867746288798</v>
      </c>
      <c r="P407" s="86">
        <v>3.4427665317139002</v>
      </c>
      <c r="Q407" s="86">
        <v>3.0341295546558706</v>
      </c>
      <c r="R407" s="86">
        <v>4.6891093117408902</v>
      </c>
      <c r="S407" s="86">
        <v>0.18388663967611335</v>
      </c>
      <c r="T407" s="86">
        <v>0.10215924426450743</v>
      </c>
      <c r="U407" s="86">
        <v>2.08</v>
      </c>
      <c r="V407" s="80">
        <f>SUM(K407:T407)</f>
        <v>98.40937921727398</v>
      </c>
      <c r="W407" s="104">
        <v>66</v>
      </c>
      <c r="X407" s="93">
        <v>141</v>
      </c>
      <c r="Y407" s="93">
        <v>354</v>
      </c>
      <c r="Z407" s="93">
        <v>29</v>
      </c>
      <c r="AA407" s="93">
        <v>169</v>
      </c>
      <c r="AB407" s="93">
        <v>27</v>
      </c>
      <c r="AC407" s="93">
        <v>47</v>
      </c>
      <c r="AD407" s="93">
        <v>9</v>
      </c>
      <c r="AE407" s="93">
        <v>751</v>
      </c>
      <c r="AF407" s="93">
        <v>41</v>
      </c>
      <c r="AG407" s="93">
        <v>72</v>
      </c>
      <c r="AH407" s="93">
        <v>36</v>
      </c>
      <c r="AI407" s="93"/>
      <c r="AJ407" s="93"/>
      <c r="AK407" s="96"/>
      <c r="AL407" s="96"/>
      <c r="AM407" s="96"/>
      <c r="AN407" s="96"/>
      <c r="AO407" s="96"/>
      <c r="AP407" s="97"/>
      <c r="AQ407" s="99">
        <v>3.71</v>
      </c>
      <c r="AR407" s="93">
        <v>137</v>
      </c>
      <c r="AS407" s="93">
        <v>692</v>
      </c>
      <c r="AT407" s="93">
        <v>361</v>
      </c>
      <c r="AU407" s="93">
        <v>2.2999999999999998</v>
      </c>
      <c r="AV407" s="93">
        <v>14.9</v>
      </c>
      <c r="AW407" s="93">
        <v>6.53</v>
      </c>
      <c r="AX407" s="93">
        <v>38.700000000000003</v>
      </c>
      <c r="AY407" s="93">
        <v>73.5</v>
      </c>
      <c r="AZ407" s="93">
        <v>31.7</v>
      </c>
      <c r="BA407" s="93">
        <v>6.66</v>
      </c>
      <c r="BB407" s="93">
        <v>1.1499999999999999</v>
      </c>
      <c r="BC407" s="93">
        <v>6.16</v>
      </c>
      <c r="BD407" s="93">
        <v>0.80200000000000005</v>
      </c>
      <c r="BE407" s="93">
        <v>1.0900000000000001</v>
      </c>
      <c r="BF407" s="93">
        <v>0.42499999999999999</v>
      </c>
      <c r="BG407" s="93">
        <v>2.75</v>
      </c>
      <c r="BH407" s="93">
        <v>0.39800000000000002</v>
      </c>
      <c r="BI407" s="93">
        <v>1.64</v>
      </c>
      <c r="BJ407" s="93">
        <v>165</v>
      </c>
      <c r="BK407" s="93">
        <v>4.6500000000000004</v>
      </c>
      <c r="BL407" s="93">
        <v>0.245</v>
      </c>
      <c r="BM407" s="93">
        <v>9.8000000000000007</v>
      </c>
      <c r="BN407" s="93">
        <v>2.95</v>
      </c>
      <c r="BO407" s="93">
        <v>18.600000000000001</v>
      </c>
      <c r="BP407" s="93">
        <v>10.3</v>
      </c>
      <c r="BQ407" s="93"/>
      <c r="BR407" s="93">
        <v>61.1</v>
      </c>
      <c r="BS407" s="157"/>
    </row>
    <row r="408" spans="1:88">
      <c r="D408" s="10"/>
      <c r="E408" s="136"/>
      <c r="F408" s="168"/>
      <c r="G408" s="168"/>
      <c r="I408" s="164"/>
      <c r="K408" s="126"/>
      <c r="L408" s="81"/>
      <c r="M408" s="82"/>
      <c r="N408" s="82"/>
      <c r="O408" s="82"/>
      <c r="P408" s="82"/>
      <c r="Q408" s="82"/>
      <c r="R408" s="82"/>
      <c r="S408" s="82"/>
      <c r="T408" s="82"/>
      <c r="U408" s="82"/>
      <c r="V408" s="90"/>
      <c r="W408" s="102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7"/>
      <c r="AQ408" s="99"/>
      <c r="AR408" s="96"/>
      <c r="AS408" s="96"/>
      <c r="AT408" s="96"/>
      <c r="AU408" s="96"/>
      <c r="AV408" s="96"/>
      <c r="AW408" s="96"/>
      <c r="AX408" s="96"/>
      <c r="AY408" s="96"/>
      <c r="AZ408" s="96"/>
      <c r="BA408" s="96"/>
      <c r="BB408" s="96"/>
      <c r="BC408" s="96"/>
      <c r="BD408" s="96"/>
      <c r="BE408" s="96"/>
      <c r="BF408" s="96"/>
      <c r="BG408" s="96"/>
      <c r="BH408" s="96"/>
      <c r="BI408" s="96"/>
      <c r="BJ408" s="96"/>
      <c r="BK408" s="96"/>
      <c r="BL408" s="96"/>
      <c r="BM408" s="96"/>
      <c r="BN408" s="96"/>
      <c r="BO408" s="96"/>
      <c r="BP408" s="96"/>
      <c r="BQ408" s="96"/>
      <c r="BR408" s="96"/>
      <c r="BS408" s="157"/>
    </row>
    <row r="409" spans="1:88">
      <c r="C409" s="72"/>
      <c r="D409" s="10"/>
      <c r="E409" s="138"/>
      <c r="F409" s="168"/>
      <c r="G409" s="168"/>
      <c r="I409" s="164"/>
      <c r="K409" s="130"/>
      <c r="L409" s="81"/>
      <c r="M409" s="82"/>
      <c r="N409" s="82"/>
      <c r="O409" s="82"/>
      <c r="P409" s="82"/>
      <c r="Q409" s="82"/>
      <c r="R409" s="82"/>
      <c r="S409" s="82"/>
      <c r="T409" s="82"/>
      <c r="U409" s="82"/>
      <c r="V409" s="90"/>
      <c r="W409" s="102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7"/>
      <c r="AQ409" s="99"/>
      <c r="AR409" s="96"/>
      <c r="AS409" s="96"/>
      <c r="AT409" s="96"/>
      <c r="AU409" s="96"/>
      <c r="AV409" s="96"/>
      <c r="AW409" s="96"/>
      <c r="AX409" s="96"/>
      <c r="AY409" s="96"/>
      <c r="AZ409" s="96"/>
      <c r="BA409" s="96"/>
      <c r="BB409" s="96"/>
      <c r="BC409" s="96"/>
      <c r="BD409" s="96"/>
      <c r="BE409" s="96"/>
      <c r="BF409" s="96"/>
      <c r="BG409" s="96"/>
      <c r="BH409" s="96"/>
      <c r="BI409" s="96"/>
      <c r="BJ409" s="96"/>
      <c r="BK409" s="96"/>
      <c r="BL409" s="96"/>
      <c r="BM409" s="96"/>
      <c r="BN409" s="96"/>
      <c r="BO409" s="96"/>
      <c r="BP409" s="96"/>
      <c r="BQ409" s="96"/>
      <c r="BR409" s="96"/>
      <c r="BS409" s="157"/>
    </row>
    <row r="410" spans="1:88">
      <c r="C410" s="106" t="s">
        <v>70</v>
      </c>
      <c r="D410" s="10"/>
      <c r="E410" s="138"/>
      <c r="F410" s="168"/>
      <c r="G410" s="168"/>
      <c r="I410" s="164"/>
      <c r="K410" s="130"/>
      <c r="L410" s="81"/>
      <c r="M410" s="82"/>
      <c r="N410" s="82"/>
      <c r="O410" s="82"/>
      <c r="P410" s="82"/>
      <c r="Q410" s="82"/>
      <c r="R410" s="82"/>
      <c r="S410" s="82"/>
      <c r="T410" s="82"/>
      <c r="U410" s="82"/>
      <c r="V410" s="90"/>
      <c r="W410" s="102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7"/>
      <c r="AQ410" s="99"/>
      <c r="AR410" s="96"/>
      <c r="AS410" s="96"/>
      <c r="AT410" s="96"/>
      <c r="AU410" s="96"/>
      <c r="AV410" s="96"/>
      <c r="AW410" s="96"/>
      <c r="AX410" s="96"/>
      <c r="AY410" s="96"/>
      <c r="AZ410" s="96"/>
      <c r="BA410" s="96"/>
      <c r="BB410" s="96"/>
      <c r="BC410" s="96"/>
      <c r="BD410" s="96"/>
      <c r="BE410" s="96"/>
      <c r="BF410" s="96"/>
      <c r="BG410" s="96"/>
      <c r="BH410" s="96"/>
      <c r="BI410" s="96"/>
      <c r="BJ410" s="96"/>
      <c r="BK410" s="96"/>
      <c r="BL410" s="96"/>
      <c r="BM410" s="96"/>
      <c r="BN410" s="96"/>
      <c r="BO410" s="96"/>
      <c r="BP410" s="96"/>
      <c r="BQ410" s="96"/>
      <c r="BR410" s="96"/>
      <c r="BS410" s="157"/>
    </row>
    <row r="411" spans="1:88">
      <c r="A411" s="31" t="s">
        <v>632</v>
      </c>
      <c r="B411" s="31"/>
      <c r="C411" s="69" t="s">
        <v>473</v>
      </c>
      <c r="D411" s="9" t="s">
        <v>590</v>
      </c>
      <c r="E411" s="137">
        <v>38</v>
      </c>
      <c r="F411" s="168">
        <v>10.050000000000001</v>
      </c>
      <c r="G411" s="168"/>
      <c r="H411" s="31">
        <v>106</v>
      </c>
      <c r="I411" s="164">
        <v>50.65</v>
      </c>
      <c r="K411" s="126">
        <v>69.3</v>
      </c>
      <c r="L411" s="91">
        <v>0.38555339805825245</v>
      </c>
      <c r="M411" s="90">
        <v>15.625058763413389</v>
      </c>
      <c r="N411" s="90">
        <v>3.2873500255493102</v>
      </c>
      <c r="O411" s="90">
        <v>0.7102299437915176</v>
      </c>
      <c r="P411" s="90">
        <v>2.5669739397036277</v>
      </c>
      <c r="Q411" s="90">
        <v>3.8149494123658658</v>
      </c>
      <c r="R411" s="90">
        <v>3.3583730199284618</v>
      </c>
      <c r="S411" s="90">
        <v>0.20292284108329076</v>
      </c>
      <c r="T411" s="90">
        <v>3.043842616249361E-2</v>
      </c>
      <c r="U411" s="90">
        <v>1.43</v>
      </c>
      <c r="V411" s="90">
        <v>99.28</v>
      </c>
      <c r="W411" s="102">
        <v>62</v>
      </c>
      <c r="X411" s="99">
        <v>67</v>
      </c>
      <c r="Y411" s="99">
        <v>637</v>
      </c>
      <c r="Z411" s="99">
        <v>13</v>
      </c>
      <c r="AA411" s="99">
        <v>136</v>
      </c>
      <c r="AB411" s="99">
        <v>13</v>
      </c>
      <c r="AC411" s="99">
        <v>19</v>
      </c>
      <c r="AD411" s="99">
        <v>6</v>
      </c>
      <c r="AE411" s="99">
        <v>1560</v>
      </c>
      <c r="AF411" s="99">
        <v>48</v>
      </c>
      <c r="AG411" s="99">
        <v>78</v>
      </c>
      <c r="AH411" s="99">
        <v>40</v>
      </c>
      <c r="AI411" s="99">
        <v>7</v>
      </c>
      <c r="AJ411" s="99">
        <v>51</v>
      </c>
      <c r="AK411" s="99">
        <v>3</v>
      </c>
      <c r="AL411" s="99">
        <v>12</v>
      </c>
      <c r="AM411" s="99">
        <v>12</v>
      </c>
      <c r="AN411" s="99">
        <v>20</v>
      </c>
      <c r="AO411" s="99">
        <v>1</v>
      </c>
      <c r="AP411" s="97">
        <v>3</v>
      </c>
      <c r="AQ411" s="99"/>
      <c r="AR411" s="96"/>
      <c r="AS411" s="96"/>
      <c r="AT411" s="96"/>
      <c r="AU411" s="96"/>
      <c r="AV411" s="96"/>
      <c r="AW411" s="96"/>
      <c r="AX411" s="96"/>
      <c r="AY411" s="96"/>
      <c r="AZ411" s="96"/>
      <c r="BA411" s="96"/>
      <c r="BB411" s="96"/>
      <c r="BC411" s="96"/>
      <c r="BD411" s="96"/>
      <c r="BE411" s="96"/>
      <c r="BF411" s="96"/>
      <c r="BG411" s="96"/>
      <c r="BH411" s="96"/>
      <c r="BI411" s="96"/>
      <c r="BJ411" s="96"/>
      <c r="BK411" s="96"/>
      <c r="BL411" s="96"/>
      <c r="BM411" s="96"/>
      <c r="BN411" s="96"/>
      <c r="BO411" s="96"/>
      <c r="BP411" s="96"/>
      <c r="BQ411" s="96"/>
      <c r="BR411" s="96"/>
      <c r="BS411" s="157"/>
    </row>
    <row r="412" spans="1:88">
      <c r="A412" s="31" t="s">
        <v>371</v>
      </c>
      <c r="B412" s="31"/>
      <c r="C412" s="71" t="s">
        <v>529</v>
      </c>
      <c r="D412" s="9" t="s">
        <v>617</v>
      </c>
      <c r="E412" s="137">
        <v>38</v>
      </c>
      <c r="F412" s="168">
        <v>17.166666666666668</v>
      </c>
      <c r="G412" s="168"/>
      <c r="H412" s="31">
        <v>106</v>
      </c>
      <c r="I412" s="164">
        <v>40.083333333333336</v>
      </c>
      <c r="K412" s="126">
        <v>62.32</v>
      </c>
      <c r="L412" s="81">
        <v>0.73676995690539704</v>
      </c>
      <c r="M412" s="82">
        <v>17.191298994459267</v>
      </c>
      <c r="N412" s="82">
        <v>6.0885850605376568</v>
      </c>
      <c r="O412" s="82">
        <v>1.5042386620151857</v>
      </c>
      <c r="P412" s="82">
        <v>4.3796880771598605</v>
      </c>
      <c r="Q412" s="82">
        <v>3.8578093576852042</v>
      </c>
      <c r="R412" s="90">
        <v>3.213135645392982</v>
      </c>
      <c r="S412" s="90">
        <v>0.35815206238456804</v>
      </c>
      <c r="T412" s="90">
        <v>8.186332854504412E-2</v>
      </c>
      <c r="U412" s="90">
        <v>2.27</v>
      </c>
      <c r="V412" s="80">
        <f>SUM(K412:T412)</f>
        <v>99.731541145085146</v>
      </c>
      <c r="W412" s="102">
        <v>80</v>
      </c>
      <c r="X412" s="99">
        <v>62</v>
      </c>
      <c r="Y412" s="99">
        <v>840</v>
      </c>
      <c r="Z412" s="99">
        <v>22</v>
      </c>
      <c r="AA412" s="99">
        <v>210</v>
      </c>
      <c r="AB412" s="99">
        <v>13</v>
      </c>
      <c r="AC412" s="99">
        <v>19</v>
      </c>
      <c r="AD412" s="99">
        <v>8</v>
      </c>
      <c r="AE412" s="99">
        <v>1410</v>
      </c>
      <c r="AF412" s="99">
        <v>46</v>
      </c>
      <c r="AG412" s="99">
        <v>84</v>
      </c>
      <c r="AH412" s="99">
        <v>51</v>
      </c>
      <c r="AI412" s="99">
        <v>20</v>
      </c>
      <c r="AJ412" s="99">
        <v>94</v>
      </c>
      <c r="AK412" s="99">
        <v>4</v>
      </c>
      <c r="AL412" s="99">
        <v>18</v>
      </c>
      <c r="AM412" s="99">
        <v>8</v>
      </c>
      <c r="AN412" s="99">
        <v>20</v>
      </c>
      <c r="AO412" s="99">
        <v>2</v>
      </c>
      <c r="AP412" s="97">
        <v>10</v>
      </c>
      <c r="AQ412" s="99"/>
      <c r="AR412" s="96"/>
      <c r="AS412" s="96"/>
      <c r="AT412" s="96"/>
      <c r="AU412" s="93"/>
      <c r="AV412" s="93"/>
      <c r="AW412" s="93"/>
      <c r="AX412" s="93"/>
      <c r="AY412" s="93"/>
      <c r="AZ412" s="93"/>
      <c r="BA412" s="93"/>
      <c r="BB412" s="93"/>
      <c r="BC412" s="93"/>
      <c r="BD412" s="93"/>
      <c r="BE412" s="93"/>
      <c r="BF412" s="93"/>
      <c r="BG412" s="93"/>
      <c r="BH412" s="93"/>
      <c r="BI412" s="93"/>
      <c r="BJ412" s="96"/>
      <c r="BK412" s="93"/>
      <c r="BL412" s="93"/>
      <c r="BM412" s="93"/>
      <c r="BN412" s="93"/>
      <c r="BO412" s="93"/>
      <c r="BP412" s="93"/>
      <c r="BQ412" s="93"/>
      <c r="BR412" s="96"/>
      <c r="BS412" s="157"/>
    </row>
    <row r="413" spans="1:88">
      <c r="A413" s="31" t="s">
        <v>562</v>
      </c>
      <c r="B413" s="31"/>
      <c r="C413" s="69" t="s">
        <v>345</v>
      </c>
      <c r="D413" s="9" t="s">
        <v>616</v>
      </c>
      <c r="E413" s="137">
        <v>38</v>
      </c>
      <c r="F413" s="168">
        <v>13.883333333333333</v>
      </c>
      <c r="G413" s="168"/>
      <c r="H413" s="31">
        <v>106</v>
      </c>
      <c r="I413" s="164">
        <v>36.18333333333333</v>
      </c>
      <c r="K413" s="126">
        <v>68.28</v>
      </c>
      <c r="L413" s="81">
        <v>0.36261818181818178</v>
      </c>
      <c r="M413" s="82">
        <v>15.74798961038961</v>
      </c>
      <c r="N413" s="82">
        <v>2.9009454545454543</v>
      </c>
      <c r="O413" s="82">
        <v>0.79776000000000002</v>
      </c>
      <c r="P413" s="82">
        <v>2.9423875324675319</v>
      </c>
      <c r="Q413" s="82">
        <v>3.6987054545454545</v>
      </c>
      <c r="R413" s="82">
        <v>4.6829548051948047</v>
      </c>
      <c r="S413" s="82">
        <v>0.22793142857142859</v>
      </c>
      <c r="T413" s="82">
        <v>8.2884155844155843E-2</v>
      </c>
      <c r="U413" s="91">
        <v>3.47</v>
      </c>
      <c r="V413" s="90">
        <v>99.72</v>
      </c>
      <c r="W413" s="102">
        <v>57</v>
      </c>
      <c r="X413" s="99">
        <v>98</v>
      </c>
      <c r="Y413" s="99">
        <v>422</v>
      </c>
      <c r="Z413" s="99">
        <v>19</v>
      </c>
      <c r="AA413" s="99">
        <v>196</v>
      </c>
      <c r="AB413" s="99">
        <v>16</v>
      </c>
      <c r="AC413" s="99">
        <v>26</v>
      </c>
      <c r="AD413" s="99">
        <v>6</v>
      </c>
      <c r="AE413" s="99">
        <v>1350</v>
      </c>
      <c r="AF413" s="99">
        <v>56</v>
      </c>
      <c r="AG413" s="99">
        <v>95</v>
      </c>
      <c r="AH413" s="99">
        <v>40</v>
      </c>
      <c r="AI413" s="99">
        <v>3</v>
      </c>
      <c r="AJ413" s="99">
        <v>36</v>
      </c>
      <c r="AK413" s="99" t="s">
        <v>129</v>
      </c>
      <c r="AL413" s="99">
        <v>11</v>
      </c>
      <c r="AM413" s="99">
        <v>8</v>
      </c>
      <c r="AN413" s="99">
        <v>18</v>
      </c>
      <c r="AO413" s="99"/>
      <c r="AP413" s="97">
        <v>9</v>
      </c>
      <c r="AQ413" s="99"/>
      <c r="AR413" s="96"/>
      <c r="AS413" s="96"/>
      <c r="AT413" s="96"/>
      <c r="AU413" s="93"/>
      <c r="AV413" s="93"/>
      <c r="AW413" s="93"/>
      <c r="AX413" s="93"/>
      <c r="AY413" s="93"/>
      <c r="AZ413" s="93"/>
      <c r="BA413" s="93"/>
      <c r="BB413" s="93"/>
      <c r="BC413" s="93"/>
      <c r="BD413" s="93"/>
      <c r="BE413" s="93"/>
      <c r="BF413" s="93"/>
      <c r="BG413" s="93"/>
      <c r="BH413" s="93"/>
      <c r="BI413" s="93"/>
      <c r="BJ413" s="96"/>
      <c r="BK413" s="93"/>
      <c r="BL413" s="93"/>
      <c r="BM413" s="93"/>
      <c r="BN413" s="93"/>
      <c r="BO413" s="93"/>
      <c r="BP413" s="93"/>
      <c r="BQ413" s="93"/>
      <c r="BR413" s="96"/>
      <c r="BS413" s="157"/>
    </row>
    <row r="414" spans="1:88" s="10" customFormat="1">
      <c r="A414" s="10" t="s">
        <v>226</v>
      </c>
      <c r="C414" s="70" t="s">
        <v>167</v>
      </c>
      <c r="D414" s="10" t="s">
        <v>321</v>
      </c>
      <c r="E414" s="137">
        <v>38</v>
      </c>
      <c r="F414" s="168">
        <v>17.25</v>
      </c>
      <c r="G414" s="168"/>
      <c r="H414" s="31">
        <v>106</v>
      </c>
      <c r="I414" s="164">
        <v>45</v>
      </c>
      <c r="J414" s="157"/>
      <c r="K414" s="126">
        <v>56.943916641127799</v>
      </c>
      <c r="L414" s="91">
        <v>1.0575298804780877</v>
      </c>
      <c r="M414" s="90">
        <v>16.371376034324243</v>
      </c>
      <c r="N414" s="90">
        <v>8.3483849218510588</v>
      </c>
      <c r="O414" s="90">
        <v>3.6098375727857799</v>
      </c>
      <c r="P414" s="90">
        <v>5.9486055776892437</v>
      </c>
      <c r="Q414" s="90">
        <v>3.6301746858718968</v>
      </c>
      <c r="R414" s="90">
        <v>2.9997241802022678</v>
      </c>
      <c r="S414" s="90">
        <v>0.51859638369598537</v>
      </c>
      <c r="T414" s="90">
        <v>0.11185412197364389</v>
      </c>
      <c r="U414" s="90">
        <v>1.65</v>
      </c>
      <c r="V414" s="90">
        <v>99.54</v>
      </c>
      <c r="W414" s="102">
        <v>95</v>
      </c>
      <c r="X414" s="99">
        <v>58</v>
      </c>
      <c r="Y414" s="99">
        <v>958</v>
      </c>
      <c r="Z414" s="99">
        <v>23</v>
      </c>
      <c r="AA414" s="99">
        <v>216</v>
      </c>
      <c r="AB414" s="99">
        <v>13</v>
      </c>
      <c r="AC414" s="99">
        <v>18</v>
      </c>
      <c r="AD414" s="99">
        <v>7</v>
      </c>
      <c r="AE414" s="99">
        <v>1260</v>
      </c>
      <c r="AF414" s="99">
        <v>46</v>
      </c>
      <c r="AG414" s="99">
        <v>81</v>
      </c>
      <c r="AH414" s="99">
        <v>43</v>
      </c>
      <c r="AI414" s="99">
        <v>48</v>
      </c>
      <c r="AJ414" s="99">
        <v>163</v>
      </c>
      <c r="AK414" s="99" t="s">
        <v>323</v>
      </c>
      <c r="AL414" s="99">
        <v>47</v>
      </c>
      <c r="AM414" s="99"/>
      <c r="AN414" s="99">
        <v>22</v>
      </c>
      <c r="AO414" s="99"/>
      <c r="AP414" s="97">
        <v>26</v>
      </c>
      <c r="AQ414" s="99"/>
      <c r="AR414" s="99"/>
      <c r="AS414" s="99"/>
      <c r="AT414" s="99"/>
      <c r="AU414" s="99"/>
      <c r="AV414" s="99"/>
      <c r="AW414" s="99"/>
      <c r="AX414" s="99"/>
      <c r="AY414" s="99"/>
      <c r="AZ414" s="99"/>
      <c r="BA414" s="99"/>
      <c r="BB414" s="99"/>
      <c r="BC414" s="99"/>
      <c r="BD414" s="99"/>
      <c r="BE414" s="99"/>
      <c r="BF414" s="99"/>
      <c r="BG414" s="99"/>
      <c r="BH414" s="99"/>
      <c r="BI414" s="99"/>
      <c r="BJ414" s="99"/>
      <c r="BK414" s="99"/>
      <c r="BL414" s="99"/>
      <c r="BM414" s="99"/>
      <c r="BN414" s="99"/>
      <c r="BO414" s="99"/>
      <c r="BP414" s="99"/>
      <c r="BQ414" s="99"/>
      <c r="BR414" s="99"/>
      <c r="BS414" s="157"/>
      <c r="BT414"/>
      <c r="BU414"/>
      <c r="BV414"/>
      <c r="BW414"/>
      <c r="BX414"/>
      <c r="BY414"/>
      <c r="BZ414"/>
      <c r="CA414"/>
      <c r="CB414"/>
    </row>
    <row r="415" spans="1:88" s="10" customFormat="1">
      <c r="A415" s="10" t="s">
        <v>261</v>
      </c>
      <c r="C415" s="70" t="s">
        <v>391</v>
      </c>
      <c r="D415" s="10" t="s">
        <v>747</v>
      </c>
      <c r="E415" s="137">
        <v>38</v>
      </c>
      <c r="F415" s="168">
        <v>19.7</v>
      </c>
      <c r="G415" s="168"/>
      <c r="H415" s="31">
        <v>106</v>
      </c>
      <c r="I415" s="164">
        <v>34.116666666666667</v>
      </c>
      <c r="J415" s="157"/>
      <c r="K415" s="126">
        <v>59.970329332102189</v>
      </c>
      <c r="L415" s="91">
        <v>0.77512670565302144</v>
      </c>
      <c r="M415" s="90">
        <v>16.522437673130192</v>
      </c>
      <c r="N415" s="90">
        <v>6.517183748845798</v>
      </c>
      <c r="O415" s="90">
        <v>2.6721473273827843</v>
      </c>
      <c r="P415" s="90">
        <v>5.3850907971683597</v>
      </c>
      <c r="Q415" s="90">
        <v>3.8960315994665025</v>
      </c>
      <c r="R415" s="90">
        <v>3.1922981430183643</v>
      </c>
      <c r="S415" s="90">
        <v>0.35696624602441779</v>
      </c>
      <c r="T415" s="90">
        <v>0.1223884272083718</v>
      </c>
      <c r="U415" s="90">
        <v>1.94</v>
      </c>
      <c r="V415" s="90">
        <v>99.41</v>
      </c>
      <c r="W415" s="102">
        <v>77</v>
      </c>
      <c r="X415" s="99">
        <v>61</v>
      </c>
      <c r="Y415" s="99">
        <v>865</v>
      </c>
      <c r="Z415" s="99">
        <v>22</v>
      </c>
      <c r="AA415" s="99">
        <v>221</v>
      </c>
      <c r="AB415" s="99">
        <v>19</v>
      </c>
      <c r="AC415" s="99">
        <v>21</v>
      </c>
      <c r="AD415" s="99">
        <v>5</v>
      </c>
      <c r="AE415" s="99">
        <v>1540</v>
      </c>
      <c r="AF415" s="99">
        <v>58</v>
      </c>
      <c r="AG415" s="99">
        <v>97</v>
      </c>
      <c r="AH415" s="99">
        <v>56</v>
      </c>
      <c r="AI415" s="99">
        <v>33</v>
      </c>
      <c r="AJ415" s="99">
        <v>109</v>
      </c>
      <c r="AK415" s="99">
        <v>4</v>
      </c>
      <c r="AL415" s="99">
        <v>26</v>
      </c>
      <c r="AM415" s="99"/>
      <c r="AN415" s="99">
        <v>22</v>
      </c>
      <c r="AO415" s="99"/>
      <c r="AP415" s="97">
        <v>14</v>
      </c>
      <c r="AQ415" s="99"/>
      <c r="AR415" s="99"/>
      <c r="AS415" s="99"/>
      <c r="AT415" s="99"/>
      <c r="AU415" s="99"/>
      <c r="AV415" s="99"/>
      <c r="AW415" s="99"/>
      <c r="AX415" s="99"/>
      <c r="AY415" s="99"/>
      <c r="AZ415" s="99"/>
      <c r="BA415" s="99"/>
      <c r="BB415" s="99"/>
      <c r="BC415" s="99"/>
      <c r="BD415" s="99"/>
      <c r="BE415" s="99"/>
      <c r="BF415" s="99"/>
      <c r="BG415" s="99"/>
      <c r="BH415" s="99"/>
      <c r="BI415" s="99"/>
      <c r="BJ415" s="99"/>
      <c r="BK415" s="99"/>
      <c r="BL415" s="99"/>
      <c r="BM415" s="99"/>
      <c r="BN415" s="99"/>
      <c r="BO415" s="99"/>
      <c r="BP415" s="99"/>
      <c r="BQ415" s="99"/>
      <c r="BR415" s="99"/>
      <c r="BS415" s="157"/>
      <c r="BT415"/>
      <c r="BU415"/>
      <c r="BV415"/>
      <c r="BW415"/>
      <c r="BX415"/>
      <c r="BY415"/>
      <c r="BZ415"/>
      <c r="CA415"/>
      <c r="CB415"/>
    </row>
    <row r="416" spans="1:88" s="10" customFormat="1">
      <c r="A416" s="10" t="s">
        <v>262</v>
      </c>
      <c r="C416" s="70" t="s">
        <v>391</v>
      </c>
      <c r="D416" s="10" t="s">
        <v>546</v>
      </c>
      <c r="E416" s="137">
        <v>38</v>
      </c>
      <c r="F416" s="168">
        <v>19.566666666666666</v>
      </c>
      <c r="G416" s="168"/>
      <c r="H416" s="31">
        <v>106</v>
      </c>
      <c r="I416" s="164">
        <v>35.200000000000003</v>
      </c>
      <c r="J416" s="157"/>
      <c r="K416" s="126">
        <v>58.491819871927291</v>
      </c>
      <c r="L416" s="91">
        <v>0.99364387523238995</v>
      </c>
      <c r="M416" s="90">
        <v>15.672939475315019</v>
      </c>
      <c r="N416" s="90">
        <v>7.1091633959925646</v>
      </c>
      <c r="O416" s="90">
        <v>3.6775067134889481</v>
      </c>
      <c r="P416" s="90">
        <v>5.6852819665358396</v>
      </c>
      <c r="Q416" s="90">
        <v>3.7492129725263372</v>
      </c>
      <c r="R416" s="90">
        <v>3.1960504028093371</v>
      </c>
      <c r="S416" s="90">
        <v>0.50194381326172277</v>
      </c>
      <c r="T416" s="90">
        <v>0.10243751291055567</v>
      </c>
      <c r="U416" s="90">
        <v>2.36</v>
      </c>
      <c r="V416" s="90">
        <v>99.18</v>
      </c>
      <c r="W416" s="102">
        <v>89</v>
      </c>
      <c r="X416" s="99">
        <v>54</v>
      </c>
      <c r="Y416" s="99">
        <v>1040</v>
      </c>
      <c r="Z416" s="99">
        <v>20</v>
      </c>
      <c r="AA416" s="99">
        <v>215</v>
      </c>
      <c r="AB416" s="99">
        <v>13</v>
      </c>
      <c r="AC416" s="99">
        <v>15</v>
      </c>
      <c r="AD416" s="99">
        <v>6</v>
      </c>
      <c r="AE416" s="99">
        <v>1640</v>
      </c>
      <c r="AF416" s="99">
        <v>60</v>
      </c>
      <c r="AG416" s="99">
        <v>105</v>
      </c>
      <c r="AH416" s="99">
        <v>57</v>
      </c>
      <c r="AI416" s="99">
        <v>41</v>
      </c>
      <c r="AJ416" s="99">
        <v>141</v>
      </c>
      <c r="AK416" s="99" t="s">
        <v>323</v>
      </c>
      <c r="AL416" s="99">
        <v>68</v>
      </c>
      <c r="AM416" s="99"/>
      <c r="AN416" s="99">
        <v>17</v>
      </c>
      <c r="AO416" s="99"/>
      <c r="AP416" s="97">
        <v>37</v>
      </c>
      <c r="AQ416" s="99"/>
      <c r="AR416" s="99"/>
      <c r="AS416" s="99"/>
      <c r="AT416" s="99"/>
      <c r="AU416" s="99"/>
      <c r="AV416" s="99"/>
      <c r="AW416" s="99"/>
      <c r="AX416" s="99"/>
      <c r="AY416" s="99"/>
      <c r="AZ416" s="99"/>
      <c r="BA416" s="99"/>
      <c r="BB416" s="99"/>
      <c r="BC416" s="99"/>
      <c r="BD416" s="99"/>
      <c r="BE416" s="99"/>
      <c r="BF416" s="99"/>
      <c r="BG416" s="99"/>
      <c r="BH416" s="99"/>
      <c r="BI416" s="99"/>
      <c r="BJ416" s="99"/>
      <c r="BK416" s="99"/>
      <c r="BL416" s="99"/>
      <c r="BM416" s="99"/>
      <c r="BN416" s="99"/>
      <c r="BO416" s="99"/>
      <c r="BP416" s="99"/>
      <c r="BQ416" s="99"/>
      <c r="BR416" s="99"/>
      <c r="BS416" s="157"/>
      <c r="BT416"/>
      <c r="BU416"/>
      <c r="BV416"/>
      <c r="BW416"/>
      <c r="BX416"/>
      <c r="BY416"/>
      <c r="BZ416"/>
      <c r="CA416"/>
      <c r="CB416"/>
    </row>
    <row r="417" spans="1:80" s="10" customFormat="1">
      <c r="A417" s="115" t="s">
        <v>730</v>
      </c>
      <c r="B417" s="115"/>
      <c r="C417" s="22" t="s">
        <v>391</v>
      </c>
      <c r="D417" s="22" t="s">
        <v>69</v>
      </c>
      <c r="E417" s="136">
        <v>38</v>
      </c>
      <c r="F417" s="168">
        <v>20.62</v>
      </c>
      <c r="G417" s="168"/>
      <c r="H417" s="31">
        <v>106</v>
      </c>
      <c r="I417" s="164">
        <v>31.78</v>
      </c>
      <c r="J417" s="157"/>
      <c r="K417" s="127">
        <v>61.978897670122137</v>
      </c>
      <c r="L417" s="116">
        <v>0.68865441855691267</v>
      </c>
      <c r="M417" s="116">
        <v>16.50745150364364</v>
      </c>
      <c r="N417" s="116">
        <v>5.4282171815662528</v>
      </c>
      <c r="O417" s="116">
        <v>1.6811269629477574</v>
      </c>
      <c r="P417" s="116">
        <v>4.1926901365082614</v>
      </c>
      <c r="Q417" s="116">
        <v>4.0205265318690344</v>
      </c>
      <c r="R417" s="116">
        <v>3.6660720517294467</v>
      </c>
      <c r="S417" s="116">
        <v>0.43547264702863592</v>
      </c>
      <c r="T417" s="116">
        <v>0.11143954248366016</v>
      </c>
      <c r="U417" s="116">
        <v>1.24</v>
      </c>
      <c r="V417" s="116">
        <v>98.710548646455749</v>
      </c>
      <c r="W417" s="120">
        <v>80</v>
      </c>
      <c r="X417" s="112">
        <v>67</v>
      </c>
      <c r="Y417" s="112">
        <v>985</v>
      </c>
      <c r="Z417" s="112">
        <v>22</v>
      </c>
      <c r="AA417" s="112">
        <v>264</v>
      </c>
      <c r="AB417" s="112">
        <v>12</v>
      </c>
      <c r="AC417" s="112">
        <v>17</v>
      </c>
      <c r="AD417" s="112" t="s">
        <v>323</v>
      </c>
      <c r="AE417" s="112">
        <v>2250</v>
      </c>
      <c r="AF417" s="112">
        <v>68</v>
      </c>
      <c r="AG417" s="112">
        <v>114</v>
      </c>
      <c r="AH417" s="112">
        <v>82</v>
      </c>
      <c r="AI417" s="112">
        <v>2</v>
      </c>
      <c r="AJ417" s="112">
        <v>88</v>
      </c>
      <c r="AK417" s="112" t="s">
        <v>323</v>
      </c>
      <c r="AL417" s="112">
        <v>18</v>
      </c>
      <c r="AM417" s="112"/>
      <c r="AN417" s="112">
        <v>17</v>
      </c>
      <c r="AO417" s="112"/>
      <c r="AP417" s="112">
        <v>3</v>
      </c>
      <c r="AQ417" s="135"/>
      <c r="AR417" s="21"/>
      <c r="AS417" s="99"/>
      <c r="AT417" s="99"/>
      <c r="AU417" s="99"/>
      <c r="AV417" s="99"/>
      <c r="AW417" s="99"/>
      <c r="AX417" s="99"/>
      <c r="AY417" s="99"/>
      <c r="AZ417" s="99"/>
      <c r="BA417" s="99"/>
      <c r="BB417" s="99"/>
      <c r="BC417" s="99"/>
      <c r="BD417" s="99"/>
      <c r="BE417" s="99"/>
      <c r="BF417" s="99"/>
      <c r="BG417" s="99"/>
      <c r="BH417" s="99"/>
      <c r="BI417" s="99"/>
      <c r="BJ417" s="99"/>
      <c r="BK417" s="99"/>
      <c r="BL417" s="99"/>
      <c r="BM417" s="99"/>
      <c r="BN417" s="99"/>
      <c r="BO417" s="99"/>
      <c r="BP417" s="99"/>
      <c r="BQ417" s="99"/>
      <c r="BR417" s="99"/>
      <c r="BS417" s="157"/>
      <c r="BT417"/>
      <c r="BU417"/>
      <c r="BV417"/>
      <c r="BW417"/>
      <c r="BX417"/>
      <c r="BY417"/>
      <c r="BZ417"/>
      <c r="CA417"/>
      <c r="CB417"/>
    </row>
    <row r="418" spans="1:80" s="10" customFormat="1">
      <c r="A418" s="10" t="s">
        <v>263</v>
      </c>
      <c r="C418" s="70" t="s">
        <v>391</v>
      </c>
      <c r="D418" s="10" t="s">
        <v>220</v>
      </c>
      <c r="E418" s="137">
        <v>38</v>
      </c>
      <c r="F418" s="168">
        <v>21.533333333333335</v>
      </c>
      <c r="G418" s="168"/>
      <c r="H418" s="31">
        <v>106</v>
      </c>
      <c r="I418" s="164">
        <v>33.166666666666664</v>
      </c>
      <c r="J418" s="157"/>
      <c r="K418" s="126">
        <v>60.061729024365377</v>
      </c>
      <c r="L418" s="91">
        <v>0.87104699765521454</v>
      </c>
      <c r="M418" s="90">
        <v>16.306810072382508</v>
      </c>
      <c r="N418" s="90">
        <v>6.8468345397084311</v>
      </c>
      <c r="O418" s="90">
        <v>2.694168620654501</v>
      </c>
      <c r="P418" s="90">
        <v>4.9528137424813945</v>
      </c>
      <c r="Q418" s="90">
        <v>3.9095830359873589</v>
      </c>
      <c r="R418" s="90">
        <v>3.2208482006320729</v>
      </c>
      <c r="S418" s="90">
        <v>0.40513813844428592</v>
      </c>
      <c r="T418" s="90">
        <v>8.1027627688857184E-2</v>
      </c>
      <c r="U418" s="90">
        <v>1.26</v>
      </c>
      <c r="V418" s="90">
        <v>99.35</v>
      </c>
      <c r="W418" s="102">
        <v>84</v>
      </c>
      <c r="X418" s="99">
        <v>56</v>
      </c>
      <c r="Y418" s="99">
        <v>918</v>
      </c>
      <c r="Z418" s="99">
        <v>23</v>
      </c>
      <c r="AA418" s="99">
        <v>212</v>
      </c>
      <c r="AB418" s="99">
        <v>11</v>
      </c>
      <c r="AC418" s="99">
        <v>20</v>
      </c>
      <c r="AD418" s="99">
        <v>6</v>
      </c>
      <c r="AE418" s="99">
        <v>1620</v>
      </c>
      <c r="AF418" s="99">
        <v>48</v>
      </c>
      <c r="AG418" s="99">
        <v>85</v>
      </c>
      <c r="AH418" s="99">
        <v>49</v>
      </c>
      <c r="AI418" s="99">
        <v>38</v>
      </c>
      <c r="AJ418" s="99">
        <v>131</v>
      </c>
      <c r="AK418" s="99">
        <v>4</v>
      </c>
      <c r="AL418" s="99">
        <v>36</v>
      </c>
      <c r="AM418" s="99"/>
      <c r="AN418" s="99">
        <v>21</v>
      </c>
      <c r="AO418" s="99"/>
      <c r="AP418" s="99">
        <v>20</v>
      </c>
      <c r="AQ418" s="102"/>
      <c r="AR418" s="99"/>
      <c r="AS418" s="99"/>
      <c r="AT418" s="99"/>
      <c r="AU418" s="99"/>
      <c r="AV418" s="99"/>
      <c r="AW418" s="99"/>
      <c r="AX418" s="99"/>
      <c r="AY418" s="99"/>
      <c r="AZ418" s="99"/>
      <c r="BA418" s="99"/>
      <c r="BB418" s="99"/>
      <c r="BC418" s="99"/>
      <c r="BD418" s="99"/>
      <c r="BE418" s="99"/>
      <c r="BF418" s="99"/>
      <c r="BG418" s="99"/>
      <c r="BH418" s="99"/>
      <c r="BI418" s="99"/>
      <c r="BJ418" s="99"/>
      <c r="BK418" s="99"/>
      <c r="BL418" s="99"/>
      <c r="BM418" s="99"/>
      <c r="BN418" s="99"/>
      <c r="BO418" s="99"/>
      <c r="BP418" s="99"/>
      <c r="BQ418" s="99"/>
      <c r="BR418" s="99"/>
      <c r="BS418" s="157"/>
      <c r="BT418"/>
      <c r="BU418"/>
      <c r="BV418"/>
      <c r="BW418"/>
      <c r="BX418"/>
      <c r="BY418"/>
      <c r="BZ418"/>
      <c r="CA418"/>
      <c r="CB418"/>
    </row>
    <row r="419" spans="1:80" s="10" customFormat="1">
      <c r="A419" s="115" t="s">
        <v>555</v>
      </c>
      <c r="B419" s="115"/>
      <c r="C419" s="22" t="s">
        <v>556</v>
      </c>
      <c r="D419" s="22" t="s">
        <v>19</v>
      </c>
      <c r="E419" s="136">
        <v>38</v>
      </c>
      <c r="F419" s="168">
        <v>22.69</v>
      </c>
      <c r="G419" s="168"/>
      <c r="H419" s="31">
        <v>106</v>
      </c>
      <c r="I419" s="164">
        <v>35.4</v>
      </c>
      <c r="J419" s="157"/>
      <c r="K419" s="131">
        <v>59.191850015494261</v>
      </c>
      <c r="L419" s="38">
        <v>0.84851874806321659</v>
      </c>
      <c r="M419" s="38">
        <v>16.561450263402538</v>
      </c>
      <c r="N419" s="38">
        <v>6.8801580415246368</v>
      </c>
      <c r="O419" s="38">
        <v>2.9238115897118062</v>
      </c>
      <c r="P419" s="38">
        <v>5.1626743105051132</v>
      </c>
      <c r="Q419" s="38">
        <v>3.7109916330957544</v>
      </c>
      <c r="R419" s="38">
        <v>3.0771583514099783</v>
      </c>
      <c r="S419" s="116">
        <v>0.49070963743414936</v>
      </c>
      <c r="T419" s="116">
        <v>0.20064248704663215</v>
      </c>
      <c r="U419" s="116">
        <v>2.16</v>
      </c>
      <c r="V419" s="116">
        <v>99.04796507768809</v>
      </c>
      <c r="W419" s="120">
        <v>75</v>
      </c>
      <c r="X419" s="112">
        <v>56</v>
      </c>
      <c r="Y419" s="112">
        <v>882</v>
      </c>
      <c r="Z419" s="112">
        <v>25</v>
      </c>
      <c r="AA419" s="112">
        <v>281</v>
      </c>
      <c r="AB419" s="112">
        <v>14</v>
      </c>
      <c r="AC419" s="112">
        <v>14</v>
      </c>
      <c r="AD419" s="112" t="s">
        <v>323</v>
      </c>
      <c r="AE419" s="112">
        <v>1710</v>
      </c>
      <c r="AF419" s="112">
        <v>47</v>
      </c>
      <c r="AG419" s="112">
        <v>97</v>
      </c>
      <c r="AH419" s="112">
        <v>68</v>
      </c>
      <c r="AI419" s="112">
        <v>19</v>
      </c>
      <c r="AJ419" s="112">
        <v>112</v>
      </c>
      <c r="AK419" s="112" t="s">
        <v>323</v>
      </c>
      <c r="AL419" s="112">
        <v>19</v>
      </c>
      <c r="AM419" s="112"/>
      <c r="AN419" s="112">
        <v>16</v>
      </c>
      <c r="AO419" s="112"/>
      <c r="AP419" s="112">
        <v>3</v>
      </c>
      <c r="AQ419" s="102"/>
      <c r="AR419" s="99"/>
      <c r="AS419" s="99"/>
      <c r="AT419" s="99"/>
      <c r="AU419" s="99"/>
      <c r="AV419" s="99"/>
      <c r="AW419" s="99"/>
      <c r="AX419" s="99"/>
      <c r="AY419" s="99"/>
      <c r="AZ419" s="99"/>
      <c r="BA419" s="99"/>
      <c r="BB419" s="99"/>
      <c r="BC419" s="99"/>
      <c r="BD419" s="99"/>
      <c r="BE419" s="99"/>
      <c r="BF419" s="99"/>
      <c r="BG419" s="99"/>
      <c r="BH419" s="99"/>
      <c r="BI419" s="99"/>
      <c r="BJ419" s="99"/>
      <c r="BK419" s="99"/>
      <c r="BL419" s="99"/>
      <c r="BM419" s="99"/>
      <c r="BN419" s="99"/>
      <c r="BO419" s="99"/>
      <c r="BP419" s="99"/>
      <c r="BQ419" s="99"/>
      <c r="BR419" s="99"/>
      <c r="BS419" s="157"/>
      <c r="BT419"/>
      <c r="BU419"/>
      <c r="BV419"/>
      <c r="BW419"/>
      <c r="BX419"/>
      <c r="BY419"/>
      <c r="BZ419"/>
      <c r="CA419"/>
      <c r="CB419"/>
    </row>
    <row r="420" spans="1:80" s="32" customFormat="1">
      <c r="A420" s="178" t="s">
        <v>141</v>
      </c>
      <c r="B420" s="178"/>
      <c r="C420" s="178" t="s">
        <v>556</v>
      </c>
      <c r="D420" s="32" t="s">
        <v>142</v>
      </c>
      <c r="E420" s="137">
        <v>38.536670000000001</v>
      </c>
      <c r="F420" s="168">
        <v>32.200000000000003</v>
      </c>
      <c r="G420" s="168"/>
      <c r="H420" s="31">
        <v>106.61778</v>
      </c>
      <c r="I420" s="164">
        <v>37.07</v>
      </c>
      <c r="J420" s="179"/>
      <c r="K420" s="180">
        <v>76.114508088310089</v>
      </c>
      <c r="L420" s="181">
        <v>6.0488350798657026E-2</v>
      </c>
      <c r="M420" s="181">
        <v>13.609878929697832</v>
      </c>
      <c r="N420" s="181">
        <v>0.46374402278970389</v>
      </c>
      <c r="O420" s="181" t="s">
        <v>403</v>
      </c>
      <c r="P420" s="181">
        <v>0.37301149659171834</v>
      </c>
      <c r="Q420" s="181">
        <v>3.891417234713602</v>
      </c>
      <c r="R420" s="181">
        <v>4.4660565673008437</v>
      </c>
      <c r="S420" s="182" t="s">
        <v>387</v>
      </c>
      <c r="T420" s="181">
        <v>0.11089530979753788</v>
      </c>
      <c r="U420" s="182">
        <v>0.8</v>
      </c>
      <c r="V420" s="181">
        <f>SUM(K420:S420)</f>
        <v>98.979104690202419</v>
      </c>
      <c r="W420" s="180">
        <v>73</v>
      </c>
      <c r="X420" s="43">
        <v>260</v>
      </c>
      <c r="Y420" s="43">
        <v>14</v>
      </c>
      <c r="Z420" s="43">
        <v>30</v>
      </c>
      <c r="AA420" s="43">
        <v>43</v>
      </c>
      <c r="AB420" s="43">
        <v>19</v>
      </c>
      <c r="AC420" s="43">
        <v>36</v>
      </c>
      <c r="AD420" s="43">
        <v>12</v>
      </c>
      <c r="AE420" s="43">
        <v>52</v>
      </c>
      <c r="AF420" s="43">
        <v>11</v>
      </c>
      <c r="AG420" s="43">
        <v>26</v>
      </c>
      <c r="AH420" s="43">
        <v>5</v>
      </c>
      <c r="AI420" s="43" t="s">
        <v>129</v>
      </c>
      <c r="AJ420" s="43">
        <v>7</v>
      </c>
      <c r="AK420" s="43"/>
      <c r="AL420" s="43" t="s">
        <v>200</v>
      </c>
      <c r="AM420" s="43">
        <v>5</v>
      </c>
      <c r="AN420" s="43">
        <v>28</v>
      </c>
      <c r="AO420" s="43">
        <v>56</v>
      </c>
      <c r="AP420" s="43">
        <v>36</v>
      </c>
      <c r="AQ420" s="102"/>
      <c r="AR420" s="99"/>
      <c r="AS420" s="99"/>
      <c r="AT420" s="99"/>
      <c r="AU420" s="99"/>
      <c r="AV420" s="99"/>
      <c r="AW420" s="99"/>
      <c r="AX420" s="99"/>
      <c r="AY420" s="99"/>
      <c r="AZ420" s="99"/>
      <c r="BA420" s="99"/>
      <c r="BB420" s="99"/>
      <c r="BC420" s="99"/>
      <c r="BD420" s="99"/>
      <c r="BE420" s="99"/>
      <c r="BF420" s="99"/>
      <c r="BG420" s="99"/>
      <c r="BH420" s="99"/>
      <c r="BI420" s="99"/>
      <c r="BJ420" s="99"/>
      <c r="BK420" s="99"/>
      <c r="BL420" s="99"/>
      <c r="BM420" s="99"/>
      <c r="BN420" s="99"/>
      <c r="BO420" s="99"/>
      <c r="BP420" s="99"/>
      <c r="BQ420" s="99"/>
      <c r="BR420" s="99"/>
      <c r="BS420" s="179"/>
      <c r="BT420" s="7"/>
      <c r="BU420" s="7"/>
      <c r="BV420" s="7"/>
      <c r="BW420" s="7"/>
      <c r="BX420" s="7"/>
      <c r="BY420" s="7"/>
      <c r="BZ420" s="7"/>
      <c r="CA420" s="7"/>
      <c r="CB420" s="7"/>
    </row>
    <row r="421" spans="1:80" s="32" customFormat="1">
      <c r="A421" s="31" t="s">
        <v>71</v>
      </c>
      <c r="B421" s="31"/>
      <c r="C421" s="36" t="s">
        <v>229</v>
      </c>
      <c r="D421" s="31" t="s">
        <v>31</v>
      </c>
      <c r="E421" s="140">
        <v>38</v>
      </c>
      <c r="F421" s="183">
        <v>18.190000000000001</v>
      </c>
      <c r="H421" s="184">
        <v>106</v>
      </c>
      <c r="I421" s="183">
        <v>24.3</v>
      </c>
      <c r="J421" s="179"/>
      <c r="K421" s="193">
        <v>61.228061596087819</v>
      </c>
      <c r="L421" s="185">
        <v>0.7691967537196962</v>
      </c>
      <c r="M421" s="185">
        <v>16.614649880345436</v>
      </c>
      <c r="N421" s="185">
        <v>5.3741213193216106</v>
      </c>
      <c r="O421" s="185">
        <v>1.8050483820622203</v>
      </c>
      <c r="P421" s="185">
        <v>4.7177400894808024</v>
      </c>
      <c r="Q421" s="185">
        <v>3.7434242014358543</v>
      </c>
      <c r="R421" s="185">
        <v>3.7741920715846424</v>
      </c>
      <c r="S421" s="185">
        <v>0.42049422536676723</v>
      </c>
      <c r="T421" s="185">
        <v>0.12307148059515138</v>
      </c>
      <c r="U421" s="185">
        <v>2.46</v>
      </c>
      <c r="V421" s="185">
        <v>98.57</v>
      </c>
      <c r="W421" s="180">
        <v>63</v>
      </c>
      <c r="X421" s="43">
        <v>73</v>
      </c>
      <c r="Y421" s="43">
        <v>709</v>
      </c>
      <c r="Z421" s="43">
        <v>24</v>
      </c>
      <c r="AA421" s="43">
        <v>275</v>
      </c>
      <c r="AB421" s="43">
        <v>16</v>
      </c>
      <c r="AC421" s="43">
        <v>13</v>
      </c>
      <c r="AD421" s="43" t="s">
        <v>129</v>
      </c>
      <c r="AE421" s="43">
        <v>1750</v>
      </c>
      <c r="AF421" s="43">
        <v>62</v>
      </c>
      <c r="AG421" s="43">
        <v>117</v>
      </c>
      <c r="AH421" s="43">
        <v>68</v>
      </c>
      <c r="AI421" s="43">
        <v>12</v>
      </c>
      <c r="AJ421" s="186">
        <v>98</v>
      </c>
      <c r="AK421" s="43" t="s">
        <v>323</v>
      </c>
      <c r="AL421" s="43" t="s">
        <v>127</v>
      </c>
      <c r="AM421" s="43"/>
      <c r="AN421" s="43">
        <v>15</v>
      </c>
      <c r="AO421" s="43" t="s">
        <v>129</v>
      </c>
      <c r="AP421" s="43">
        <v>3</v>
      </c>
      <c r="AQ421" s="230"/>
      <c r="AR421" s="99"/>
      <c r="AS421" s="99"/>
      <c r="AT421" s="99"/>
      <c r="AU421" s="99"/>
      <c r="AV421" s="99"/>
      <c r="AW421" s="99"/>
      <c r="AX421" s="99"/>
      <c r="AY421" s="99"/>
      <c r="AZ421" s="99"/>
      <c r="BA421" s="99"/>
      <c r="BB421" s="99"/>
      <c r="BC421" s="99"/>
      <c r="BD421" s="99"/>
      <c r="BE421" s="99"/>
      <c r="BF421" s="99"/>
      <c r="BG421" s="99"/>
      <c r="BH421" s="99"/>
      <c r="BI421" s="99"/>
      <c r="BJ421" s="99"/>
      <c r="BK421" s="99"/>
      <c r="BL421" s="99"/>
      <c r="BM421" s="99"/>
      <c r="BN421" s="99"/>
      <c r="BO421" s="99"/>
      <c r="BP421" s="99"/>
      <c r="BQ421" s="99"/>
      <c r="BR421" s="99"/>
      <c r="BS421" s="179"/>
      <c r="BT421" s="7"/>
      <c r="BU421" s="7"/>
      <c r="BV421" s="7"/>
      <c r="BW421" s="7"/>
      <c r="BX421" s="7"/>
      <c r="BY421" s="7"/>
      <c r="BZ421" s="7"/>
      <c r="CA421" s="7"/>
      <c r="CB421" s="7"/>
    </row>
    <row r="422" spans="1:80">
      <c r="D422" s="10"/>
      <c r="E422" s="136"/>
      <c r="F422" s="168"/>
      <c r="G422" s="168"/>
      <c r="I422" s="164"/>
      <c r="K422" s="26"/>
      <c r="L422" s="62" t="s">
        <v>803</v>
      </c>
      <c r="V422" s="16"/>
      <c r="W422" s="109"/>
      <c r="AP422" s="47"/>
      <c r="AQ422" s="26"/>
      <c r="BS422" s="157"/>
    </row>
    <row r="423" spans="1:80" s="10" customFormat="1">
      <c r="C423" s="107" t="s">
        <v>444</v>
      </c>
      <c r="E423" s="137"/>
      <c r="F423" s="168"/>
      <c r="G423" s="168"/>
      <c r="H423" s="31"/>
      <c r="I423" s="164"/>
      <c r="J423" s="157"/>
      <c r="K423" s="126"/>
      <c r="L423" s="91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102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7"/>
      <c r="AQ423" s="99"/>
      <c r="AR423" s="99"/>
      <c r="AS423" s="99"/>
      <c r="AT423" s="99"/>
      <c r="AU423" s="99"/>
      <c r="AV423" s="99"/>
      <c r="AW423" s="99"/>
      <c r="AX423" s="99"/>
      <c r="AY423" s="99"/>
      <c r="AZ423" s="99"/>
      <c r="BA423" s="99"/>
      <c r="BB423" s="99"/>
      <c r="BC423" s="99"/>
      <c r="BD423" s="99"/>
      <c r="BE423" s="99"/>
      <c r="BF423" s="99"/>
      <c r="BG423" s="99"/>
      <c r="BH423" s="99"/>
      <c r="BI423" s="99"/>
      <c r="BJ423" s="99"/>
      <c r="BK423" s="99"/>
      <c r="BL423" s="99"/>
      <c r="BM423" s="99"/>
      <c r="BN423" s="99"/>
      <c r="BO423" s="99"/>
      <c r="BP423" s="99"/>
      <c r="BQ423" s="99"/>
      <c r="BR423" s="99"/>
      <c r="BS423" s="157"/>
      <c r="BT423"/>
      <c r="BU423"/>
      <c r="BV423"/>
      <c r="BW423"/>
      <c r="BX423"/>
      <c r="BY423"/>
      <c r="BZ423"/>
      <c r="CA423"/>
      <c r="CB423"/>
    </row>
    <row r="424" spans="1:80">
      <c r="A424" s="22" t="s">
        <v>669</v>
      </c>
      <c r="B424" s="22"/>
      <c r="C424" s="71" t="s">
        <v>167</v>
      </c>
      <c r="D424" s="10" t="s">
        <v>670</v>
      </c>
      <c r="E424" s="137">
        <v>38</v>
      </c>
      <c r="F424" s="168">
        <v>17.7</v>
      </c>
      <c r="G424" s="168"/>
      <c r="H424" s="31">
        <v>106</v>
      </c>
      <c r="I424" s="164">
        <v>45.166666666666664</v>
      </c>
      <c r="K424" s="126">
        <v>75.390983887555706</v>
      </c>
      <c r="L424" s="91">
        <v>0.15871786081590677</v>
      </c>
      <c r="M424" s="90">
        <v>13.944497771683237</v>
      </c>
      <c r="N424" s="90">
        <v>0.85027425437092907</v>
      </c>
      <c r="O424" s="90">
        <v>1.2470689064106961</v>
      </c>
      <c r="P424" s="90">
        <v>2.8909324648611587</v>
      </c>
      <c r="Q424" s="90">
        <v>0.4988275625642784</v>
      </c>
      <c r="R424" s="90">
        <v>4.1266643812135761</v>
      </c>
      <c r="S424" s="90">
        <v>5.6684950291395274E-2</v>
      </c>
      <c r="T424" s="90">
        <v>4.534796023311622E-2</v>
      </c>
      <c r="U424" s="90">
        <v>11.7</v>
      </c>
      <c r="V424" s="90">
        <v>99.21</v>
      </c>
      <c r="W424" s="102">
        <v>40</v>
      </c>
      <c r="X424" s="99">
        <v>66</v>
      </c>
      <c r="Y424" s="99">
        <v>1210</v>
      </c>
      <c r="Z424" s="99">
        <v>17</v>
      </c>
      <c r="AA424" s="99">
        <v>90</v>
      </c>
      <c r="AB424" s="99">
        <v>16</v>
      </c>
      <c r="AC424" s="99">
        <v>17</v>
      </c>
      <c r="AD424" s="99">
        <v>6</v>
      </c>
      <c r="AE424" s="99">
        <v>1740</v>
      </c>
      <c r="AF424" s="99">
        <v>48</v>
      </c>
      <c r="AG424" s="99">
        <v>68</v>
      </c>
      <c r="AH424" s="99">
        <v>41</v>
      </c>
      <c r="AI424" s="99">
        <v>5</v>
      </c>
      <c r="AJ424" s="99">
        <v>19</v>
      </c>
      <c r="AK424" s="99" t="s">
        <v>323</v>
      </c>
      <c r="AL424" s="99">
        <v>14</v>
      </c>
      <c r="AM424" s="96"/>
      <c r="AN424" s="99">
        <v>15</v>
      </c>
      <c r="AO424" s="96"/>
      <c r="AP424" s="97">
        <v>8</v>
      </c>
      <c r="AQ424" s="99"/>
      <c r="AR424" s="96"/>
      <c r="AS424" s="96"/>
      <c r="AT424" s="96"/>
      <c r="AU424" s="96"/>
      <c r="AV424" s="96"/>
      <c r="AW424" s="96"/>
      <c r="AX424" s="96"/>
      <c r="AY424" s="96"/>
      <c r="AZ424" s="96"/>
      <c r="BA424" s="96"/>
      <c r="BB424" s="96"/>
      <c r="BC424" s="96"/>
      <c r="BD424" s="96"/>
      <c r="BE424" s="96"/>
      <c r="BF424" s="96"/>
      <c r="BG424" s="96"/>
      <c r="BH424" s="96"/>
      <c r="BI424" s="96"/>
      <c r="BJ424" s="96"/>
      <c r="BK424" s="96"/>
      <c r="BL424" s="96"/>
      <c r="BM424" s="96"/>
      <c r="BN424" s="96"/>
      <c r="BO424" s="96"/>
      <c r="BP424" s="96"/>
      <c r="BQ424" s="96"/>
      <c r="BR424" s="96"/>
      <c r="BS424" s="157"/>
    </row>
    <row r="425" spans="1:80">
      <c r="BS425" s="157"/>
    </row>
    <row r="426" spans="1:80">
      <c r="C426" s="106" t="s">
        <v>225</v>
      </c>
      <c r="D426" s="10"/>
      <c r="E426" s="138"/>
      <c r="F426" s="168"/>
      <c r="G426" s="168"/>
      <c r="I426" s="164"/>
      <c r="K426" s="130"/>
      <c r="L426" s="81"/>
      <c r="M426" s="82"/>
      <c r="N426" s="82"/>
      <c r="O426" s="82"/>
      <c r="P426" s="82"/>
      <c r="Q426" s="82"/>
      <c r="R426" s="82"/>
      <c r="S426" s="82"/>
      <c r="T426" s="82"/>
      <c r="U426" s="82"/>
      <c r="V426" s="90"/>
      <c r="W426" s="102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7"/>
      <c r="AQ426" s="99"/>
      <c r="AR426" s="96"/>
      <c r="AS426" s="96"/>
      <c r="AT426" s="96"/>
      <c r="AU426" s="96"/>
      <c r="AV426" s="96"/>
      <c r="AW426" s="96"/>
      <c r="AX426" s="96"/>
      <c r="AY426" s="96"/>
      <c r="AZ426" s="96"/>
      <c r="BA426" s="96"/>
      <c r="BB426" s="96"/>
      <c r="BC426" s="96"/>
      <c r="BD426" s="96"/>
      <c r="BE426" s="96"/>
      <c r="BF426" s="96"/>
      <c r="BG426" s="96"/>
      <c r="BH426" s="96"/>
      <c r="BI426" s="96"/>
      <c r="BJ426" s="96"/>
      <c r="BK426" s="96"/>
      <c r="BL426" s="96"/>
      <c r="BM426" s="96"/>
      <c r="BN426" s="96"/>
      <c r="BO426" s="96"/>
      <c r="BP426" s="96"/>
      <c r="BQ426" s="96"/>
      <c r="BR426" s="96"/>
      <c r="BS426" s="157"/>
    </row>
    <row r="427" spans="1:80">
      <c r="A427" s="31" t="s">
        <v>584</v>
      </c>
      <c r="B427" s="31"/>
      <c r="C427" s="69" t="s">
        <v>345</v>
      </c>
      <c r="D427" s="9" t="s">
        <v>459</v>
      </c>
      <c r="E427" s="137">
        <v>38</v>
      </c>
      <c r="F427" s="168">
        <v>8.5166666666666675</v>
      </c>
      <c r="G427" s="168"/>
      <c r="H427" s="31">
        <v>106</v>
      </c>
      <c r="I427" s="164">
        <v>37.93333333333333</v>
      </c>
      <c r="K427" s="126">
        <v>73.33</v>
      </c>
      <c r="L427" s="91">
        <v>0.26370370370370372</v>
      </c>
      <c r="M427" s="90">
        <v>14.80797720797721</v>
      </c>
      <c r="N427" s="90">
        <v>0.95339031339031344</v>
      </c>
      <c r="O427" s="90">
        <v>0.22313390313390316</v>
      </c>
      <c r="P427" s="90">
        <v>0.64911680911680925</v>
      </c>
      <c r="Q427" s="90">
        <v>3.9048433048433053</v>
      </c>
      <c r="R427" s="90">
        <v>5.4262108262108262</v>
      </c>
      <c r="S427" s="90">
        <v>6.0854700854700856E-2</v>
      </c>
      <c r="T427" s="90">
        <v>6.0854700854700856E-2</v>
      </c>
      <c r="U427" s="90">
        <v>1.4</v>
      </c>
      <c r="V427" s="90">
        <v>99.68</v>
      </c>
      <c r="W427" s="102">
        <v>31</v>
      </c>
      <c r="X427" s="99">
        <v>133</v>
      </c>
      <c r="Y427" s="99">
        <v>112</v>
      </c>
      <c r="Z427" s="99">
        <v>17</v>
      </c>
      <c r="AA427" s="99">
        <v>255</v>
      </c>
      <c r="AB427" s="99">
        <v>27</v>
      </c>
      <c r="AC427" s="99">
        <v>27</v>
      </c>
      <c r="AD427" s="99">
        <v>16</v>
      </c>
      <c r="AE427" s="99">
        <v>895</v>
      </c>
      <c r="AF427" s="99">
        <v>41</v>
      </c>
      <c r="AG427" s="99">
        <v>148</v>
      </c>
      <c r="AH427" s="99">
        <v>29</v>
      </c>
      <c r="AI427" s="99" t="s">
        <v>129</v>
      </c>
      <c r="AJ427" s="99">
        <v>10</v>
      </c>
      <c r="AK427" s="99" t="s">
        <v>129</v>
      </c>
      <c r="AL427" s="99" t="s">
        <v>128</v>
      </c>
      <c r="AM427" s="99">
        <v>8</v>
      </c>
      <c r="AN427" s="99">
        <v>18</v>
      </c>
      <c r="AO427" s="99">
        <v>2</v>
      </c>
      <c r="AP427" s="97" t="s">
        <v>129</v>
      </c>
      <c r="AQ427" s="99"/>
      <c r="AR427" s="96"/>
      <c r="AS427" s="96"/>
      <c r="AT427" s="96"/>
      <c r="AU427" s="96"/>
      <c r="AV427" s="96"/>
      <c r="AW427" s="96"/>
      <c r="AX427" s="96"/>
      <c r="AY427" s="96"/>
      <c r="AZ427" s="96"/>
      <c r="BA427" s="96"/>
      <c r="BB427" s="96"/>
      <c r="BC427" s="96"/>
      <c r="BD427" s="96"/>
      <c r="BE427" s="96"/>
      <c r="BF427" s="96"/>
      <c r="BG427" s="96"/>
      <c r="BH427" s="96"/>
      <c r="BI427" s="96"/>
      <c r="BJ427" s="96"/>
      <c r="BK427" s="96"/>
      <c r="BL427" s="96"/>
      <c r="BM427" s="96"/>
      <c r="BN427" s="96"/>
      <c r="BO427" s="96"/>
      <c r="BP427" s="96"/>
      <c r="BQ427" s="96"/>
      <c r="BR427" s="96"/>
      <c r="BS427" s="157"/>
    </row>
    <row r="428" spans="1:80">
      <c r="A428" s="31" t="s">
        <v>585</v>
      </c>
      <c r="B428" s="31"/>
      <c r="C428" s="69" t="s">
        <v>345</v>
      </c>
      <c r="D428" s="9" t="s">
        <v>618</v>
      </c>
      <c r="E428" s="137">
        <v>38</v>
      </c>
      <c r="F428" s="168">
        <v>10.633333333333333</v>
      </c>
      <c r="G428" s="168"/>
      <c r="H428" s="31">
        <v>106</v>
      </c>
      <c r="I428" s="164">
        <v>35.716666666666669</v>
      </c>
      <c r="K428" s="126">
        <v>75.37</v>
      </c>
      <c r="L428" s="91">
        <v>0.20178300070914801</v>
      </c>
      <c r="M428" s="90">
        <v>13.216786546449192</v>
      </c>
      <c r="N428" s="90">
        <v>1.0190041535811973</v>
      </c>
      <c r="O428" s="90" t="s">
        <v>403</v>
      </c>
      <c r="P428" s="90">
        <v>0.50445750177286997</v>
      </c>
      <c r="Q428" s="90">
        <v>4.2071755647857358</v>
      </c>
      <c r="R428" s="90">
        <v>4.9436835173741258</v>
      </c>
      <c r="S428" s="90">
        <v>6.0534900212744394E-2</v>
      </c>
      <c r="T428" s="90">
        <v>7.06240502482018E-2</v>
      </c>
      <c r="U428" s="90">
        <v>0.88</v>
      </c>
      <c r="V428" s="90">
        <v>99.59</v>
      </c>
      <c r="W428" s="102">
        <v>58</v>
      </c>
      <c r="X428" s="99">
        <v>128</v>
      </c>
      <c r="Y428" s="99">
        <v>24</v>
      </c>
      <c r="Z428" s="99">
        <v>28</v>
      </c>
      <c r="AA428" s="99">
        <v>211</v>
      </c>
      <c r="AB428" s="99">
        <v>27</v>
      </c>
      <c r="AC428" s="99">
        <v>28</v>
      </c>
      <c r="AD428" s="99">
        <v>14</v>
      </c>
      <c r="AE428" s="99">
        <v>180</v>
      </c>
      <c r="AF428" s="99">
        <v>79</v>
      </c>
      <c r="AG428" s="99">
        <v>146</v>
      </c>
      <c r="AH428" s="99">
        <v>60</v>
      </c>
      <c r="AI428" s="99" t="s">
        <v>129</v>
      </c>
      <c r="AJ428" s="99">
        <v>9</v>
      </c>
      <c r="AK428" s="99">
        <v>6</v>
      </c>
      <c r="AL428" s="99" t="s">
        <v>128</v>
      </c>
      <c r="AM428" s="99" t="s">
        <v>128</v>
      </c>
      <c r="AN428" s="99">
        <v>18</v>
      </c>
      <c r="AO428" s="99">
        <v>3</v>
      </c>
      <c r="AP428" s="97" t="s">
        <v>129</v>
      </c>
      <c r="AQ428" s="99"/>
      <c r="AR428" s="96"/>
      <c r="AS428" s="96"/>
      <c r="AT428" s="96"/>
      <c r="AU428" s="96"/>
      <c r="AV428" s="96"/>
      <c r="AW428" s="96"/>
      <c r="AX428" s="96"/>
      <c r="AY428" s="96"/>
      <c r="AZ428" s="96"/>
      <c r="BA428" s="96"/>
      <c r="BB428" s="96"/>
      <c r="BC428" s="96"/>
      <c r="BD428" s="96"/>
      <c r="BE428" s="96"/>
      <c r="BF428" s="96"/>
      <c r="BG428" s="96"/>
      <c r="BH428" s="96"/>
      <c r="BI428" s="96"/>
      <c r="BJ428" s="96"/>
      <c r="BK428" s="96"/>
      <c r="BL428" s="96"/>
      <c r="BM428" s="96"/>
      <c r="BN428" s="96"/>
      <c r="BO428" s="96"/>
      <c r="BP428" s="96"/>
      <c r="BQ428" s="96"/>
      <c r="BR428" s="96"/>
      <c r="BS428" s="157"/>
    </row>
    <row r="429" spans="1:80">
      <c r="A429" s="31" t="s">
        <v>172</v>
      </c>
      <c r="B429" s="31"/>
      <c r="C429" s="71" t="s">
        <v>529</v>
      </c>
      <c r="D429" s="9" t="s">
        <v>619</v>
      </c>
      <c r="E429" s="137">
        <v>38</v>
      </c>
      <c r="F429" s="168">
        <v>17.116666666666667</v>
      </c>
      <c r="G429" s="168"/>
      <c r="H429" s="31">
        <v>106</v>
      </c>
      <c r="I429" s="164">
        <v>39.68333333333333</v>
      </c>
      <c r="K429" s="126">
        <v>65.31</v>
      </c>
      <c r="L429" s="81">
        <v>0.36510455982862389</v>
      </c>
      <c r="M429" s="82">
        <v>18.052392124859736</v>
      </c>
      <c r="N429" s="82">
        <v>3.3772171784147709</v>
      </c>
      <c r="O429" s="82">
        <v>0.46652249311435273</v>
      </c>
      <c r="P429" s="82">
        <v>3.0323962052432929</v>
      </c>
      <c r="Q429" s="82">
        <v>4.7666428644292562</v>
      </c>
      <c r="R429" s="90">
        <v>3.7727471182291135</v>
      </c>
      <c r="S429" s="90">
        <v>0.22311945322860349</v>
      </c>
      <c r="T429" s="90">
        <v>5.070896664286443E-2</v>
      </c>
      <c r="U429" s="90">
        <v>1.39</v>
      </c>
      <c r="V429" s="80">
        <f t="shared" ref="V429:V436" si="2">SUM(K429:T429)</f>
        <v>99.416850963990612</v>
      </c>
      <c r="W429" s="102">
        <v>88</v>
      </c>
      <c r="X429" s="99">
        <v>81</v>
      </c>
      <c r="Y429" s="99">
        <v>998</v>
      </c>
      <c r="Z429" s="99">
        <v>27</v>
      </c>
      <c r="AA429" s="99">
        <v>396</v>
      </c>
      <c r="AB429" s="99">
        <v>25</v>
      </c>
      <c r="AC429" s="99">
        <v>35</v>
      </c>
      <c r="AD429" s="99">
        <v>5</v>
      </c>
      <c r="AE429" s="99">
        <v>2490</v>
      </c>
      <c r="AF429" s="99">
        <v>93</v>
      </c>
      <c r="AG429" s="99">
        <v>140</v>
      </c>
      <c r="AH429" s="99">
        <v>73</v>
      </c>
      <c r="AI429" s="99" t="s">
        <v>129</v>
      </c>
      <c r="AJ429" s="99">
        <v>31</v>
      </c>
      <c r="AK429" s="99">
        <v>3</v>
      </c>
      <c r="AL429" s="99">
        <v>8</v>
      </c>
      <c r="AM429" s="99">
        <v>15</v>
      </c>
      <c r="AN429" s="99">
        <v>20</v>
      </c>
      <c r="AO429" s="99" t="s">
        <v>305</v>
      </c>
      <c r="AP429" s="97">
        <v>7</v>
      </c>
      <c r="AQ429" s="99"/>
      <c r="AR429" s="96"/>
      <c r="AS429" s="96"/>
      <c r="AT429" s="96"/>
      <c r="AU429" s="96"/>
      <c r="AV429" s="96"/>
      <c r="AW429" s="96"/>
      <c r="AX429" s="96"/>
      <c r="AY429" s="96"/>
      <c r="AZ429" s="96"/>
      <c r="BA429" s="96"/>
      <c r="BB429" s="96"/>
      <c r="BC429" s="96"/>
      <c r="BD429" s="96"/>
      <c r="BE429" s="96"/>
      <c r="BF429" s="96"/>
      <c r="BG429" s="96"/>
      <c r="BH429" s="96"/>
      <c r="BI429" s="96"/>
      <c r="BJ429" s="96"/>
      <c r="BK429" s="96"/>
      <c r="BL429" s="96"/>
      <c r="BM429" s="96"/>
      <c r="BN429" s="96"/>
      <c r="BO429" s="96"/>
      <c r="BP429" s="96"/>
      <c r="BQ429" s="96"/>
      <c r="BR429" s="96"/>
      <c r="BS429" s="157"/>
    </row>
    <row r="430" spans="1:80">
      <c r="A430" s="31" t="s">
        <v>779</v>
      </c>
      <c r="B430" s="31"/>
      <c r="C430" s="71" t="s">
        <v>529</v>
      </c>
      <c r="D430" s="9" t="s">
        <v>363</v>
      </c>
      <c r="E430" s="137">
        <v>38</v>
      </c>
      <c r="F430" s="168">
        <v>17.600000000000001</v>
      </c>
      <c r="G430" s="168"/>
      <c r="H430" s="31">
        <v>106</v>
      </c>
      <c r="I430" s="164">
        <v>41.7</v>
      </c>
      <c r="K430" s="126">
        <v>76.989999999999995</v>
      </c>
      <c r="L430" s="81">
        <v>6.1263674470913E-2</v>
      </c>
      <c r="M430" s="82">
        <v>13.171690011246296</v>
      </c>
      <c r="N430" s="82">
        <v>0.5309518454145794</v>
      </c>
      <c r="O430" s="82">
        <v>0.30631837235456499</v>
      </c>
      <c r="P430" s="82">
        <v>0.86790205500460083</v>
      </c>
      <c r="Q430" s="82">
        <v>3.2367641345465703</v>
      </c>
      <c r="R430" s="90">
        <v>4.6458286473775692</v>
      </c>
      <c r="S430" s="90" t="s">
        <v>387</v>
      </c>
      <c r="T430" s="90">
        <v>6.1263674470913E-2</v>
      </c>
      <c r="U430" s="90">
        <v>2.06</v>
      </c>
      <c r="V430" s="80">
        <f t="shared" si="2"/>
        <v>99.871982414886006</v>
      </c>
      <c r="W430" s="102">
        <v>45</v>
      </c>
      <c r="X430" s="99">
        <v>142</v>
      </c>
      <c r="Y430" s="99">
        <v>59</v>
      </c>
      <c r="Z430" s="99">
        <v>16</v>
      </c>
      <c r="AA430" s="99">
        <v>52</v>
      </c>
      <c r="AB430" s="99">
        <v>25</v>
      </c>
      <c r="AC430" s="99">
        <v>27</v>
      </c>
      <c r="AD430" s="99">
        <v>3</v>
      </c>
      <c r="AE430" s="99">
        <v>226</v>
      </c>
      <c r="AF430" s="99">
        <v>12</v>
      </c>
      <c r="AG430" s="99">
        <v>21</v>
      </c>
      <c r="AH430" s="99">
        <v>20</v>
      </c>
      <c r="AI430" s="99" t="s">
        <v>129</v>
      </c>
      <c r="AJ430" s="99" t="s">
        <v>127</v>
      </c>
      <c r="AK430" s="99">
        <v>4</v>
      </c>
      <c r="AL430" s="99" t="s">
        <v>128</v>
      </c>
      <c r="AM430" s="99">
        <v>5</v>
      </c>
      <c r="AN430" s="99">
        <v>18</v>
      </c>
      <c r="AO430" s="99">
        <v>1</v>
      </c>
      <c r="AP430" s="97" t="s">
        <v>129</v>
      </c>
      <c r="AQ430" s="99">
        <v>2.98</v>
      </c>
      <c r="AR430" s="96">
        <v>142</v>
      </c>
      <c r="AS430" s="96">
        <v>208</v>
      </c>
      <c r="AT430" s="96">
        <v>47.5</v>
      </c>
      <c r="AU430" s="96">
        <v>2.42</v>
      </c>
      <c r="AV430" s="96">
        <v>4.8600000000000003</v>
      </c>
      <c r="AW430" s="96">
        <v>2.67</v>
      </c>
      <c r="AX430" s="96">
        <v>6.47</v>
      </c>
      <c r="AY430" s="96">
        <v>12.8</v>
      </c>
      <c r="AZ430" s="96">
        <v>7.92</v>
      </c>
      <c r="BA430" s="96">
        <v>2.64</v>
      </c>
      <c r="BB430" s="96">
        <v>0.312</v>
      </c>
      <c r="BC430" s="96">
        <v>2.84</v>
      </c>
      <c r="BD430" s="96">
        <v>0.439</v>
      </c>
      <c r="BE430" s="96">
        <v>0.6</v>
      </c>
      <c r="BF430" s="96">
        <v>0.60199999999999998</v>
      </c>
      <c r="BG430" s="96">
        <v>1.59</v>
      </c>
      <c r="BH430" s="96">
        <v>0.23499999999999999</v>
      </c>
      <c r="BI430" s="96">
        <v>2.19</v>
      </c>
      <c r="BJ430" s="96">
        <v>55.7</v>
      </c>
      <c r="BK430" s="96">
        <v>2.92</v>
      </c>
      <c r="BL430" s="96">
        <v>0.17600000000000002</v>
      </c>
      <c r="BM430" s="96">
        <v>3.15</v>
      </c>
      <c r="BN430" s="96">
        <v>0.35</v>
      </c>
      <c r="BO430" s="96">
        <v>0.57999999999999996</v>
      </c>
      <c r="BP430" s="96">
        <v>0.126</v>
      </c>
      <c r="BQ430" s="96">
        <v>6.61</v>
      </c>
      <c r="BR430" s="96">
        <v>44.2</v>
      </c>
      <c r="BS430" s="157"/>
    </row>
    <row r="431" spans="1:80">
      <c r="A431" s="31" t="s">
        <v>301</v>
      </c>
      <c r="B431" s="31"/>
      <c r="C431" s="71" t="s">
        <v>391</v>
      </c>
      <c r="D431" s="9" t="s">
        <v>801</v>
      </c>
      <c r="E431" s="137">
        <v>38</v>
      </c>
      <c r="F431" s="168">
        <v>15.05</v>
      </c>
      <c r="G431" s="168"/>
      <c r="H431" s="31">
        <v>106</v>
      </c>
      <c r="I431" s="164">
        <v>34.1</v>
      </c>
      <c r="K431" s="126">
        <v>70.959999999999994</v>
      </c>
      <c r="L431" s="81">
        <v>0.29231765300961049</v>
      </c>
      <c r="M431" s="82">
        <v>15.321476985331309</v>
      </c>
      <c r="N431" s="82">
        <v>2.1167830045523521</v>
      </c>
      <c r="O431" s="82">
        <v>0.38303692463328276</v>
      </c>
      <c r="P431" s="82">
        <v>1.5926272129489125</v>
      </c>
      <c r="Q431" s="82">
        <v>4.0622073849266567</v>
      </c>
      <c r="R431" s="90">
        <v>4.7375619625695498</v>
      </c>
      <c r="S431" s="90">
        <v>0.12095902883156297</v>
      </c>
      <c r="T431" s="90">
        <v>5.0399595346484576E-2</v>
      </c>
      <c r="U431" s="90">
        <v>0.79</v>
      </c>
      <c r="V431" s="80">
        <f t="shared" si="2"/>
        <v>99.637369752149695</v>
      </c>
      <c r="W431" s="102">
        <v>79</v>
      </c>
      <c r="X431" s="99">
        <v>104</v>
      </c>
      <c r="Y431" s="99">
        <v>363</v>
      </c>
      <c r="Z431" s="99">
        <v>15</v>
      </c>
      <c r="AA431" s="99">
        <v>193</v>
      </c>
      <c r="AB431" s="99">
        <v>17</v>
      </c>
      <c r="AC431" s="99">
        <v>26</v>
      </c>
      <c r="AD431" s="99">
        <v>8</v>
      </c>
      <c r="AE431" s="99">
        <v>1110</v>
      </c>
      <c r="AF431" s="99">
        <v>49</v>
      </c>
      <c r="AG431" s="99">
        <v>79</v>
      </c>
      <c r="AH431" s="99">
        <v>34</v>
      </c>
      <c r="AI431" s="99">
        <v>3</v>
      </c>
      <c r="AJ431" s="99">
        <v>26</v>
      </c>
      <c r="AK431" s="99">
        <v>3</v>
      </c>
      <c r="AL431" s="99">
        <v>9</v>
      </c>
      <c r="AM431" s="99">
        <v>8</v>
      </c>
      <c r="AN431" s="99">
        <v>18</v>
      </c>
      <c r="AO431" s="99">
        <v>3</v>
      </c>
      <c r="AP431" s="99">
        <v>3</v>
      </c>
      <c r="AQ431" s="102"/>
      <c r="AR431" s="96"/>
      <c r="AS431" s="96"/>
      <c r="AT431" s="96"/>
      <c r="AU431" s="96"/>
      <c r="AV431" s="96"/>
      <c r="AW431" s="96"/>
      <c r="AX431" s="96"/>
      <c r="AY431" s="96"/>
      <c r="AZ431" s="96"/>
      <c r="BA431" s="96"/>
      <c r="BB431" s="96"/>
      <c r="BC431" s="96"/>
      <c r="BD431" s="96"/>
      <c r="BE431" s="96"/>
      <c r="BF431" s="96"/>
      <c r="BG431" s="96"/>
      <c r="BH431" s="96"/>
      <c r="BI431" s="96"/>
      <c r="BJ431" s="96"/>
      <c r="BK431" s="96"/>
      <c r="BL431" s="96"/>
      <c r="BM431" s="96"/>
      <c r="BN431" s="96"/>
      <c r="BO431" s="96"/>
      <c r="BP431" s="96"/>
      <c r="BQ431" s="96"/>
      <c r="BR431" s="96"/>
      <c r="BS431" s="157"/>
    </row>
    <row r="432" spans="1:80">
      <c r="A432" s="31" t="s">
        <v>106</v>
      </c>
      <c r="B432" s="31"/>
      <c r="C432" s="71" t="s">
        <v>167</v>
      </c>
      <c r="D432" s="9" t="s">
        <v>806</v>
      </c>
      <c r="E432" s="137">
        <v>38</v>
      </c>
      <c r="F432" s="168">
        <v>17.783333333333335</v>
      </c>
      <c r="G432" s="168"/>
      <c r="H432" s="31">
        <v>106</v>
      </c>
      <c r="I432" s="164">
        <v>46.116666666666667</v>
      </c>
      <c r="K432" s="126">
        <v>76.790000000000006</v>
      </c>
      <c r="L432" s="81">
        <v>0.18235520843898975</v>
      </c>
      <c r="M432" s="82">
        <v>12.562247692463739</v>
      </c>
      <c r="N432" s="82">
        <v>1.2967481488994828</v>
      </c>
      <c r="O432" s="82">
        <v>0.31405619231159343</v>
      </c>
      <c r="P432" s="82">
        <v>0.99282280150116642</v>
      </c>
      <c r="Q432" s="82">
        <v>3.3735713561213103</v>
      </c>
      <c r="R432" s="90">
        <v>4.2650857084897043</v>
      </c>
      <c r="S432" s="90">
        <v>8.1046759306217672E-2</v>
      </c>
      <c r="T432" s="90">
        <v>2.0261689826554418E-2</v>
      </c>
      <c r="U432" s="90">
        <v>1.29</v>
      </c>
      <c r="V432" s="80">
        <f t="shared" si="2"/>
        <v>99.878195557358779</v>
      </c>
      <c r="W432" s="102">
        <v>51</v>
      </c>
      <c r="X432" s="99">
        <v>90</v>
      </c>
      <c r="Y432" s="99">
        <v>396</v>
      </c>
      <c r="Z432" s="99">
        <v>6</v>
      </c>
      <c r="AA432" s="99">
        <v>116</v>
      </c>
      <c r="AB432" s="99">
        <v>11</v>
      </c>
      <c r="AC432" s="99">
        <v>31</v>
      </c>
      <c r="AD432" s="99">
        <v>7</v>
      </c>
      <c r="AE432" s="99">
        <v>1540</v>
      </c>
      <c r="AF432" s="99">
        <v>38</v>
      </c>
      <c r="AG432" s="99">
        <v>58</v>
      </c>
      <c r="AH432" s="99">
        <v>39</v>
      </c>
      <c r="AI432" s="99">
        <v>14</v>
      </c>
      <c r="AJ432" s="99">
        <v>18</v>
      </c>
      <c r="AK432" s="99">
        <v>2</v>
      </c>
      <c r="AL432" s="99">
        <v>9</v>
      </c>
      <c r="AM432" s="99">
        <v>16</v>
      </c>
      <c r="AN432" s="99">
        <v>20</v>
      </c>
      <c r="AO432" s="99">
        <v>1</v>
      </c>
      <c r="AP432" s="99">
        <v>4</v>
      </c>
      <c r="AQ432" s="102">
        <v>1.92</v>
      </c>
      <c r="AR432" s="96">
        <v>86.2</v>
      </c>
      <c r="AS432" s="96">
        <v>1430</v>
      </c>
      <c r="AT432" s="96">
        <v>414</v>
      </c>
      <c r="AU432" s="96">
        <v>2.5299999999999998</v>
      </c>
      <c r="AV432" s="96">
        <v>6.64</v>
      </c>
      <c r="AW432" s="96">
        <v>1.64</v>
      </c>
      <c r="AX432" s="96">
        <v>24.9</v>
      </c>
      <c r="AY432" s="96">
        <v>45.2</v>
      </c>
      <c r="AZ432" s="96">
        <v>20.2</v>
      </c>
      <c r="BA432" s="96">
        <v>3.8</v>
      </c>
      <c r="BB432" s="96">
        <v>0.748</v>
      </c>
      <c r="BC432" s="96">
        <v>2.5299999999999998</v>
      </c>
      <c r="BD432" s="96">
        <v>0.26600000000000001</v>
      </c>
      <c r="BE432" s="96">
        <v>0.26</v>
      </c>
      <c r="BF432" s="96">
        <v>0.25800000000000001</v>
      </c>
      <c r="BG432" s="96">
        <v>0.41600000000000004</v>
      </c>
      <c r="BH432" s="96">
        <v>6.4700000000000008E-2</v>
      </c>
      <c r="BI432" s="96">
        <v>0.59300000000000008</v>
      </c>
      <c r="BJ432" s="96">
        <v>122</v>
      </c>
      <c r="BK432" s="96">
        <v>3.7</v>
      </c>
      <c r="BL432" s="96">
        <v>9.8100000000000007E-2</v>
      </c>
      <c r="BM432" s="96">
        <v>1.79</v>
      </c>
      <c r="BN432" s="96">
        <v>0.89</v>
      </c>
      <c r="BO432" s="96">
        <v>1.74</v>
      </c>
      <c r="BP432" s="96">
        <v>1.62</v>
      </c>
      <c r="BQ432" s="96">
        <v>3.64</v>
      </c>
      <c r="BR432" s="96">
        <v>42.4</v>
      </c>
      <c r="BS432" s="157"/>
    </row>
    <row r="433" spans="1:80">
      <c r="A433" s="31" t="s">
        <v>180</v>
      </c>
      <c r="B433" s="31"/>
      <c r="C433" s="69" t="s">
        <v>421</v>
      </c>
      <c r="D433" s="9" t="s">
        <v>547</v>
      </c>
      <c r="E433" s="137">
        <v>38</v>
      </c>
      <c r="F433" s="168">
        <v>13.45</v>
      </c>
      <c r="G433" s="168"/>
      <c r="H433" s="31">
        <v>106</v>
      </c>
      <c r="I433" s="164">
        <v>31.416666666666668</v>
      </c>
      <c r="K433" s="126">
        <v>73.150000000000006</v>
      </c>
      <c r="L433" s="81">
        <v>0.25189413072027478</v>
      </c>
      <c r="M433" s="82">
        <v>14.106071320335387</v>
      </c>
      <c r="N433" s="82">
        <v>1.7733346802707344</v>
      </c>
      <c r="O433" s="82">
        <v>0.39295484392362867</v>
      </c>
      <c r="P433" s="82">
        <v>1.4307586624911608</v>
      </c>
      <c r="Q433" s="82">
        <v>3.8388665521769876</v>
      </c>
      <c r="R433" s="82">
        <v>4.6046247095666235</v>
      </c>
      <c r="S433" s="82">
        <v>0.14106071320335389</v>
      </c>
      <c r="T433" s="82">
        <v>5.0378826144054957E-2</v>
      </c>
      <c r="U433" s="90">
        <v>0.75</v>
      </c>
      <c r="V433" s="80">
        <f t="shared" si="2"/>
        <v>99.739944438832211</v>
      </c>
      <c r="W433" s="102">
        <v>39</v>
      </c>
      <c r="X433" s="99">
        <v>102</v>
      </c>
      <c r="Y433" s="99">
        <v>301</v>
      </c>
      <c r="Z433" s="99">
        <v>15</v>
      </c>
      <c r="AA433" s="99">
        <v>183</v>
      </c>
      <c r="AB433" s="99">
        <v>15</v>
      </c>
      <c r="AC433" s="99">
        <v>26</v>
      </c>
      <c r="AD433" s="99">
        <v>9</v>
      </c>
      <c r="AE433" s="99">
        <v>972</v>
      </c>
      <c r="AF433" s="99">
        <v>52</v>
      </c>
      <c r="AG433" s="99">
        <v>87</v>
      </c>
      <c r="AH433" s="99">
        <v>45</v>
      </c>
      <c r="AI433" s="99" t="s">
        <v>129</v>
      </c>
      <c r="AJ433" s="99">
        <v>21</v>
      </c>
      <c r="AK433" s="99">
        <v>4</v>
      </c>
      <c r="AL433" s="99">
        <v>9</v>
      </c>
      <c r="AM433" s="99">
        <v>10</v>
      </c>
      <c r="AN433" s="99">
        <v>17</v>
      </c>
      <c r="AO433" s="99"/>
      <c r="AP433" s="97">
        <v>6</v>
      </c>
      <c r="AQ433" s="99"/>
      <c r="AR433" s="96"/>
      <c r="AS433" s="96"/>
      <c r="AT433" s="96"/>
      <c r="AU433" s="93"/>
      <c r="AV433" s="93"/>
      <c r="AW433" s="93"/>
      <c r="AX433" s="93"/>
      <c r="AY433" s="93"/>
      <c r="AZ433" s="93"/>
      <c r="BA433" s="93"/>
      <c r="BB433" s="93"/>
      <c r="BC433" s="93"/>
      <c r="BD433" s="93"/>
      <c r="BE433" s="93"/>
      <c r="BF433" s="93"/>
      <c r="BG433" s="93"/>
      <c r="BH433" s="93"/>
      <c r="BI433" s="93"/>
      <c r="BJ433" s="96"/>
      <c r="BK433" s="93"/>
      <c r="BL433" s="93"/>
      <c r="BM433" s="93"/>
      <c r="BN433" s="93"/>
      <c r="BO433" s="93"/>
      <c r="BP433" s="93"/>
      <c r="BQ433" s="93"/>
      <c r="BR433" s="96"/>
      <c r="BS433" s="157"/>
    </row>
    <row r="434" spans="1:80" s="10" customFormat="1">
      <c r="A434" s="115" t="s">
        <v>731</v>
      </c>
      <c r="B434" s="115"/>
      <c r="C434" s="22" t="s">
        <v>229</v>
      </c>
      <c r="D434" s="22" t="s">
        <v>434</v>
      </c>
      <c r="E434" s="140">
        <v>38</v>
      </c>
      <c r="F434" s="168">
        <v>20.22</v>
      </c>
      <c r="G434" s="168"/>
      <c r="H434" s="36">
        <v>106</v>
      </c>
      <c r="I434" s="164">
        <v>29.84</v>
      </c>
      <c r="J434" s="157"/>
      <c r="K434" s="127">
        <v>75.998169243287236</v>
      </c>
      <c r="L434" s="116">
        <v>0.13103132628152969</v>
      </c>
      <c r="M434" s="116">
        <v>12.80075264442636</v>
      </c>
      <c r="N434" s="116">
        <v>0.94745728234336846</v>
      </c>
      <c r="O434" s="116" t="s">
        <v>403</v>
      </c>
      <c r="P434" s="116">
        <v>0.93737794955248177</v>
      </c>
      <c r="Q434" s="116">
        <v>3.5479251423921889</v>
      </c>
      <c r="R434" s="116">
        <v>4.6264137510170871</v>
      </c>
      <c r="S434" s="116">
        <v>7.05553295362083E-2</v>
      </c>
      <c r="T434" s="116">
        <v>5.215915119363395E-2</v>
      </c>
      <c r="U434" s="116">
        <v>0.78</v>
      </c>
      <c r="V434" s="80">
        <f t="shared" si="2"/>
        <v>99.111841820030094</v>
      </c>
      <c r="W434" s="120">
        <v>30</v>
      </c>
      <c r="X434" s="112">
        <v>99</v>
      </c>
      <c r="Y434" s="112">
        <v>194</v>
      </c>
      <c r="Z434" s="112">
        <v>13</v>
      </c>
      <c r="AA434" s="112">
        <v>96</v>
      </c>
      <c r="AB434" s="112">
        <v>17</v>
      </c>
      <c r="AC434" s="112">
        <v>23</v>
      </c>
      <c r="AD434" s="112" t="s">
        <v>323</v>
      </c>
      <c r="AE434" s="112">
        <v>1330</v>
      </c>
      <c r="AF434" s="112">
        <v>45</v>
      </c>
      <c r="AG434" s="112">
        <v>71</v>
      </c>
      <c r="AH434" s="112">
        <v>48</v>
      </c>
      <c r="AI434" s="112" t="s">
        <v>129</v>
      </c>
      <c r="AJ434" s="112">
        <v>6</v>
      </c>
      <c r="AK434" s="112" t="s">
        <v>323</v>
      </c>
      <c r="AL434" s="112" t="s">
        <v>127</v>
      </c>
      <c r="AM434" s="112"/>
      <c r="AN434" s="112">
        <v>11</v>
      </c>
      <c r="AO434" s="112"/>
      <c r="AP434" s="112">
        <v>2</v>
      </c>
      <c r="AQ434" s="102"/>
      <c r="AR434" s="99"/>
      <c r="AS434" s="99"/>
      <c r="AT434" s="99"/>
      <c r="AU434" s="99"/>
      <c r="AV434" s="99"/>
      <c r="AW434" s="99"/>
      <c r="AX434" s="99"/>
      <c r="AY434" s="99"/>
      <c r="AZ434" s="99"/>
      <c r="BA434" s="99"/>
      <c r="BB434" s="99"/>
      <c r="BC434" s="99"/>
      <c r="BD434" s="99"/>
      <c r="BE434" s="99"/>
      <c r="BF434" s="99"/>
      <c r="BG434" s="99"/>
      <c r="BH434" s="99"/>
      <c r="BI434" s="99"/>
      <c r="BJ434" s="99"/>
      <c r="BK434" s="99"/>
      <c r="BL434" s="99"/>
      <c r="BM434" s="99"/>
      <c r="BN434" s="99"/>
      <c r="BO434" s="99"/>
      <c r="BP434" s="99"/>
      <c r="BQ434" s="99"/>
      <c r="BR434" s="99"/>
      <c r="BS434" s="157"/>
      <c r="BT434"/>
      <c r="BU434"/>
      <c r="BV434"/>
      <c r="BW434"/>
      <c r="BX434"/>
      <c r="BY434"/>
      <c r="BZ434"/>
      <c r="CA434"/>
      <c r="CB434"/>
    </row>
    <row r="435" spans="1:80" s="10" customFormat="1">
      <c r="A435" s="10" t="s">
        <v>223</v>
      </c>
      <c r="C435" s="71" t="s">
        <v>529</v>
      </c>
      <c r="D435" s="10" t="s">
        <v>230</v>
      </c>
      <c r="E435" s="137">
        <v>38</v>
      </c>
      <c r="F435" s="168">
        <v>19.466666666666665</v>
      </c>
      <c r="G435" s="168"/>
      <c r="H435" s="31">
        <v>106</v>
      </c>
      <c r="I435" s="164">
        <v>38.166666666666664</v>
      </c>
      <c r="J435" s="157"/>
      <c r="K435" s="126">
        <v>70.382742461287705</v>
      </c>
      <c r="L435" s="91">
        <v>0.37523940505297471</v>
      </c>
      <c r="M435" s="90">
        <v>14.908160146699265</v>
      </c>
      <c r="N435" s="90">
        <v>2.5455429910350449</v>
      </c>
      <c r="O435" s="90">
        <v>0.78090362673186631</v>
      </c>
      <c r="P435" s="90">
        <v>1.9167634474327628</v>
      </c>
      <c r="Q435" s="90">
        <v>3.6915444172779139</v>
      </c>
      <c r="R435" s="90">
        <v>4.7057049714751429</v>
      </c>
      <c r="S435" s="90">
        <v>0.17240729421352896</v>
      </c>
      <c r="T435" s="90">
        <v>7.0991238793806033E-2</v>
      </c>
      <c r="U435" s="90">
        <v>1.39</v>
      </c>
      <c r="V435" s="80">
        <f t="shared" si="2"/>
        <v>99.550000000000011</v>
      </c>
      <c r="W435" s="102">
        <v>51</v>
      </c>
      <c r="X435" s="99">
        <v>110</v>
      </c>
      <c r="Y435" s="99">
        <v>469</v>
      </c>
      <c r="Z435" s="99">
        <v>13</v>
      </c>
      <c r="AA435" s="99">
        <v>223</v>
      </c>
      <c r="AB435" s="99">
        <v>19</v>
      </c>
      <c r="AC435" s="99">
        <v>20</v>
      </c>
      <c r="AD435" s="99">
        <v>8</v>
      </c>
      <c r="AE435" s="99">
        <v>1560</v>
      </c>
      <c r="AF435" s="99">
        <v>72</v>
      </c>
      <c r="AG435" s="99">
        <v>106</v>
      </c>
      <c r="AH435" s="99">
        <v>52</v>
      </c>
      <c r="AI435" s="99">
        <v>8</v>
      </c>
      <c r="AJ435" s="99">
        <v>38</v>
      </c>
      <c r="AK435" s="99" t="s">
        <v>323</v>
      </c>
      <c r="AL435" s="99">
        <v>9</v>
      </c>
      <c r="AM435" s="99"/>
      <c r="AN435" s="99">
        <v>19</v>
      </c>
      <c r="AO435" s="99"/>
      <c r="AP435" s="99">
        <v>6</v>
      </c>
      <c r="AQ435" s="102"/>
      <c r="AR435" s="99"/>
      <c r="AS435" s="99"/>
      <c r="AT435" s="99"/>
      <c r="AU435" s="99"/>
      <c r="AV435" s="99"/>
      <c r="AW435" s="99"/>
      <c r="AX435" s="99"/>
      <c r="AY435" s="99"/>
      <c r="AZ435" s="99"/>
      <c r="BA435" s="99"/>
      <c r="BB435" s="99"/>
      <c r="BC435" s="99"/>
      <c r="BD435" s="99"/>
      <c r="BE435" s="99"/>
      <c r="BF435" s="99"/>
      <c r="BG435" s="99"/>
      <c r="BH435" s="99"/>
      <c r="BI435" s="99"/>
      <c r="BJ435" s="99"/>
      <c r="BK435" s="99"/>
      <c r="BL435" s="99"/>
      <c r="BM435" s="99"/>
      <c r="BN435" s="99"/>
      <c r="BO435" s="99"/>
      <c r="BP435" s="99"/>
      <c r="BQ435" s="99"/>
      <c r="BR435" s="99"/>
      <c r="BS435" s="157"/>
      <c r="BT435"/>
      <c r="BU435"/>
      <c r="BV435"/>
      <c r="BW435"/>
      <c r="BX435"/>
      <c r="BY435"/>
      <c r="BZ435"/>
      <c r="CA435"/>
      <c r="CB435"/>
    </row>
    <row r="436" spans="1:80" s="10" customFormat="1">
      <c r="A436" s="10" t="s">
        <v>668</v>
      </c>
      <c r="C436" s="70" t="s">
        <v>517</v>
      </c>
      <c r="D436" s="10" t="s">
        <v>552</v>
      </c>
      <c r="E436" s="137">
        <v>38</v>
      </c>
      <c r="F436" s="168">
        <v>0.28333333333333333</v>
      </c>
      <c r="G436" s="168"/>
      <c r="H436" s="31">
        <v>106</v>
      </c>
      <c r="I436" s="164">
        <v>27.733333333333334</v>
      </c>
      <c r="J436" s="157"/>
      <c r="K436" s="126">
        <v>66.899623869065763</v>
      </c>
      <c r="L436" s="91">
        <v>0.60725831046050627</v>
      </c>
      <c r="M436" s="90">
        <v>15.687506353563078</v>
      </c>
      <c r="N436" s="90">
        <v>3.9370580461522824</v>
      </c>
      <c r="O436" s="90">
        <v>1.0728230151468945</v>
      </c>
      <c r="P436" s="90">
        <v>2.6314526786621939</v>
      </c>
      <c r="Q436" s="90">
        <v>3.4917352851479109</v>
      </c>
      <c r="R436" s="90">
        <v>4.9693971739351435</v>
      </c>
      <c r="S436" s="90">
        <v>0.21254040866117718</v>
      </c>
      <c r="T436" s="90">
        <v>5.0604859205042187E-2</v>
      </c>
      <c r="U436" s="90">
        <v>1.19</v>
      </c>
      <c r="V436" s="80">
        <f t="shared" si="2"/>
        <v>99.560000000000016</v>
      </c>
      <c r="W436" s="102">
        <v>64</v>
      </c>
      <c r="X436" s="99">
        <v>142</v>
      </c>
      <c r="Y436" s="99">
        <v>412</v>
      </c>
      <c r="Z436" s="99">
        <v>33</v>
      </c>
      <c r="AA436" s="99">
        <v>280</v>
      </c>
      <c r="AB436" s="99">
        <v>21</v>
      </c>
      <c r="AC436" s="99">
        <v>23</v>
      </c>
      <c r="AD436" s="99">
        <v>17</v>
      </c>
      <c r="AE436" s="99">
        <v>1050</v>
      </c>
      <c r="AF436" s="99">
        <v>71</v>
      </c>
      <c r="AG436" s="99">
        <v>122</v>
      </c>
      <c r="AH436" s="99">
        <v>52</v>
      </c>
      <c r="AI436" s="99">
        <v>32</v>
      </c>
      <c r="AJ436" s="99">
        <v>62</v>
      </c>
      <c r="AK436" s="99">
        <v>4</v>
      </c>
      <c r="AL436" s="99">
        <v>42</v>
      </c>
      <c r="AM436" s="99"/>
      <c r="AN436" s="99">
        <v>19</v>
      </c>
      <c r="AO436" s="99"/>
      <c r="AP436" s="99">
        <v>25</v>
      </c>
      <c r="AQ436" s="102"/>
      <c r="AR436" s="99"/>
      <c r="AS436" s="99"/>
      <c r="AT436" s="99"/>
      <c r="AU436" s="99"/>
      <c r="AV436" s="99"/>
      <c r="AW436" s="99"/>
      <c r="AX436" s="99"/>
      <c r="AY436" s="99"/>
      <c r="AZ436" s="99"/>
      <c r="BA436" s="99"/>
      <c r="BB436" s="99"/>
      <c r="BC436" s="99"/>
      <c r="BD436" s="99"/>
      <c r="BE436" s="99"/>
      <c r="BF436" s="99"/>
      <c r="BG436" s="99"/>
      <c r="BH436" s="99"/>
      <c r="BI436" s="99"/>
      <c r="BJ436" s="99"/>
      <c r="BK436" s="99"/>
      <c r="BL436" s="99"/>
      <c r="BM436" s="99"/>
      <c r="BN436" s="99"/>
      <c r="BO436" s="99"/>
      <c r="BP436" s="99"/>
      <c r="BQ436" s="99"/>
      <c r="BR436" s="99"/>
      <c r="BS436" s="157"/>
      <c r="BT436"/>
      <c r="BU436"/>
      <c r="BV436"/>
      <c r="BW436"/>
      <c r="BX436"/>
      <c r="BY436"/>
      <c r="BZ436"/>
      <c r="CA436"/>
      <c r="CB436"/>
    </row>
    <row r="437" spans="1:80">
      <c r="A437" s="31" t="s">
        <v>451</v>
      </c>
      <c r="B437" s="31"/>
      <c r="C437" s="71" t="s">
        <v>233</v>
      </c>
      <c r="D437" s="10" t="s">
        <v>807</v>
      </c>
      <c r="E437" s="137">
        <v>38</v>
      </c>
      <c r="F437" s="168">
        <v>8.3819999999999997</v>
      </c>
      <c r="G437" s="168"/>
      <c r="H437" s="31">
        <v>106</v>
      </c>
      <c r="I437" s="164">
        <v>4.4400000000000004</v>
      </c>
      <c r="K437" s="26">
        <v>70.477532861476234</v>
      </c>
      <c r="L437" s="27">
        <v>0.32310616784630936</v>
      </c>
      <c r="M437" s="27">
        <v>15.54948432760364</v>
      </c>
      <c r="N437" s="27">
        <v>2.2819373104145599</v>
      </c>
      <c r="O437" s="27">
        <v>0.39378564206268957</v>
      </c>
      <c r="P437" s="27">
        <v>2.0497047522750247</v>
      </c>
      <c r="Q437" s="27">
        <v>4.0792153690596562</v>
      </c>
      <c r="R437" s="27">
        <v>4.4830980788675427</v>
      </c>
      <c r="S437" s="27">
        <v>0.15145601617795751</v>
      </c>
      <c r="T437" s="27">
        <v>7.0679474216380184E-2</v>
      </c>
      <c r="U437" s="27">
        <v>0.96</v>
      </c>
      <c r="V437" s="27">
        <v>99.86</v>
      </c>
      <c r="W437" s="125">
        <v>52</v>
      </c>
      <c r="X437" s="66">
        <v>105</v>
      </c>
      <c r="Y437" s="66">
        <v>472</v>
      </c>
      <c r="Z437" s="66">
        <v>22</v>
      </c>
      <c r="AA437" s="17">
        <v>247</v>
      </c>
      <c r="AB437" s="17">
        <v>24</v>
      </c>
      <c r="AC437" s="112">
        <v>23</v>
      </c>
      <c r="AD437" s="17">
        <v>25</v>
      </c>
      <c r="AE437" s="17">
        <v>1700</v>
      </c>
      <c r="AF437" s="17">
        <v>76</v>
      </c>
      <c r="AG437" s="17">
        <v>112</v>
      </c>
      <c r="AH437" s="17">
        <v>54</v>
      </c>
      <c r="AI437" s="17">
        <v>6</v>
      </c>
      <c r="AJ437" s="17">
        <v>45</v>
      </c>
      <c r="AK437" s="17"/>
      <c r="AL437" s="17" t="s">
        <v>127</v>
      </c>
      <c r="AM437" s="17" t="s">
        <v>127</v>
      </c>
      <c r="AN437" s="17">
        <v>18</v>
      </c>
      <c r="AO437" s="17">
        <v>19</v>
      </c>
      <c r="AP437" s="17">
        <v>3</v>
      </c>
      <c r="AQ437" s="104"/>
      <c r="AR437" s="96"/>
      <c r="AS437" s="96"/>
      <c r="AT437" s="96"/>
      <c r="AU437" s="93"/>
      <c r="AV437" s="93"/>
      <c r="AW437" s="93"/>
      <c r="AX437" s="93"/>
      <c r="AY437" s="93"/>
      <c r="AZ437" s="93"/>
      <c r="BA437" s="93"/>
      <c r="BB437" s="93"/>
      <c r="BC437" s="93"/>
      <c r="BD437" s="93"/>
      <c r="BE437" s="93"/>
      <c r="BF437" s="93"/>
      <c r="BG437" s="93"/>
      <c r="BH437" s="93"/>
      <c r="BI437" s="93"/>
      <c r="BJ437" s="96"/>
      <c r="BK437" s="93"/>
      <c r="BL437" s="93"/>
      <c r="BM437" s="93"/>
      <c r="BN437" s="93"/>
      <c r="BO437" s="93"/>
      <c r="BP437" s="93"/>
      <c r="BQ437" s="93"/>
      <c r="BR437" s="96"/>
      <c r="BS437" s="157"/>
    </row>
    <row r="438" spans="1:80">
      <c r="A438" s="31" t="s">
        <v>404</v>
      </c>
      <c r="B438" s="31"/>
      <c r="C438" s="69" t="s">
        <v>473</v>
      </c>
      <c r="D438" s="9" t="s">
        <v>553</v>
      </c>
      <c r="E438" s="137">
        <v>38</v>
      </c>
      <c r="F438" s="168">
        <v>9</v>
      </c>
      <c r="G438" s="168"/>
      <c r="H438" s="31">
        <v>106</v>
      </c>
      <c r="I438" s="164">
        <v>56.483333333333334</v>
      </c>
      <c r="K438" s="126">
        <v>64.55</v>
      </c>
      <c r="L438" s="91">
        <v>0.69707225492185909</v>
      </c>
      <c r="M438" s="90">
        <v>16.163994317028617</v>
      </c>
      <c r="N438" s="90">
        <v>5.2735031459305866</v>
      </c>
      <c r="O438" s="90">
        <v>1.2224020702252891</v>
      </c>
      <c r="P438" s="90">
        <v>3.7581286787091539</v>
      </c>
      <c r="Q438" s="90">
        <v>3.6166937284351532</v>
      </c>
      <c r="R438" s="90">
        <v>3.8389486502942964</v>
      </c>
      <c r="S438" s="90">
        <v>0.31317738989242944</v>
      </c>
      <c r="T438" s="90">
        <v>0.11112746092957175</v>
      </c>
      <c r="U438" s="90">
        <v>1.01</v>
      </c>
      <c r="V438" s="80">
        <f t="shared" ref="V438:V447" si="3">SUM(K438:T438)</f>
        <v>99.54504769636695</v>
      </c>
      <c r="W438" s="102">
        <v>73</v>
      </c>
      <c r="X438" s="99">
        <v>109</v>
      </c>
      <c r="Y438" s="99">
        <v>500</v>
      </c>
      <c r="Z438" s="99">
        <v>29</v>
      </c>
      <c r="AA438" s="99">
        <v>204</v>
      </c>
      <c r="AB438" s="99">
        <v>14</v>
      </c>
      <c r="AC438" s="99">
        <v>19</v>
      </c>
      <c r="AD438" s="99">
        <v>12</v>
      </c>
      <c r="AE438" s="99">
        <v>1150</v>
      </c>
      <c r="AF438" s="99">
        <v>55</v>
      </c>
      <c r="AG438" s="99">
        <v>86</v>
      </c>
      <c r="AH438" s="99">
        <v>49</v>
      </c>
      <c r="AI438" s="99">
        <v>30</v>
      </c>
      <c r="AJ438" s="99">
        <v>79</v>
      </c>
      <c r="AK438" s="99">
        <v>6</v>
      </c>
      <c r="AL438" s="99">
        <v>19</v>
      </c>
      <c r="AM438" s="99">
        <v>5</v>
      </c>
      <c r="AN438" s="99">
        <v>20</v>
      </c>
      <c r="AO438" s="99">
        <v>3</v>
      </c>
      <c r="AP438" s="99">
        <v>11</v>
      </c>
      <c r="AQ438" s="102"/>
      <c r="AR438" s="96"/>
      <c r="AS438" s="96"/>
      <c r="AT438" s="96"/>
      <c r="AU438" s="96"/>
      <c r="AV438" s="96"/>
      <c r="AW438" s="96"/>
      <c r="AX438" s="96"/>
      <c r="AY438" s="96"/>
      <c r="AZ438" s="96"/>
      <c r="BA438" s="96"/>
      <c r="BB438" s="96"/>
      <c r="BC438" s="96"/>
      <c r="BD438" s="96"/>
      <c r="BE438" s="96"/>
      <c r="BF438" s="96"/>
      <c r="BG438" s="96"/>
      <c r="BH438" s="96"/>
      <c r="BI438" s="96"/>
      <c r="BJ438" s="96"/>
      <c r="BK438" s="96"/>
      <c r="BL438" s="96"/>
      <c r="BM438" s="96"/>
      <c r="BN438" s="96"/>
      <c r="BO438" s="96"/>
      <c r="BP438" s="96"/>
      <c r="BQ438" s="96"/>
      <c r="BR438" s="96"/>
      <c r="BS438" s="157"/>
    </row>
    <row r="439" spans="1:80">
      <c r="A439" s="31" t="s">
        <v>198</v>
      </c>
      <c r="B439" s="31"/>
      <c r="C439" s="69" t="s">
        <v>473</v>
      </c>
      <c r="D439" s="9" t="s">
        <v>729</v>
      </c>
      <c r="E439" s="137">
        <v>38</v>
      </c>
      <c r="F439" s="168">
        <v>11.083333333333334</v>
      </c>
      <c r="G439" s="168"/>
      <c r="H439" s="31">
        <v>106</v>
      </c>
      <c r="I439" s="164">
        <v>51.133333333333333</v>
      </c>
      <c r="K439" s="126">
        <v>62.17</v>
      </c>
      <c r="L439" s="91">
        <v>0.71540389689466211</v>
      </c>
      <c r="M439" s="90">
        <v>16.726344631621679</v>
      </c>
      <c r="N439" s="90">
        <v>6.1464278465597726</v>
      </c>
      <c r="O439" s="90">
        <v>1.511416683580272</v>
      </c>
      <c r="P439" s="90">
        <v>4.77607672011366</v>
      </c>
      <c r="Q439" s="90">
        <v>3.9095311548609701</v>
      </c>
      <c r="R439" s="90">
        <v>2.8213111426831743</v>
      </c>
      <c r="S439" s="90">
        <v>0.40304444895473923</v>
      </c>
      <c r="T439" s="90">
        <v>0.11083722346255329</v>
      </c>
      <c r="U439" s="90">
        <v>0.75</v>
      </c>
      <c r="V439" s="80">
        <f t="shared" si="3"/>
        <v>99.290393748731503</v>
      </c>
      <c r="W439" s="102">
        <v>78</v>
      </c>
      <c r="X439" s="99">
        <v>56</v>
      </c>
      <c r="Y439" s="99">
        <v>870</v>
      </c>
      <c r="Z439" s="99">
        <v>23</v>
      </c>
      <c r="AA439" s="99">
        <v>181</v>
      </c>
      <c r="AB439" s="99">
        <v>11</v>
      </c>
      <c r="AC439" s="99">
        <v>16</v>
      </c>
      <c r="AD439" s="99">
        <v>6</v>
      </c>
      <c r="AE439" s="99">
        <v>1240</v>
      </c>
      <c r="AF439" s="99">
        <v>42</v>
      </c>
      <c r="AG439" s="99">
        <v>82</v>
      </c>
      <c r="AH439" s="99">
        <v>41</v>
      </c>
      <c r="AI439" s="99">
        <v>13</v>
      </c>
      <c r="AJ439" s="99">
        <v>82</v>
      </c>
      <c r="AK439" s="99">
        <v>2</v>
      </c>
      <c r="AL439" s="99">
        <v>13</v>
      </c>
      <c r="AM439" s="99">
        <v>4</v>
      </c>
      <c r="AN439" s="99">
        <v>21</v>
      </c>
      <c r="AO439" s="99">
        <v>3</v>
      </c>
      <c r="AP439" s="99">
        <v>6</v>
      </c>
      <c r="AQ439" s="102"/>
      <c r="AR439" s="96"/>
      <c r="AS439" s="96"/>
      <c r="AT439" s="96"/>
      <c r="AU439" s="96"/>
      <c r="AV439" s="96"/>
      <c r="AW439" s="96"/>
      <c r="AX439" s="96"/>
      <c r="AY439" s="96"/>
      <c r="AZ439" s="96"/>
      <c r="BA439" s="96"/>
      <c r="BB439" s="96"/>
      <c r="BC439" s="96"/>
      <c r="BD439" s="96"/>
      <c r="BE439" s="96"/>
      <c r="BF439" s="96"/>
      <c r="BG439" s="96"/>
      <c r="BH439" s="96"/>
      <c r="BI439" s="96"/>
      <c r="BJ439" s="96"/>
      <c r="BK439" s="96"/>
      <c r="BL439" s="96"/>
      <c r="BM439" s="96"/>
      <c r="BN439" s="96"/>
      <c r="BO439" s="96"/>
      <c r="BP439" s="96"/>
      <c r="BQ439" s="96"/>
      <c r="BR439" s="96"/>
      <c r="BS439" s="157"/>
    </row>
    <row r="440" spans="1:80">
      <c r="A440" s="31" t="s">
        <v>104</v>
      </c>
      <c r="B440" s="31"/>
      <c r="C440" s="71" t="s">
        <v>529</v>
      </c>
      <c r="D440" s="9" t="s">
        <v>613</v>
      </c>
      <c r="E440" s="137">
        <v>38</v>
      </c>
      <c r="F440" s="168">
        <v>18.7</v>
      </c>
      <c r="G440" s="168"/>
      <c r="H440" s="31">
        <v>106</v>
      </c>
      <c r="I440" s="164">
        <v>43</v>
      </c>
      <c r="K440" s="126">
        <v>61.54</v>
      </c>
      <c r="L440" s="81">
        <v>0.7287073170731706</v>
      </c>
      <c r="M440" s="82">
        <v>17.003170731707314</v>
      </c>
      <c r="N440" s="82">
        <v>6.2648587398373978</v>
      </c>
      <c r="O440" s="82">
        <v>1.6193495934959348</v>
      </c>
      <c r="P440" s="82">
        <v>4.9187743902439021</v>
      </c>
      <c r="Q440" s="82">
        <v>4.0787367886178858</v>
      </c>
      <c r="R440" s="90">
        <v>2.9856758130081298</v>
      </c>
      <c r="S440" s="90">
        <v>0.37447459349593493</v>
      </c>
      <c r="T440" s="90">
        <v>8.0967479674796741E-2</v>
      </c>
      <c r="U440" s="90">
        <v>1.19</v>
      </c>
      <c r="V440" s="80">
        <f t="shared" si="3"/>
        <v>99.594715447154456</v>
      </c>
      <c r="W440" s="102">
        <v>73</v>
      </c>
      <c r="X440" s="99">
        <v>59</v>
      </c>
      <c r="Y440" s="99">
        <v>947</v>
      </c>
      <c r="Z440" s="99">
        <v>23</v>
      </c>
      <c r="AA440" s="99">
        <v>199</v>
      </c>
      <c r="AB440" s="99">
        <v>12</v>
      </c>
      <c r="AC440" s="99">
        <v>17</v>
      </c>
      <c r="AD440" s="99">
        <v>7</v>
      </c>
      <c r="AE440" s="99">
        <v>1510</v>
      </c>
      <c r="AF440" s="99">
        <v>43</v>
      </c>
      <c r="AG440" s="99">
        <v>76</v>
      </c>
      <c r="AH440" s="99">
        <v>25</v>
      </c>
      <c r="AI440" s="99">
        <v>30</v>
      </c>
      <c r="AJ440" s="99">
        <v>97</v>
      </c>
      <c r="AK440" s="99">
        <v>3</v>
      </c>
      <c r="AL440" s="99">
        <v>21</v>
      </c>
      <c r="AM440" s="99">
        <v>6</v>
      </c>
      <c r="AN440" s="99">
        <v>19</v>
      </c>
      <c r="AO440" s="99">
        <v>3</v>
      </c>
      <c r="AP440" s="99">
        <v>12</v>
      </c>
      <c r="AQ440" s="102"/>
      <c r="AR440" s="96"/>
      <c r="AS440" s="96"/>
      <c r="AT440" s="96"/>
      <c r="AU440" s="93"/>
      <c r="AV440" s="93"/>
      <c r="AW440" s="93"/>
      <c r="AX440" s="93"/>
      <c r="AY440" s="93"/>
      <c r="AZ440" s="93"/>
      <c r="BA440" s="93"/>
      <c r="BB440" s="93"/>
      <c r="BC440" s="93"/>
      <c r="BD440" s="93"/>
      <c r="BE440" s="93"/>
      <c r="BF440" s="93"/>
      <c r="BG440" s="93"/>
      <c r="BH440" s="93"/>
      <c r="BI440" s="93"/>
      <c r="BJ440" s="96"/>
      <c r="BK440" s="93"/>
      <c r="BL440" s="93"/>
      <c r="BM440" s="93"/>
      <c r="BN440" s="93"/>
      <c r="BO440" s="93"/>
      <c r="BP440" s="93"/>
      <c r="BQ440" s="93"/>
      <c r="BR440" s="96"/>
      <c r="BS440" s="157"/>
    </row>
    <row r="441" spans="1:80">
      <c r="A441" s="31" t="s">
        <v>105</v>
      </c>
      <c r="B441" s="31"/>
      <c r="C441" s="71" t="s">
        <v>529</v>
      </c>
      <c r="D441" s="9" t="s">
        <v>614</v>
      </c>
      <c r="E441" s="137">
        <v>38</v>
      </c>
      <c r="F441" s="168">
        <v>18.966666666666665</v>
      </c>
      <c r="G441" s="168"/>
      <c r="H441" s="31">
        <v>106</v>
      </c>
      <c r="I441" s="164">
        <v>42.95</v>
      </c>
      <c r="K441" s="126">
        <v>60.59</v>
      </c>
      <c r="L441" s="81">
        <v>0.836725412741821</v>
      </c>
      <c r="M441" s="82">
        <v>16.633697964144634</v>
      </c>
      <c r="N441" s="82">
        <v>6.7946135926263542</v>
      </c>
      <c r="O441" s="82">
        <v>2.0766919882507846</v>
      </c>
      <c r="P441" s="82">
        <v>5.0808386508659975</v>
      </c>
      <c r="Q441" s="82">
        <v>4.0424926567406052</v>
      </c>
      <c r="R441" s="90">
        <v>2.9739035754076775</v>
      </c>
      <c r="S441" s="90">
        <v>0.40324116276714267</v>
      </c>
      <c r="T441" s="90">
        <v>0.10081029069178567</v>
      </c>
      <c r="U441" s="90">
        <v>0.8</v>
      </c>
      <c r="V441" s="80">
        <f t="shared" si="3"/>
        <v>99.533015294236804</v>
      </c>
      <c r="W441" s="102">
        <v>84</v>
      </c>
      <c r="X441" s="99">
        <v>58</v>
      </c>
      <c r="Y441" s="99">
        <v>980</v>
      </c>
      <c r="Z441" s="99">
        <v>22</v>
      </c>
      <c r="AA441" s="99">
        <v>214</v>
      </c>
      <c r="AB441" s="99">
        <v>12</v>
      </c>
      <c r="AC441" s="99">
        <v>16</v>
      </c>
      <c r="AD441" s="99">
        <v>7</v>
      </c>
      <c r="AE441" s="99">
        <v>1540</v>
      </c>
      <c r="AF441" s="99">
        <v>49</v>
      </c>
      <c r="AG441" s="99">
        <v>90</v>
      </c>
      <c r="AH441" s="99">
        <v>57</v>
      </c>
      <c r="AI441" s="99">
        <v>38</v>
      </c>
      <c r="AJ441" s="99">
        <v>107</v>
      </c>
      <c r="AK441" s="99" t="s">
        <v>129</v>
      </c>
      <c r="AL441" s="99">
        <v>42</v>
      </c>
      <c r="AM441" s="99">
        <v>6</v>
      </c>
      <c r="AN441" s="99">
        <v>21</v>
      </c>
      <c r="AO441" s="99">
        <v>2</v>
      </c>
      <c r="AP441" s="99">
        <v>18</v>
      </c>
      <c r="AQ441" s="102"/>
      <c r="AR441" s="96"/>
      <c r="AS441" s="96"/>
      <c r="AT441" s="96"/>
      <c r="AU441" s="93"/>
      <c r="AV441" s="93"/>
      <c r="AW441" s="93"/>
      <c r="AX441" s="93"/>
      <c r="AY441" s="93"/>
      <c r="AZ441" s="93"/>
      <c r="BA441" s="93"/>
      <c r="BB441" s="93"/>
      <c r="BC441" s="93"/>
      <c r="BD441" s="93"/>
      <c r="BE441" s="93"/>
      <c r="BF441" s="93"/>
      <c r="BG441" s="93"/>
      <c r="BH441" s="93"/>
      <c r="BI441" s="93"/>
      <c r="BJ441" s="96"/>
      <c r="BK441" s="93"/>
      <c r="BL441" s="93"/>
      <c r="BM441" s="93"/>
      <c r="BN441" s="93"/>
      <c r="BO441" s="93"/>
      <c r="BP441" s="93"/>
      <c r="BQ441" s="93"/>
      <c r="BR441" s="96"/>
      <c r="BS441" s="157"/>
    </row>
    <row r="442" spans="1:80">
      <c r="A442" s="31" t="s">
        <v>306</v>
      </c>
      <c r="B442" s="31"/>
      <c r="C442" s="71" t="s">
        <v>167</v>
      </c>
      <c r="D442" s="9" t="s">
        <v>615</v>
      </c>
      <c r="E442" s="137">
        <v>38</v>
      </c>
      <c r="F442" s="168">
        <v>16.433333333333334</v>
      </c>
      <c r="G442" s="168"/>
      <c r="H442" s="31">
        <v>106</v>
      </c>
      <c r="I442" s="164">
        <v>51.9</v>
      </c>
      <c r="K442" s="126">
        <v>63.2</v>
      </c>
      <c r="L442" s="81">
        <v>0.72369006325239738</v>
      </c>
      <c r="M442" s="82">
        <v>16.206580289736788</v>
      </c>
      <c r="N442" s="82">
        <v>5.6672066925117317</v>
      </c>
      <c r="O442" s="82">
        <v>1.9977922872883083</v>
      </c>
      <c r="P442" s="82">
        <v>4.1994409304223623</v>
      </c>
      <c r="Q442" s="82">
        <v>3.5572934095082638</v>
      </c>
      <c r="R442" s="82">
        <v>3.9344276678228929</v>
      </c>
      <c r="S442" s="82">
        <v>0.32617016935319321</v>
      </c>
      <c r="T442" s="82">
        <v>0.10192817792287288</v>
      </c>
      <c r="U442" s="82">
        <v>1.89</v>
      </c>
      <c r="V442" s="80">
        <f t="shared" si="3"/>
        <v>99.914529687818785</v>
      </c>
      <c r="W442" s="102">
        <v>72</v>
      </c>
      <c r="X442" s="99">
        <v>96</v>
      </c>
      <c r="Y442" s="99">
        <v>775</v>
      </c>
      <c r="Z442" s="99">
        <v>23</v>
      </c>
      <c r="AA442" s="99">
        <v>223</v>
      </c>
      <c r="AB442" s="99">
        <v>15</v>
      </c>
      <c r="AC442" s="99">
        <v>24</v>
      </c>
      <c r="AD442" s="99">
        <v>12</v>
      </c>
      <c r="AE442" s="99">
        <v>1390</v>
      </c>
      <c r="AF442" s="99">
        <v>49</v>
      </c>
      <c r="AG442" s="99">
        <v>91</v>
      </c>
      <c r="AH442" s="99">
        <v>51</v>
      </c>
      <c r="AI442" s="99">
        <v>16</v>
      </c>
      <c r="AJ442" s="99">
        <v>86</v>
      </c>
      <c r="AK442" s="99">
        <v>4</v>
      </c>
      <c r="AL442" s="99">
        <v>19</v>
      </c>
      <c r="AM442" s="99">
        <v>9</v>
      </c>
      <c r="AN442" s="99">
        <v>19</v>
      </c>
      <c r="AO442" s="99">
        <v>3</v>
      </c>
      <c r="AP442" s="99">
        <v>12</v>
      </c>
      <c r="AQ442" s="102"/>
      <c r="AR442" s="99"/>
      <c r="AS442" s="99"/>
      <c r="AT442" s="99"/>
      <c r="AU442" s="99"/>
      <c r="AV442" s="93"/>
      <c r="AW442" s="93"/>
      <c r="AX442" s="93"/>
      <c r="AY442" s="93"/>
      <c r="AZ442" s="93"/>
      <c r="BA442" s="93"/>
      <c r="BB442" s="93"/>
      <c r="BC442" s="93"/>
      <c r="BD442" s="93"/>
      <c r="BE442" s="93"/>
      <c r="BF442" s="93"/>
      <c r="BG442" s="93"/>
      <c r="BH442" s="93"/>
      <c r="BI442" s="93"/>
      <c r="BJ442" s="96"/>
      <c r="BK442" s="93"/>
      <c r="BL442" s="93"/>
      <c r="BM442" s="93"/>
      <c r="BN442" s="93"/>
      <c r="BO442" s="93"/>
      <c r="BP442" s="93"/>
      <c r="BQ442" s="93"/>
      <c r="BR442" s="96"/>
      <c r="BS442" s="157"/>
    </row>
    <row r="443" spans="1:80">
      <c r="A443" s="31" t="s">
        <v>326</v>
      </c>
      <c r="B443" s="31"/>
      <c r="C443" s="69" t="s">
        <v>229</v>
      </c>
      <c r="D443" s="9" t="s">
        <v>457</v>
      </c>
      <c r="E443" s="137">
        <v>38</v>
      </c>
      <c r="F443" s="168">
        <v>18.883333333333333</v>
      </c>
      <c r="G443" s="168"/>
      <c r="H443" s="31">
        <v>106</v>
      </c>
      <c r="I443" s="164">
        <v>29.883333333333333</v>
      </c>
      <c r="K443" s="126">
        <v>57.11</v>
      </c>
      <c r="L443" s="81">
        <v>1.0959340659340659</v>
      </c>
      <c r="M443" s="82">
        <v>15.886016735558021</v>
      </c>
      <c r="N443" s="82">
        <v>8.0033350136102435</v>
      </c>
      <c r="O443" s="82">
        <v>3.7100887186208293</v>
      </c>
      <c r="P443" s="82">
        <v>6.2840256074201033</v>
      </c>
      <c r="Q443" s="82">
        <v>3.5994898679302354</v>
      </c>
      <c r="R443" s="82">
        <v>3.2777477568303257</v>
      </c>
      <c r="S443" s="82">
        <v>0.6434842221998186</v>
      </c>
      <c r="T443" s="82">
        <v>0.12065329166246598</v>
      </c>
      <c r="U443" s="90">
        <v>0.54</v>
      </c>
      <c r="V443" s="80">
        <f t="shared" si="3"/>
        <v>99.730775279766092</v>
      </c>
      <c r="W443" s="102">
        <v>101</v>
      </c>
      <c r="X443" s="99">
        <v>73</v>
      </c>
      <c r="Y443" s="99">
        <v>1180</v>
      </c>
      <c r="Z443" s="99">
        <v>28</v>
      </c>
      <c r="AA443" s="99">
        <v>318</v>
      </c>
      <c r="AB443" s="99">
        <v>24</v>
      </c>
      <c r="AC443" s="99">
        <v>20</v>
      </c>
      <c r="AD443" s="99">
        <v>15</v>
      </c>
      <c r="AE443" s="99">
        <v>1420</v>
      </c>
      <c r="AF443" s="99">
        <v>75</v>
      </c>
      <c r="AG443" s="99">
        <v>136</v>
      </c>
      <c r="AH443" s="99">
        <v>66</v>
      </c>
      <c r="AI443" s="99">
        <v>34</v>
      </c>
      <c r="AJ443" s="99">
        <v>167</v>
      </c>
      <c r="AK443" s="99">
        <v>4</v>
      </c>
      <c r="AL443" s="99">
        <v>56</v>
      </c>
      <c r="AM443" s="99">
        <v>5</v>
      </c>
      <c r="AN443" s="99">
        <v>24</v>
      </c>
      <c r="AO443" s="99"/>
      <c r="AP443" s="99">
        <v>44</v>
      </c>
      <c r="AQ443" s="102"/>
      <c r="AR443" s="96"/>
      <c r="AS443" s="96"/>
      <c r="AT443" s="96"/>
      <c r="AU443" s="93"/>
      <c r="AV443" s="93"/>
      <c r="AW443" s="93"/>
      <c r="AX443" s="93"/>
      <c r="AY443" s="93"/>
      <c r="AZ443" s="93"/>
      <c r="BA443" s="93"/>
      <c r="BB443" s="93"/>
      <c r="BC443" s="93"/>
      <c r="BD443" s="93"/>
      <c r="BE443" s="93"/>
      <c r="BF443" s="93"/>
      <c r="BG443" s="93"/>
      <c r="BH443" s="93"/>
      <c r="BI443" s="93"/>
      <c r="BJ443" s="96"/>
      <c r="BK443" s="93"/>
      <c r="BL443" s="93"/>
      <c r="BM443" s="93"/>
      <c r="BN443" s="93"/>
      <c r="BO443" s="93"/>
      <c r="BP443" s="93"/>
      <c r="BQ443" s="93"/>
      <c r="BR443" s="96"/>
      <c r="BS443" s="157"/>
    </row>
    <row r="444" spans="1:80">
      <c r="A444" s="31" t="s">
        <v>685</v>
      </c>
      <c r="B444" s="31"/>
      <c r="C444" s="69" t="s">
        <v>391</v>
      </c>
      <c r="D444" s="9" t="s">
        <v>458</v>
      </c>
      <c r="E444" s="137">
        <v>38</v>
      </c>
      <c r="F444" s="168">
        <v>18.866666666666667</v>
      </c>
      <c r="G444" s="168"/>
      <c r="H444" s="31">
        <v>106</v>
      </c>
      <c r="I444" s="164">
        <v>30.3</v>
      </c>
      <c r="K444" s="126">
        <v>53.12</v>
      </c>
      <c r="L444" s="81">
        <v>1.0623429266315363</v>
      </c>
      <c r="M444" s="82">
        <v>15.075152006485609</v>
      </c>
      <c r="N444" s="82">
        <v>9.4396757194973642</v>
      </c>
      <c r="O444" s="82">
        <v>7.3554600729631119</v>
      </c>
      <c r="P444" s="82">
        <v>8.164864207539523</v>
      </c>
      <c r="Q444" s="82">
        <v>3.126323469801378</v>
      </c>
      <c r="R444" s="82">
        <v>1.9425699229833806</v>
      </c>
      <c r="S444" s="82">
        <v>0.41481961897040937</v>
      </c>
      <c r="T444" s="82">
        <v>0.14164572355087152</v>
      </c>
      <c r="U444" s="90">
        <v>1.1599999999999999</v>
      </c>
      <c r="V444" s="80">
        <f t="shared" si="3"/>
        <v>99.842853668423174</v>
      </c>
      <c r="W444" s="124">
        <v>92</v>
      </c>
      <c r="X444" s="110">
        <v>34</v>
      </c>
      <c r="Y444" s="110">
        <v>769</v>
      </c>
      <c r="Z444" s="110">
        <v>24</v>
      </c>
      <c r="AA444" s="99">
        <v>155</v>
      </c>
      <c r="AB444" s="99">
        <v>12</v>
      </c>
      <c r="AC444" s="99">
        <v>8</v>
      </c>
      <c r="AD444" s="99" t="s">
        <v>129</v>
      </c>
      <c r="AE444" s="99">
        <v>954</v>
      </c>
      <c r="AF444" s="99">
        <v>25</v>
      </c>
      <c r="AG444" s="99">
        <v>55</v>
      </c>
      <c r="AH444" s="99">
        <v>46</v>
      </c>
      <c r="AI444" s="99">
        <v>64</v>
      </c>
      <c r="AJ444" s="99">
        <v>197</v>
      </c>
      <c r="AK444" s="99">
        <v>3</v>
      </c>
      <c r="AL444" s="99">
        <v>610</v>
      </c>
      <c r="AM444" s="99" t="s">
        <v>128</v>
      </c>
      <c r="AN444" s="99">
        <v>18</v>
      </c>
      <c r="AO444" s="99"/>
      <c r="AP444" s="99">
        <v>211</v>
      </c>
      <c r="AQ444" s="102"/>
      <c r="AR444" s="96"/>
      <c r="AS444" s="96"/>
      <c r="AT444" s="96"/>
      <c r="AU444" s="93"/>
      <c r="AV444" s="93"/>
      <c r="AW444" s="93"/>
      <c r="AX444" s="93"/>
      <c r="AY444" s="93"/>
      <c r="AZ444" s="93"/>
      <c r="BA444" s="93"/>
      <c r="BB444" s="93"/>
      <c r="BC444" s="93"/>
      <c r="BD444" s="93"/>
      <c r="BE444" s="93"/>
      <c r="BF444" s="93"/>
      <c r="BG444" s="93"/>
      <c r="BH444" s="93"/>
      <c r="BI444" s="93"/>
      <c r="BJ444" s="96"/>
      <c r="BK444" s="93"/>
      <c r="BL444" s="93"/>
      <c r="BM444" s="93"/>
      <c r="BN444" s="93"/>
      <c r="BO444" s="93"/>
      <c r="BP444" s="93"/>
      <c r="BQ444" s="93"/>
      <c r="BR444" s="96"/>
      <c r="BS444" s="157"/>
    </row>
    <row r="445" spans="1:80">
      <c r="A445" s="7" t="s">
        <v>82</v>
      </c>
      <c r="C445" s="71" t="s">
        <v>160</v>
      </c>
      <c r="D445" s="10" t="s">
        <v>83</v>
      </c>
      <c r="E445" s="137">
        <v>38</v>
      </c>
      <c r="F445" s="168">
        <v>20.7498</v>
      </c>
      <c r="G445" s="168"/>
      <c r="H445" s="31">
        <v>106</v>
      </c>
      <c r="I445" s="164">
        <v>35.616</v>
      </c>
      <c r="K445" s="109">
        <v>66.020251610923609</v>
      </c>
      <c r="L445" s="27">
        <v>0.617674133169684</v>
      </c>
      <c r="M445" s="27">
        <v>15.593740411169073</v>
      </c>
      <c r="N445" s="27">
        <v>4.8097575943540969</v>
      </c>
      <c r="O445" s="27">
        <v>0.82019024240564609</v>
      </c>
      <c r="P445" s="27">
        <v>3.0681190549248236</v>
      </c>
      <c r="Q445" s="27">
        <v>3.3212641914697763</v>
      </c>
      <c r="R445" s="27">
        <v>4.4148511813439715</v>
      </c>
      <c r="S445" s="27">
        <v>0.2733967474685487</v>
      </c>
      <c r="T445" s="27">
        <v>6.0754832770788587E-2</v>
      </c>
      <c r="U445" s="114">
        <v>1.23</v>
      </c>
      <c r="V445" s="80">
        <f t="shared" si="3"/>
        <v>99.000000000000014</v>
      </c>
      <c r="W445" s="125">
        <v>68</v>
      </c>
      <c r="X445" s="66">
        <v>128</v>
      </c>
      <c r="Y445" s="66">
        <v>450</v>
      </c>
      <c r="Z445" s="66">
        <v>33</v>
      </c>
      <c r="AA445" s="17">
        <v>324</v>
      </c>
      <c r="AB445" s="17">
        <v>58</v>
      </c>
      <c r="AC445" s="17">
        <v>19</v>
      </c>
      <c r="AD445" s="17">
        <v>13</v>
      </c>
      <c r="AE445" s="17">
        <v>1360</v>
      </c>
      <c r="AF445" s="17">
        <v>65</v>
      </c>
      <c r="AG445" s="17">
        <v>117</v>
      </c>
      <c r="AH445" s="17">
        <v>15</v>
      </c>
      <c r="AI445" s="17">
        <v>29</v>
      </c>
      <c r="AJ445" s="17">
        <v>65</v>
      </c>
      <c r="AK445" s="17"/>
      <c r="AL445" s="17" t="s">
        <v>127</v>
      </c>
      <c r="AM445" s="17">
        <v>8</v>
      </c>
      <c r="AN445" s="17">
        <v>20</v>
      </c>
      <c r="AO445" s="17">
        <v>17</v>
      </c>
      <c r="AP445" s="17">
        <v>19</v>
      </c>
      <c r="AQ445" s="102"/>
      <c r="AR445" s="96"/>
      <c r="AS445" s="96"/>
      <c r="AT445" s="96"/>
      <c r="AU445" s="96"/>
      <c r="AV445" s="96"/>
      <c r="AW445" s="96"/>
      <c r="AX445" s="96"/>
      <c r="AY445" s="96"/>
      <c r="AZ445" s="96"/>
      <c r="BA445" s="96"/>
      <c r="BB445" s="96"/>
      <c r="BC445" s="96"/>
      <c r="BD445" s="96"/>
      <c r="BE445" s="96"/>
      <c r="BF445" s="96"/>
      <c r="BG445" s="96"/>
      <c r="BH445" s="96"/>
      <c r="BI445" s="96"/>
      <c r="BJ445" s="96"/>
      <c r="BK445" s="96"/>
      <c r="BL445" s="96"/>
      <c r="BM445" s="96"/>
      <c r="BN445" s="96"/>
      <c r="BO445" s="96"/>
      <c r="BP445" s="96"/>
      <c r="BQ445" s="96"/>
      <c r="BR445" s="96"/>
      <c r="BS445" s="157"/>
    </row>
    <row r="446" spans="1:80" s="10" customFormat="1">
      <c r="A446" s="36" t="s">
        <v>485</v>
      </c>
      <c r="B446" s="36"/>
      <c r="C446" s="71" t="s">
        <v>391</v>
      </c>
      <c r="D446" s="10" t="s">
        <v>3</v>
      </c>
      <c r="E446" s="137">
        <v>38.334829999999997</v>
      </c>
      <c r="F446" s="168">
        <v>20.0898</v>
      </c>
      <c r="G446" s="168"/>
      <c r="H446" s="31">
        <v>106</v>
      </c>
      <c r="I446" s="164">
        <v>31.71</v>
      </c>
      <c r="J446" s="157"/>
      <c r="K446" s="26">
        <v>67.032994717594477</v>
      </c>
      <c r="L446" s="27">
        <v>0.52338073953677378</v>
      </c>
      <c r="M446" s="27">
        <v>15.399471759447382</v>
      </c>
      <c r="N446" s="27">
        <v>3.9052255180820805</v>
      </c>
      <c r="O446" s="27">
        <v>1.1776066639577407</v>
      </c>
      <c r="P446" s="27">
        <v>2.9289191385615605</v>
      </c>
      <c r="Q446" s="27">
        <v>3.8247054043071924</v>
      </c>
      <c r="R446" s="27">
        <v>3.965615603413247</v>
      </c>
      <c r="S446" s="27">
        <v>0.25162535554652582</v>
      </c>
      <c r="T446" s="27">
        <v>7.0455099553027242E-2</v>
      </c>
      <c r="U446" s="27">
        <v>0.64</v>
      </c>
      <c r="V446" s="80">
        <f t="shared" si="3"/>
        <v>99.08</v>
      </c>
      <c r="W446" s="109">
        <v>54</v>
      </c>
      <c r="X446" s="17">
        <v>100</v>
      </c>
      <c r="Y446" s="17">
        <v>656</v>
      </c>
      <c r="Z446" s="17">
        <v>21</v>
      </c>
      <c r="AA446" s="17">
        <v>226</v>
      </c>
      <c r="AB446" s="17">
        <v>26</v>
      </c>
      <c r="AC446" s="112">
        <v>23</v>
      </c>
      <c r="AD446" s="17">
        <v>11</v>
      </c>
      <c r="AE446" s="17">
        <v>1630</v>
      </c>
      <c r="AF446" s="17">
        <v>70</v>
      </c>
      <c r="AG446" s="17">
        <v>114</v>
      </c>
      <c r="AH446" s="17">
        <v>78</v>
      </c>
      <c r="AI446" s="17">
        <v>18</v>
      </c>
      <c r="AJ446" s="17">
        <v>76</v>
      </c>
      <c r="AK446" s="17"/>
      <c r="AL446" s="17">
        <v>8</v>
      </c>
      <c r="AM446" s="17" t="s">
        <v>127</v>
      </c>
      <c r="AN446" s="17">
        <v>20</v>
      </c>
      <c r="AO446" s="17">
        <v>22</v>
      </c>
      <c r="AP446" s="17">
        <v>4</v>
      </c>
      <c r="AQ446" s="102"/>
      <c r="AR446" s="99"/>
      <c r="AS446" s="99"/>
      <c r="AT446" s="99"/>
      <c r="AU446" s="99"/>
      <c r="AV446" s="99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  <c r="BM446" s="99"/>
      <c r="BN446" s="99"/>
      <c r="BO446" s="99"/>
      <c r="BP446" s="99"/>
      <c r="BQ446" s="99"/>
      <c r="BR446" s="99"/>
      <c r="BS446" s="157"/>
      <c r="BT446"/>
      <c r="BU446"/>
      <c r="BV446"/>
      <c r="BW446"/>
      <c r="BX446"/>
      <c r="BY446"/>
      <c r="BZ446"/>
      <c r="CA446"/>
      <c r="CB446"/>
    </row>
    <row r="447" spans="1:80" s="10" customFormat="1">
      <c r="A447" s="115" t="s">
        <v>435</v>
      </c>
      <c r="B447" s="115"/>
      <c r="C447" s="22" t="s">
        <v>436</v>
      </c>
      <c r="D447" s="22" t="s">
        <v>802</v>
      </c>
      <c r="E447" s="140">
        <v>37</v>
      </c>
      <c r="F447" s="168">
        <v>59.73</v>
      </c>
      <c r="G447" s="168"/>
      <c r="H447" s="36">
        <v>106</v>
      </c>
      <c r="I447" s="164">
        <v>25.99</v>
      </c>
      <c r="J447" s="157"/>
      <c r="K447" s="127">
        <v>65.574861708666262</v>
      </c>
      <c r="L447" s="116">
        <v>0.69933005531653336</v>
      </c>
      <c r="M447" s="116">
        <v>15.30417947141979</v>
      </c>
      <c r="N447" s="116">
        <v>4.6013890596189304</v>
      </c>
      <c r="O447" s="116">
        <v>1.1250092194222496</v>
      </c>
      <c r="P447" s="116">
        <v>2.9290780577750462</v>
      </c>
      <c r="Q447" s="116">
        <v>3.5878672403196061</v>
      </c>
      <c r="R447" s="116">
        <v>4.7939582052858025</v>
      </c>
      <c r="S447" s="116">
        <v>0.27365089121081748</v>
      </c>
      <c r="T447" s="116">
        <v>7.5440494590417309E-2</v>
      </c>
      <c r="U447" s="116">
        <v>1.32</v>
      </c>
      <c r="V447" s="80">
        <f t="shared" si="3"/>
        <v>98.964764403625466</v>
      </c>
      <c r="W447" s="120">
        <v>51</v>
      </c>
      <c r="X447" s="112">
        <v>126</v>
      </c>
      <c r="Y447" s="112">
        <v>478</v>
      </c>
      <c r="Z447" s="112">
        <v>33</v>
      </c>
      <c r="AA447" s="112">
        <v>317</v>
      </c>
      <c r="AB447" s="112">
        <v>22</v>
      </c>
      <c r="AC447" s="112">
        <v>17</v>
      </c>
      <c r="AD447" s="112">
        <v>8</v>
      </c>
      <c r="AE447" s="112">
        <v>1210</v>
      </c>
      <c r="AF447" s="112">
        <v>74</v>
      </c>
      <c r="AG447" s="112">
        <v>137</v>
      </c>
      <c r="AH447" s="112">
        <v>68</v>
      </c>
      <c r="AI447" s="112">
        <v>21</v>
      </c>
      <c r="AJ447" s="112">
        <v>99</v>
      </c>
      <c r="AK447" s="112">
        <v>4</v>
      </c>
      <c r="AL447" s="112">
        <v>87</v>
      </c>
      <c r="AM447" s="112"/>
      <c r="AN447" s="112">
        <v>14</v>
      </c>
      <c r="AO447" s="112"/>
      <c r="AP447" s="112">
        <v>3</v>
      </c>
      <c r="AQ447" s="135"/>
      <c r="AR447" s="99"/>
      <c r="AS447" s="99"/>
      <c r="AT447" s="99"/>
      <c r="AU447" s="99"/>
      <c r="AV447" s="99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  <c r="BM447" s="99"/>
      <c r="BN447" s="99"/>
      <c r="BO447" s="99"/>
      <c r="BP447" s="99"/>
      <c r="BQ447" s="99"/>
      <c r="BR447" s="99"/>
      <c r="BS447" s="157"/>
      <c r="BT447"/>
      <c r="BU447"/>
      <c r="BV447"/>
      <c r="BW447"/>
      <c r="BX447"/>
      <c r="BY447"/>
      <c r="BZ447"/>
      <c r="CA447"/>
      <c r="CB447"/>
    </row>
    <row r="448" spans="1:80">
      <c r="A448" s="115" t="s">
        <v>161</v>
      </c>
      <c r="B448" s="115"/>
      <c r="C448" s="22" t="s">
        <v>436</v>
      </c>
      <c r="D448" s="115" t="s">
        <v>808</v>
      </c>
      <c r="E448" s="136">
        <v>37</v>
      </c>
      <c r="F448" s="168">
        <v>59.42</v>
      </c>
      <c r="G448" s="168"/>
      <c r="H448" s="19">
        <v>106</v>
      </c>
      <c r="I448" s="164">
        <v>28.32</v>
      </c>
      <c r="K448" s="26">
        <v>63.495120219133611</v>
      </c>
      <c r="L448" s="27">
        <v>0.99242771634371507</v>
      </c>
      <c r="M448" s="27">
        <v>16.30416962564675</v>
      </c>
      <c r="N448" s="27">
        <v>5.519113320482905</v>
      </c>
      <c r="O448" s="27">
        <v>1.1139494775286598</v>
      </c>
      <c r="P448" s="27">
        <v>3.8583159176219941</v>
      </c>
      <c r="Q448" s="27">
        <v>3.7671745967332861</v>
      </c>
      <c r="R448" s="27">
        <v>4.141866693720198</v>
      </c>
      <c r="S448" s="27">
        <v>0.51646748503601503</v>
      </c>
      <c r="T448" s="27">
        <v>0.11139494775286597</v>
      </c>
      <c r="U448" s="27">
        <v>1.25</v>
      </c>
      <c r="V448" s="27">
        <v>99.82</v>
      </c>
      <c r="W448" s="125">
        <v>68</v>
      </c>
      <c r="X448" s="66">
        <v>81</v>
      </c>
      <c r="Y448" s="66">
        <v>552</v>
      </c>
      <c r="Z448" s="66">
        <v>43</v>
      </c>
      <c r="AA448" s="17">
        <v>250</v>
      </c>
      <c r="AB448" s="112">
        <v>21</v>
      </c>
      <c r="AC448" s="17">
        <v>16</v>
      </c>
      <c r="AD448" s="17" t="s">
        <v>323</v>
      </c>
      <c r="AE448" s="17">
        <v>1730</v>
      </c>
      <c r="AF448" s="17">
        <v>74</v>
      </c>
      <c r="AG448" s="17">
        <v>130</v>
      </c>
      <c r="AH448" s="17">
        <v>106</v>
      </c>
      <c r="AI448" s="17">
        <v>9</v>
      </c>
      <c r="AJ448" s="17">
        <v>97</v>
      </c>
      <c r="AK448" s="17" t="s">
        <v>323</v>
      </c>
      <c r="AL448" s="17" t="s">
        <v>127</v>
      </c>
      <c r="AM448" s="17"/>
      <c r="AN448" s="17">
        <v>15</v>
      </c>
      <c r="AO448" s="17" t="s">
        <v>129</v>
      </c>
      <c r="AP448" s="94">
        <v>3</v>
      </c>
      <c r="AQ448" s="26"/>
      <c r="AR448" s="96"/>
      <c r="AS448" s="96"/>
      <c r="AT448" s="96"/>
      <c r="AU448" s="93"/>
      <c r="AV448" s="93"/>
      <c r="AW448" s="93"/>
      <c r="AX448" s="93"/>
      <c r="AY448" s="93"/>
      <c r="AZ448" s="93"/>
      <c r="BA448" s="93"/>
      <c r="BB448" s="93"/>
      <c r="BC448" s="93"/>
      <c r="BD448" s="93"/>
      <c r="BE448" s="93"/>
      <c r="BF448" s="93"/>
      <c r="BG448" s="93"/>
      <c r="BH448" s="93"/>
      <c r="BI448" s="93"/>
      <c r="BJ448" s="96"/>
      <c r="BK448" s="93"/>
      <c r="BL448" s="93"/>
      <c r="BM448" s="93"/>
      <c r="BN448" s="93"/>
      <c r="BO448" s="93"/>
      <c r="BP448" s="93"/>
      <c r="BQ448" s="93"/>
      <c r="BR448" s="96"/>
      <c r="BS448" s="157"/>
    </row>
    <row r="449" spans="1:71" s="7" customFormat="1">
      <c r="A449" s="36" t="s">
        <v>32</v>
      </c>
      <c r="B449" s="36"/>
      <c r="C449" s="178" t="s">
        <v>229</v>
      </c>
      <c r="D449" s="36" t="s">
        <v>35</v>
      </c>
      <c r="E449" s="140">
        <v>38</v>
      </c>
      <c r="F449" s="181">
        <v>22.42</v>
      </c>
      <c r="G449" s="43"/>
      <c r="H449" s="184">
        <v>106</v>
      </c>
      <c r="I449" s="181">
        <v>22.85</v>
      </c>
      <c r="J449" s="179"/>
      <c r="K449" s="192">
        <v>65.109800000000007</v>
      </c>
      <c r="L449" s="187">
        <v>0.68536663336663339</v>
      </c>
      <c r="M449" s="187">
        <v>17.839690309690308</v>
      </c>
      <c r="N449" s="187">
        <v>3.8904635364635363</v>
      </c>
      <c r="O449" s="187">
        <v>0.755919080919081</v>
      </c>
      <c r="P449" s="187">
        <v>3.2655704295704298</v>
      </c>
      <c r="Q449" s="187">
        <v>3.9610159840159844</v>
      </c>
      <c r="R449" s="187">
        <v>5.0696973026973033</v>
      </c>
      <c r="S449" s="187">
        <v>0.26205194805194809</v>
      </c>
      <c r="T449" s="187">
        <v>5.0394605394605399E-2</v>
      </c>
      <c r="U449" s="187">
        <v>0.79</v>
      </c>
      <c r="V449" s="185">
        <v>100.89</v>
      </c>
      <c r="W449" s="194">
        <v>43</v>
      </c>
      <c r="X449" s="188">
        <v>198</v>
      </c>
      <c r="Y449" s="188">
        <v>657</v>
      </c>
      <c r="Z449" s="188">
        <v>25</v>
      </c>
      <c r="AA449" s="188">
        <v>491</v>
      </c>
      <c r="AB449" s="188">
        <v>39</v>
      </c>
      <c r="AC449" s="188">
        <v>21</v>
      </c>
      <c r="AD449" s="188">
        <v>29</v>
      </c>
      <c r="AE449" s="188">
        <v>1320</v>
      </c>
      <c r="AF449" s="188">
        <v>97</v>
      </c>
      <c r="AG449" s="188">
        <v>176</v>
      </c>
      <c r="AH449" s="188">
        <v>72</v>
      </c>
      <c r="AI449" s="188">
        <v>19</v>
      </c>
      <c r="AJ449" s="188">
        <v>58</v>
      </c>
      <c r="AK449" s="188">
        <v>5</v>
      </c>
      <c r="AL449" s="188" t="s">
        <v>127</v>
      </c>
      <c r="AM449" s="188"/>
      <c r="AN449" s="188">
        <v>18</v>
      </c>
      <c r="AO449" s="188">
        <v>4</v>
      </c>
      <c r="AP449" s="188">
        <v>3</v>
      </c>
      <c r="AQ449" s="189"/>
      <c r="AR449" s="96"/>
      <c r="AS449" s="96"/>
      <c r="AT449" s="96"/>
      <c r="AU449" s="93"/>
      <c r="AV449" s="93"/>
      <c r="AW449" s="93"/>
      <c r="AX449" s="93"/>
      <c r="AY449" s="93"/>
      <c r="AZ449" s="93"/>
      <c r="BA449" s="93"/>
      <c r="BB449" s="93"/>
      <c r="BC449" s="93"/>
      <c r="BD449" s="93"/>
      <c r="BE449" s="93"/>
      <c r="BF449" s="93"/>
      <c r="BG449" s="93"/>
      <c r="BH449" s="93"/>
      <c r="BI449" s="93"/>
      <c r="BJ449" s="96"/>
      <c r="BK449" s="93"/>
      <c r="BL449" s="93"/>
      <c r="BM449" s="93"/>
      <c r="BN449" s="93"/>
      <c r="BO449" s="93"/>
      <c r="BP449" s="93"/>
      <c r="BQ449" s="93"/>
      <c r="BR449" s="96"/>
      <c r="BS449" s="179"/>
    </row>
    <row r="450" spans="1:71" s="7" customFormat="1">
      <c r="A450" s="36" t="s">
        <v>33</v>
      </c>
      <c r="B450" s="36"/>
      <c r="C450" s="178" t="s">
        <v>34</v>
      </c>
      <c r="D450" s="36" t="s">
        <v>36</v>
      </c>
      <c r="E450" s="140">
        <v>38</v>
      </c>
      <c r="F450" s="181">
        <v>22.92</v>
      </c>
      <c r="G450" s="43"/>
      <c r="H450" s="184">
        <v>106</v>
      </c>
      <c r="I450" s="181">
        <v>24.61</v>
      </c>
      <c r="J450" s="179"/>
      <c r="K450" s="193">
        <v>64.4921875</v>
      </c>
      <c r="L450" s="185">
        <v>0.7109375</v>
      </c>
      <c r="M450" s="185">
        <v>17.671875</v>
      </c>
      <c r="N450" s="185">
        <v>3.4429687499999999</v>
      </c>
      <c r="O450" s="185">
        <v>1.096875</v>
      </c>
      <c r="P450" s="185">
        <v>3.5242187500000002</v>
      </c>
      <c r="Q450" s="185">
        <v>3.6867187499999998</v>
      </c>
      <c r="R450" s="185">
        <v>5.0984375000000002</v>
      </c>
      <c r="S450" s="185">
        <v>0.3046875</v>
      </c>
      <c r="T450" s="185">
        <v>7.1093749999999997E-2</v>
      </c>
      <c r="U450" s="185">
        <v>1.54</v>
      </c>
      <c r="V450" s="185">
        <v>100.1</v>
      </c>
      <c r="W450" s="194">
        <v>54</v>
      </c>
      <c r="X450" s="188">
        <v>200</v>
      </c>
      <c r="Y450" s="188">
        <v>638</v>
      </c>
      <c r="Z450" s="188">
        <v>29</v>
      </c>
      <c r="AA450" s="188">
        <v>493</v>
      </c>
      <c r="AB450" s="188">
        <v>40</v>
      </c>
      <c r="AC450" s="188">
        <v>24</v>
      </c>
      <c r="AD450" s="188" t="s">
        <v>323</v>
      </c>
      <c r="AE450" s="188">
        <v>1260</v>
      </c>
      <c r="AF450" s="188">
        <v>97</v>
      </c>
      <c r="AG450" s="188">
        <v>185</v>
      </c>
      <c r="AH450" s="188">
        <v>92</v>
      </c>
      <c r="AI450" s="188">
        <v>18</v>
      </c>
      <c r="AJ450" s="188">
        <v>61</v>
      </c>
      <c r="AK450" s="188">
        <v>5</v>
      </c>
      <c r="AL450" s="188" t="s">
        <v>127</v>
      </c>
      <c r="AM450" s="188"/>
      <c r="AN450" s="188">
        <v>17</v>
      </c>
      <c r="AO450" s="188" t="s">
        <v>129</v>
      </c>
      <c r="AP450" s="188">
        <v>3</v>
      </c>
      <c r="AQ450" s="189"/>
      <c r="AR450" s="96"/>
      <c r="AS450" s="96"/>
      <c r="AT450" s="96"/>
      <c r="AU450" s="93"/>
      <c r="AV450" s="93"/>
      <c r="AW450" s="93"/>
      <c r="AX450" s="93"/>
      <c r="AY450" s="93"/>
      <c r="AZ450" s="93"/>
      <c r="BA450" s="93"/>
      <c r="BB450" s="93"/>
      <c r="BC450" s="93"/>
      <c r="BD450" s="93"/>
      <c r="BE450" s="93"/>
      <c r="BF450" s="93"/>
      <c r="BG450" s="93"/>
      <c r="BH450" s="93"/>
      <c r="BI450" s="93"/>
      <c r="BJ450" s="96"/>
      <c r="BK450" s="93"/>
      <c r="BL450" s="93"/>
      <c r="BM450" s="93"/>
      <c r="BN450" s="93"/>
      <c r="BO450" s="93"/>
      <c r="BP450" s="93"/>
      <c r="BQ450" s="93"/>
      <c r="BR450" s="96"/>
      <c r="BS450" s="179"/>
    </row>
    <row r="451" spans="1:71">
      <c r="A451" s="31" t="s">
        <v>307</v>
      </c>
      <c r="B451" s="31"/>
      <c r="C451" s="71" t="s">
        <v>167</v>
      </c>
      <c r="D451" s="9" t="s">
        <v>456</v>
      </c>
      <c r="E451" s="137">
        <v>38</v>
      </c>
      <c r="F451" s="168">
        <v>17.399999999999999</v>
      </c>
      <c r="G451" s="168"/>
      <c r="H451" s="31">
        <v>106</v>
      </c>
      <c r="I451" s="164">
        <v>49.883333333333333</v>
      </c>
      <c r="K451" s="126">
        <v>61.7</v>
      </c>
      <c r="L451" s="81">
        <v>0.7700041034058267</v>
      </c>
      <c r="M451" s="82">
        <v>17.145424702503075</v>
      </c>
      <c r="N451" s="82">
        <v>5.7596306934755841</v>
      </c>
      <c r="O451" s="82">
        <v>2.1354780467788261</v>
      </c>
      <c r="P451" s="82">
        <v>4.2504226508001635</v>
      </c>
      <c r="Q451" s="82">
        <v>3.9834878949528103</v>
      </c>
      <c r="R451" s="82">
        <v>3.8602872384078779</v>
      </c>
      <c r="S451" s="82">
        <v>0.3798686910135412</v>
      </c>
      <c r="T451" s="82">
        <v>9.2400492408699214E-2</v>
      </c>
      <c r="U451" s="90">
        <v>2.6</v>
      </c>
      <c r="V451" s="80">
        <f>SUM(K451:T451)</f>
        <v>100.07700451374642</v>
      </c>
      <c r="W451" s="102">
        <v>75</v>
      </c>
      <c r="X451" s="99">
        <v>76</v>
      </c>
      <c r="Y451" s="99">
        <v>850</v>
      </c>
      <c r="Z451" s="99">
        <v>22</v>
      </c>
      <c r="AA451" s="99">
        <v>202</v>
      </c>
      <c r="AB451" s="99">
        <v>17</v>
      </c>
      <c r="AC451" s="99">
        <v>21</v>
      </c>
      <c r="AD451" s="99">
        <v>9</v>
      </c>
      <c r="AE451" s="99">
        <v>1390</v>
      </c>
      <c r="AF451" s="99">
        <v>50</v>
      </c>
      <c r="AG451" s="99">
        <v>88</v>
      </c>
      <c r="AH451" s="99">
        <v>47</v>
      </c>
      <c r="AI451" s="99">
        <v>15</v>
      </c>
      <c r="AJ451" s="99">
        <v>86</v>
      </c>
      <c r="AK451" s="99">
        <v>4</v>
      </c>
      <c r="AL451" s="99" t="s">
        <v>128</v>
      </c>
      <c r="AM451" s="99">
        <v>9</v>
      </c>
      <c r="AN451" s="99">
        <v>21</v>
      </c>
      <c r="AO451" s="99">
        <v>2</v>
      </c>
      <c r="AP451" s="99">
        <v>5</v>
      </c>
      <c r="AQ451" s="102"/>
      <c r="AR451" s="96"/>
      <c r="AS451" s="96"/>
      <c r="AT451" s="96"/>
      <c r="AU451" s="93"/>
      <c r="AV451" s="93"/>
      <c r="AW451" s="93"/>
      <c r="AX451" s="93"/>
      <c r="AY451" s="93"/>
      <c r="AZ451" s="93"/>
      <c r="BA451" s="93"/>
      <c r="BB451" s="93"/>
      <c r="BC451" s="93"/>
      <c r="BD451" s="93"/>
      <c r="BE451" s="93"/>
      <c r="BF451" s="93"/>
      <c r="BG451" s="93"/>
      <c r="BH451" s="93"/>
      <c r="BI451" s="93"/>
      <c r="BJ451" s="96"/>
      <c r="BK451" s="93"/>
      <c r="BL451" s="93"/>
      <c r="BM451" s="93"/>
      <c r="BN451" s="93"/>
      <c r="BO451" s="93"/>
      <c r="BP451" s="93"/>
      <c r="BQ451" s="93"/>
      <c r="BR451" s="96"/>
      <c r="BS451" s="157"/>
    </row>
    <row r="452" spans="1:71">
      <c r="K452" s="26"/>
      <c r="BS452" s="157"/>
    </row>
    <row r="453" spans="1:71">
      <c r="C453" s="72" t="s">
        <v>776</v>
      </c>
      <c r="D453" s="10"/>
      <c r="E453" s="136"/>
      <c r="F453" s="168"/>
      <c r="G453" s="168"/>
      <c r="I453" s="164"/>
      <c r="K453" s="126"/>
      <c r="L453" s="81"/>
      <c r="M453" s="82"/>
      <c r="N453" s="82"/>
      <c r="O453" s="82"/>
      <c r="P453" s="82"/>
      <c r="Q453" s="82"/>
      <c r="R453" s="82"/>
      <c r="S453" s="82"/>
      <c r="T453" s="82"/>
      <c r="U453" s="82"/>
      <c r="V453" s="90"/>
      <c r="W453" s="102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7"/>
      <c r="AQ453" s="99"/>
      <c r="AR453" s="96"/>
      <c r="AS453" s="96"/>
      <c r="AT453" s="96"/>
      <c r="AU453" s="93"/>
      <c r="AV453" s="93"/>
      <c r="AW453" s="93"/>
      <c r="AX453" s="93"/>
      <c r="AY453" s="93"/>
      <c r="AZ453" s="93"/>
      <c r="BA453" s="93"/>
      <c r="BB453" s="93"/>
      <c r="BC453" s="93"/>
      <c r="BD453" s="93"/>
      <c r="BE453" s="93"/>
      <c r="BF453" s="93"/>
      <c r="BG453" s="93"/>
      <c r="BH453" s="93"/>
      <c r="BI453" s="93"/>
      <c r="BJ453" s="96"/>
      <c r="BK453" s="93"/>
      <c r="BL453" s="93"/>
      <c r="BM453" s="93"/>
      <c r="BN453" s="93"/>
      <c r="BO453" s="93"/>
      <c r="BP453" s="93"/>
      <c r="BQ453" s="93"/>
      <c r="BR453" s="96"/>
      <c r="BS453" s="157"/>
    </row>
    <row r="454" spans="1:71">
      <c r="A454" s="7" t="s">
        <v>471</v>
      </c>
      <c r="C454" s="71" t="s">
        <v>167</v>
      </c>
      <c r="D454" s="10" t="s">
        <v>774</v>
      </c>
      <c r="E454" s="137">
        <v>38</v>
      </c>
      <c r="F454" s="168">
        <v>17.716666666666665</v>
      </c>
      <c r="G454" s="168"/>
      <c r="H454" s="31">
        <v>106</v>
      </c>
      <c r="I454" s="164">
        <v>46.633333333333333</v>
      </c>
      <c r="K454" s="126">
        <v>74.680000000000007</v>
      </c>
      <c r="L454" s="81">
        <v>0.40919634609463201</v>
      </c>
      <c r="M454" s="82">
        <v>13.708077594170172</v>
      </c>
      <c r="N454" s="82">
        <v>1.5651760238119674</v>
      </c>
      <c r="O454" s="82">
        <v>0.30689725957097397</v>
      </c>
      <c r="P454" s="82">
        <v>0.53195524992302157</v>
      </c>
      <c r="Q454" s="82">
        <v>2.2198901775633786</v>
      </c>
      <c r="R454" s="82">
        <v>6.1481751000718452</v>
      </c>
      <c r="S454" s="82">
        <v>7.1609360566560601E-2</v>
      </c>
      <c r="T454" s="82">
        <v>3.0689725957097399E-2</v>
      </c>
      <c r="U454" s="82">
        <v>2.2400000000000002</v>
      </c>
      <c r="V454" s="80">
        <f>SUM(K454:T454)</f>
        <v>99.67166683772966</v>
      </c>
      <c r="W454" s="102">
        <v>32</v>
      </c>
      <c r="X454" s="99">
        <v>184</v>
      </c>
      <c r="Y454" s="99">
        <v>158</v>
      </c>
      <c r="Z454" s="99">
        <v>29</v>
      </c>
      <c r="AA454" s="99">
        <v>383</v>
      </c>
      <c r="AB454" s="99">
        <v>22</v>
      </c>
      <c r="AC454" s="99">
        <v>29</v>
      </c>
      <c r="AD454" s="99">
        <v>35</v>
      </c>
      <c r="AE454" s="99">
        <v>1580</v>
      </c>
      <c r="AF454" s="99">
        <v>100</v>
      </c>
      <c r="AG454" s="99">
        <v>161</v>
      </c>
      <c r="AH454" s="99">
        <v>77</v>
      </c>
      <c r="AI454" s="99" t="s">
        <v>129</v>
      </c>
      <c r="AJ454" s="99">
        <v>30</v>
      </c>
      <c r="AK454" s="99">
        <v>7</v>
      </c>
      <c r="AL454" s="99">
        <v>7</v>
      </c>
      <c r="AM454" s="99">
        <v>17</v>
      </c>
      <c r="AN454" s="99">
        <v>15</v>
      </c>
      <c r="AO454" s="99">
        <v>2</v>
      </c>
      <c r="AP454" s="97">
        <v>5</v>
      </c>
      <c r="AQ454" s="99"/>
      <c r="AR454" s="96"/>
      <c r="AS454" s="96"/>
      <c r="AT454" s="96"/>
      <c r="AU454" s="93"/>
      <c r="AV454" s="93"/>
      <c r="AW454" s="93"/>
      <c r="AX454" s="93"/>
      <c r="AY454" s="93"/>
      <c r="AZ454" s="93"/>
      <c r="BA454" s="93"/>
      <c r="BB454" s="93"/>
      <c r="BC454" s="93"/>
      <c r="BD454" s="93"/>
      <c r="BE454" s="93"/>
      <c r="BF454" s="93"/>
      <c r="BG454" s="93"/>
      <c r="BH454" s="93"/>
      <c r="BI454" s="93"/>
      <c r="BJ454" s="96"/>
      <c r="BK454" s="93"/>
      <c r="BL454" s="93"/>
      <c r="BM454" s="93"/>
      <c r="BN454" s="93"/>
      <c r="BO454" s="93"/>
      <c r="BP454" s="93"/>
      <c r="BQ454" s="93"/>
      <c r="BR454" s="96"/>
      <c r="BS454" s="157"/>
    </row>
    <row r="455" spans="1:71">
      <c r="A455" s="7" t="s">
        <v>672</v>
      </c>
      <c r="C455" s="71" t="s">
        <v>167</v>
      </c>
      <c r="D455" s="10" t="s">
        <v>775</v>
      </c>
      <c r="E455" s="137">
        <v>38</v>
      </c>
      <c r="F455" s="168">
        <v>20.116666666666667</v>
      </c>
      <c r="G455" s="168"/>
      <c r="H455" s="31">
        <v>106</v>
      </c>
      <c r="I455" s="164">
        <v>50.3</v>
      </c>
      <c r="K455" s="126">
        <v>69.900000000000006</v>
      </c>
      <c r="L455" s="81">
        <v>0.49562189054726358</v>
      </c>
      <c r="M455" s="82">
        <v>15.475540664026804</v>
      </c>
      <c r="N455" s="82">
        <v>2.1948969438521675</v>
      </c>
      <c r="O455" s="82">
        <v>0.3034419738044471</v>
      </c>
      <c r="P455" s="82">
        <v>1.2542268250583815</v>
      </c>
      <c r="Q455" s="82">
        <v>3.6817626154939584</v>
      </c>
      <c r="R455" s="82">
        <v>6.0789542085490904</v>
      </c>
      <c r="S455" s="82">
        <v>0.10114732460148237</v>
      </c>
      <c r="T455" s="82">
        <v>4.0458929840592947E-2</v>
      </c>
      <c r="U455" s="82">
        <v>1.1299999999999999</v>
      </c>
      <c r="V455" s="80">
        <f>SUM(K455:T455)</f>
        <v>99.526051375774216</v>
      </c>
      <c r="W455" s="102">
        <v>53</v>
      </c>
      <c r="X455" s="99">
        <v>195</v>
      </c>
      <c r="Y455" s="99">
        <v>250</v>
      </c>
      <c r="Z455" s="99">
        <v>41</v>
      </c>
      <c r="AA455" s="99">
        <v>482</v>
      </c>
      <c r="AB455" s="99">
        <v>31</v>
      </c>
      <c r="AC455" s="99">
        <v>40</v>
      </c>
      <c r="AD455" s="99">
        <v>42</v>
      </c>
      <c r="AE455" s="99">
        <v>1520</v>
      </c>
      <c r="AF455" s="99">
        <v>135</v>
      </c>
      <c r="AG455" s="99">
        <v>197</v>
      </c>
      <c r="AH455" s="99">
        <v>108</v>
      </c>
      <c r="AI455" s="99" t="s">
        <v>129</v>
      </c>
      <c r="AJ455" s="99">
        <v>32</v>
      </c>
      <c r="AK455" s="99">
        <v>7</v>
      </c>
      <c r="AL455" s="99">
        <v>5</v>
      </c>
      <c r="AM455" s="99">
        <v>14</v>
      </c>
      <c r="AN455" s="99">
        <v>19</v>
      </c>
      <c r="AO455" s="99" t="s">
        <v>305</v>
      </c>
      <c r="AP455" s="97">
        <v>5</v>
      </c>
      <c r="AQ455" s="99">
        <v>2.9</v>
      </c>
      <c r="AR455" s="96">
        <v>190</v>
      </c>
      <c r="AS455" s="96">
        <v>1460</v>
      </c>
      <c r="AT455" s="96">
        <v>277</v>
      </c>
      <c r="AU455" s="96">
        <v>2.79</v>
      </c>
      <c r="AV455" s="96">
        <v>42.2</v>
      </c>
      <c r="AW455" s="96">
        <v>6.88</v>
      </c>
      <c r="AX455" s="96">
        <v>124</v>
      </c>
      <c r="AY455" s="96">
        <v>201</v>
      </c>
      <c r="AZ455" s="96">
        <v>104</v>
      </c>
      <c r="BA455" s="96">
        <v>17.100000000000001</v>
      </c>
      <c r="BB455" s="96">
        <v>2.75</v>
      </c>
      <c r="BC455" s="96">
        <v>13.2</v>
      </c>
      <c r="BD455" s="96">
        <v>1.58</v>
      </c>
      <c r="BE455" s="96">
        <v>1.81</v>
      </c>
      <c r="BF455" s="96">
        <v>1.81</v>
      </c>
      <c r="BG455" s="96">
        <v>3.92</v>
      </c>
      <c r="BH455" s="96">
        <v>0.56800000000000006</v>
      </c>
      <c r="BI455" s="96">
        <v>2.13</v>
      </c>
      <c r="BJ455" s="96">
        <v>494</v>
      </c>
      <c r="BK455" s="96">
        <v>13.2</v>
      </c>
      <c r="BL455" s="96">
        <v>0.61499999999999999</v>
      </c>
      <c r="BM455" s="96">
        <v>4.95</v>
      </c>
      <c r="BN455" s="96">
        <v>1.53</v>
      </c>
      <c r="BO455" s="96">
        <v>1.87</v>
      </c>
      <c r="BP455" s="96">
        <v>1.84</v>
      </c>
      <c r="BQ455" s="96">
        <v>14</v>
      </c>
      <c r="BR455" s="96">
        <v>35.799999999999997</v>
      </c>
      <c r="BS455" s="157"/>
    </row>
    <row r="456" spans="1:71" s="205" customFormat="1">
      <c r="A456" s="5" t="s">
        <v>55</v>
      </c>
      <c r="B456" s="216"/>
      <c r="C456" s="217"/>
      <c r="E456" s="218"/>
      <c r="F456" s="219"/>
      <c r="G456" s="219"/>
      <c r="H456" s="220"/>
      <c r="I456" s="166"/>
      <c r="K456" s="221"/>
      <c r="L456" s="222"/>
      <c r="M456" s="221"/>
      <c r="N456" s="221"/>
      <c r="O456" s="221"/>
      <c r="P456" s="221"/>
      <c r="Q456" s="221"/>
      <c r="R456" s="221"/>
      <c r="S456" s="221"/>
      <c r="T456" s="221"/>
      <c r="U456" s="221"/>
      <c r="V456" s="221"/>
      <c r="W456" s="223"/>
      <c r="X456" s="224"/>
      <c r="Y456" s="224"/>
      <c r="Z456" s="224"/>
      <c r="AA456" s="224"/>
      <c r="AB456" s="224"/>
      <c r="AC456" s="224"/>
      <c r="AD456" s="224"/>
      <c r="AE456" s="224"/>
      <c r="AF456" s="224"/>
      <c r="AG456" s="224"/>
      <c r="AH456" s="224"/>
      <c r="AI456" s="224"/>
      <c r="AJ456" s="224"/>
      <c r="AK456" s="224"/>
      <c r="AL456" s="224"/>
      <c r="AM456" s="224"/>
      <c r="AN456" s="224"/>
      <c r="AO456" s="224"/>
      <c r="AP456" s="225"/>
      <c r="AQ456" s="223"/>
      <c r="AR456" s="224"/>
      <c r="AS456" s="224"/>
      <c r="AT456" s="224"/>
      <c r="AU456" s="224"/>
      <c r="AV456" s="224"/>
      <c r="AW456" s="224"/>
      <c r="AX456" s="224"/>
      <c r="AY456" s="224"/>
      <c r="AZ456" s="224"/>
      <c r="BA456" s="224"/>
      <c r="BB456" s="224"/>
      <c r="BC456" s="224"/>
      <c r="BD456" s="224"/>
      <c r="BE456" s="224"/>
      <c r="BF456" s="224"/>
      <c r="BG456" s="224"/>
      <c r="BH456" s="224"/>
      <c r="BI456" s="224"/>
      <c r="BJ456" s="224"/>
      <c r="BK456" s="224"/>
      <c r="BL456" s="224"/>
      <c r="BM456" s="224"/>
      <c r="BN456" s="224"/>
      <c r="BO456" s="224"/>
      <c r="BP456" s="224"/>
      <c r="BQ456" s="224"/>
      <c r="BR456" s="224"/>
      <c r="BS456" s="232"/>
    </row>
    <row r="457" spans="1:71">
      <c r="D457" s="10"/>
      <c r="E457" s="34"/>
      <c r="F457" s="163"/>
      <c r="G457" s="163"/>
      <c r="J457" s="10"/>
      <c r="K457" s="90"/>
      <c r="L457" s="81"/>
      <c r="M457" s="82"/>
      <c r="N457" s="82"/>
      <c r="O457" s="82"/>
      <c r="P457" s="82"/>
      <c r="Q457" s="82"/>
      <c r="R457" s="82"/>
      <c r="S457" s="82"/>
      <c r="T457" s="82"/>
      <c r="U457" s="82"/>
      <c r="V457" s="90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6"/>
      <c r="AS457" s="96"/>
      <c r="AT457" s="96"/>
      <c r="AU457" s="96"/>
      <c r="AV457" s="96"/>
      <c r="AW457" s="96"/>
      <c r="AX457" s="96"/>
      <c r="AY457" s="96"/>
      <c r="AZ457" s="96"/>
      <c r="BA457" s="96"/>
      <c r="BB457" s="96"/>
      <c r="BC457" s="96"/>
      <c r="BD457" s="96"/>
      <c r="BE457" s="96"/>
      <c r="BF457" s="96"/>
      <c r="BG457" s="96"/>
      <c r="BH457" s="96"/>
      <c r="BI457" s="96"/>
      <c r="BJ457" s="96"/>
      <c r="BK457" s="96"/>
      <c r="BL457" s="96"/>
      <c r="BM457" s="96"/>
      <c r="BN457" s="96"/>
      <c r="BO457" s="96"/>
      <c r="BP457" s="96"/>
      <c r="BQ457" s="96"/>
      <c r="BR457" s="96"/>
    </row>
    <row r="458" spans="1:71">
      <c r="A458" s="226" t="s">
        <v>21</v>
      </c>
      <c r="B458" s="5"/>
      <c r="D458" s="10"/>
      <c r="E458" s="34"/>
      <c r="F458" s="163"/>
      <c r="G458" s="163"/>
      <c r="J458" s="10"/>
      <c r="W458" s="17"/>
      <c r="X458" s="17"/>
      <c r="Y458" s="66"/>
      <c r="Z458" s="47"/>
      <c r="AA458" s="17"/>
      <c r="AB458" s="17"/>
      <c r="AC458" s="17"/>
      <c r="AD458" s="17"/>
      <c r="AE458" s="43"/>
      <c r="AF458" s="17"/>
      <c r="AG458" s="17"/>
      <c r="AH458" s="17"/>
      <c r="AI458" s="17"/>
      <c r="AJ458" s="17"/>
      <c r="AK458" s="17"/>
      <c r="AL458" s="47"/>
      <c r="AM458" s="17"/>
      <c r="AN458" s="17"/>
      <c r="AO458" s="17"/>
      <c r="AR458" s="40"/>
      <c r="AS458" s="40"/>
      <c r="AT458" s="40"/>
      <c r="AU458" s="27"/>
      <c r="AV458" s="39"/>
      <c r="AW458" s="27"/>
      <c r="AX458" s="39"/>
      <c r="AY458" s="39"/>
      <c r="AZ458" s="39"/>
      <c r="BA458" s="27"/>
      <c r="BB458" s="27"/>
      <c r="BG458" s="27"/>
      <c r="BI458" s="27"/>
      <c r="BJ458" s="40"/>
      <c r="BK458" s="27"/>
      <c r="BL458" s="27"/>
      <c r="BM458" s="27"/>
      <c r="BO458" s="27"/>
      <c r="BP458" s="27"/>
      <c r="BQ458" s="39"/>
      <c r="BR458" s="39"/>
    </row>
    <row r="459" spans="1:71">
      <c r="D459" s="10"/>
      <c r="E459" s="34"/>
      <c r="F459" s="163"/>
      <c r="G459" s="163"/>
      <c r="J459" s="10"/>
      <c r="V459" s="16"/>
      <c r="W459" s="17"/>
      <c r="X459" s="17"/>
      <c r="Y459" s="66"/>
      <c r="Z459" s="47"/>
      <c r="AA459" s="17"/>
      <c r="AB459" s="17"/>
      <c r="AC459" s="17"/>
      <c r="AD459" s="17"/>
      <c r="AE459" s="43"/>
      <c r="AF459" s="17"/>
      <c r="AG459" s="17"/>
      <c r="AH459" s="17"/>
      <c r="AI459" s="17"/>
      <c r="AJ459" s="17"/>
      <c r="AK459" s="17"/>
      <c r="AL459" s="47"/>
      <c r="AM459" s="17"/>
      <c r="AN459" s="17"/>
      <c r="AO459" s="17"/>
      <c r="AP459" s="47"/>
      <c r="AR459" s="40"/>
      <c r="AS459" s="40"/>
      <c r="AT459" s="40"/>
      <c r="AU459" s="27"/>
      <c r="AV459" s="39"/>
      <c r="AW459" s="27"/>
      <c r="AX459" s="39"/>
      <c r="AY459" s="39"/>
      <c r="AZ459" s="39"/>
      <c r="BA459" s="27"/>
      <c r="BB459" s="27"/>
      <c r="BG459" s="27"/>
      <c r="BI459" s="27"/>
      <c r="BJ459" s="40"/>
      <c r="BK459" s="27"/>
      <c r="BL459" s="27"/>
      <c r="BM459" s="27"/>
      <c r="BO459" s="27"/>
      <c r="BP459" s="27"/>
      <c r="BQ459" s="39"/>
      <c r="BR459" s="39"/>
    </row>
    <row r="460" spans="1:71">
      <c r="A460" s="226" t="s">
        <v>22</v>
      </c>
      <c r="B460"/>
      <c r="D460" s="10"/>
      <c r="E460" s="34"/>
      <c r="F460" s="163"/>
      <c r="G460" s="163"/>
      <c r="J460" s="10"/>
      <c r="V460" s="16"/>
      <c r="W460" s="17"/>
      <c r="X460" s="17"/>
      <c r="Y460" s="66"/>
      <c r="Z460" s="47"/>
      <c r="AA460" s="17"/>
      <c r="AB460" s="17"/>
      <c r="AC460" s="17"/>
      <c r="AD460" s="17"/>
      <c r="AE460" s="43"/>
      <c r="AF460" s="17"/>
      <c r="AG460" s="17"/>
      <c r="AH460" s="17"/>
      <c r="AI460" s="17"/>
      <c r="AJ460" s="17"/>
      <c r="AK460" s="17"/>
      <c r="AL460" s="47"/>
      <c r="AM460" s="17"/>
      <c r="AN460" s="17"/>
      <c r="AO460" s="17"/>
      <c r="AP460" s="47"/>
      <c r="AR460" s="40"/>
      <c r="AS460" s="40"/>
      <c r="AT460" s="40"/>
      <c r="AU460" s="27"/>
      <c r="AV460" s="39"/>
      <c r="AW460" s="27"/>
      <c r="AX460" s="39"/>
      <c r="AY460" s="39"/>
      <c r="AZ460" s="39"/>
      <c r="BA460" s="27"/>
      <c r="BB460" s="27"/>
      <c r="BG460" s="27"/>
      <c r="BI460" s="27"/>
      <c r="BJ460" s="40"/>
      <c r="BK460" s="27"/>
      <c r="BL460" s="27"/>
      <c r="BM460" s="27"/>
      <c r="BO460" s="27"/>
      <c r="BP460" s="27"/>
      <c r="BQ460" s="39"/>
      <c r="BR460" s="39"/>
    </row>
    <row r="461" spans="1:71">
      <c r="D461" s="10"/>
      <c r="E461" s="34"/>
      <c r="F461" s="163"/>
      <c r="G461" s="163"/>
      <c r="J461" s="10"/>
      <c r="V461" s="16"/>
      <c r="W461" s="17"/>
      <c r="X461" s="17"/>
      <c r="Y461" s="66"/>
      <c r="Z461" s="47"/>
      <c r="AA461" s="17"/>
      <c r="AB461" s="17"/>
      <c r="AC461" s="17"/>
      <c r="AD461" s="17"/>
      <c r="AE461" s="43"/>
      <c r="AF461" s="17"/>
      <c r="AG461" s="17"/>
      <c r="AH461" s="17"/>
      <c r="AI461" s="17"/>
      <c r="AJ461" s="17"/>
      <c r="AK461" s="17"/>
      <c r="AL461" s="47"/>
      <c r="AM461" s="17"/>
      <c r="AN461" s="17"/>
      <c r="AO461" s="17"/>
      <c r="AP461" s="47"/>
      <c r="AR461" s="40"/>
      <c r="AS461" s="40"/>
      <c r="AT461" s="40"/>
      <c r="AU461" s="27"/>
      <c r="AV461" s="39"/>
      <c r="AW461" s="27"/>
      <c r="AX461" s="39"/>
      <c r="AY461" s="39"/>
      <c r="AZ461" s="39"/>
      <c r="BA461" s="27"/>
      <c r="BB461" s="27"/>
      <c r="BG461" s="27"/>
      <c r="BI461" s="27"/>
      <c r="BJ461" s="40"/>
      <c r="BK461" s="27"/>
      <c r="BL461" s="27"/>
      <c r="BM461" s="27"/>
      <c r="BO461" s="27"/>
      <c r="BP461" s="27"/>
      <c r="BQ461" s="39"/>
      <c r="BR461" s="39"/>
    </row>
    <row r="462" spans="1:71">
      <c r="A462" s="5" t="s">
        <v>0</v>
      </c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</row>
    <row r="463" spans="1:71">
      <c r="D463" s="10"/>
      <c r="J463" s="10"/>
      <c r="V463" s="16"/>
      <c r="AP463" s="47"/>
      <c r="AU463" s="3"/>
      <c r="AV463" s="3"/>
      <c r="AW463" s="41"/>
      <c r="AX463" s="49"/>
      <c r="AY463" s="49"/>
      <c r="AZ463" s="49"/>
      <c r="BA463" s="41"/>
      <c r="BB463" s="50"/>
      <c r="BC463" s="8"/>
      <c r="BD463" s="54"/>
      <c r="BE463" s="8"/>
      <c r="BF463" s="54"/>
      <c r="BG463" s="41"/>
      <c r="BH463" s="54"/>
      <c r="BI463" s="50"/>
      <c r="BK463" s="41"/>
      <c r="BL463" s="50"/>
      <c r="BM463" s="41"/>
      <c r="BN463" s="41"/>
      <c r="BO463" s="41"/>
      <c r="BP463" s="41"/>
      <c r="BQ463" s="41"/>
    </row>
    <row r="464" spans="1:71">
      <c r="A464" s="5" t="s">
        <v>91</v>
      </c>
      <c r="B464" s="5"/>
      <c r="D464" s="10"/>
      <c r="J464" s="10"/>
      <c r="V464" s="16"/>
      <c r="AP464" s="47"/>
      <c r="AU464" s="3"/>
      <c r="AV464" s="3"/>
      <c r="AW464" s="41"/>
      <c r="AX464" s="49"/>
      <c r="AY464" s="49"/>
      <c r="AZ464" s="49"/>
      <c r="BA464" s="41"/>
      <c r="BB464" s="50"/>
      <c r="BC464" s="8"/>
      <c r="BD464" s="54"/>
      <c r="BE464" s="8"/>
      <c r="BF464" s="54"/>
      <c r="BG464" s="41"/>
      <c r="BH464" s="54"/>
      <c r="BI464" s="50"/>
      <c r="BK464" s="41"/>
      <c r="BL464" s="50"/>
      <c r="BM464" s="41"/>
      <c r="BN464" s="41"/>
      <c r="BO464" s="41"/>
      <c r="BP464" s="41"/>
      <c r="BQ464" s="41"/>
    </row>
    <row r="465" spans="1:69">
      <c r="A465" s="7" t="s">
        <v>781</v>
      </c>
      <c r="D465" s="10"/>
      <c r="V465" s="16"/>
      <c r="AP465" s="47"/>
      <c r="AU465" s="3"/>
      <c r="AV465" s="3"/>
      <c r="AW465" s="41"/>
      <c r="AX465" s="49"/>
      <c r="AY465" s="49"/>
      <c r="AZ465" s="49"/>
      <c r="BA465" s="41"/>
      <c r="BB465" s="50"/>
      <c r="BC465" s="8"/>
      <c r="BD465" s="54"/>
      <c r="BE465" s="8"/>
      <c r="BF465" s="54"/>
      <c r="BG465" s="41"/>
      <c r="BH465" s="54"/>
      <c r="BI465" s="50"/>
      <c r="BK465" s="41"/>
      <c r="BL465" s="50"/>
      <c r="BM465" s="41"/>
      <c r="BN465" s="41"/>
      <c r="BO465" s="41"/>
      <c r="BP465" s="41"/>
      <c r="BQ465" s="41"/>
    </row>
    <row r="466" spans="1:69">
      <c r="A466" s="7" t="s">
        <v>782</v>
      </c>
      <c r="D466" s="10"/>
      <c r="V466" s="16"/>
      <c r="AP466" s="47"/>
      <c r="AU466" s="3"/>
      <c r="AV466" s="3"/>
      <c r="AW466" s="41"/>
      <c r="AX466" s="49"/>
      <c r="AY466" s="49"/>
      <c r="AZ466" s="49"/>
      <c r="BA466" s="41"/>
      <c r="BB466" s="50"/>
      <c r="BC466" s="8"/>
      <c r="BD466" s="54"/>
      <c r="BE466" s="8"/>
      <c r="BF466" s="54"/>
      <c r="BG466" s="41"/>
      <c r="BH466" s="54"/>
      <c r="BI466" s="50"/>
      <c r="BK466" s="41"/>
      <c r="BL466" s="50"/>
      <c r="BM466" s="41"/>
      <c r="BN466" s="41"/>
      <c r="BO466" s="41"/>
      <c r="BP466" s="41"/>
      <c r="BQ466" s="41"/>
    </row>
    <row r="467" spans="1:69">
      <c r="A467" s="7" t="s">
        <v>505</v>
      </c>
      <c r="D467" s="10"/>
      <c r="V467" s="16"/>
      <c r="AP467" s="47"/>
      <c r="AU467" s="3"/>
      <c r="AV467" s="3"/>
      <c r="AW467" s="41"/>
      <c r="AX467" s="49"/>
      <c r="AY467" s="49"/>
      <c r="AZ467" s="49"/>
      <c r="BA467" s="41"/>
      <c r="BB467" s="50"/>
      <c r="BC467" s="8"/>
      <c r="BD467" s="54"/>
      <c r="BE467" s="8"/>
      <c r="BF467" s="54"/>
      <c r="BG467" s="41"/>
      <c r="BH467" s="54"/>
      <c r="BI467" s="50"/>
      <c r="BK467" s="41"/>
      <c r="BL467" s="50"/>
      <c r="BM467" s="41"/>
      <c r="BN467" s="41"/>
      <c r="BO467" s="41"/>
      <c r="BP467" s="41"/>
      <c r="BQ467" s="41"/>
    </row>
    <row r="468" spans="1:69">
      <c r="A468" s="7" t="s">
        <v>657</v>
      </c>
      <c r="D468" s="10"/>
      <c r="V468" s="16"/>
      <c r="AP468" s="47"/>
      <c r="AU468" s="3"/>
      <c r="AV468" s="3"/>
      <c r="AW468" s="41"/>
      <c r="AX468" s="49"/>
      <c r="AY468" s="49"/>
      <c r="AZ468" s="49"/>
      <c r="BA468" s="41"/>
      <c r="BB468" s="50"/>
      <c r="BC468" s="8"/>
      <c r="BD468" s="54"/>
      <c r="BE468" s="8"/>
      <c r="BF468" s="54"/>
      <c r="BG468" s="41"/>
      <c r="BH468" s="54"/>
      <c r="BI468" s="50"/>
      <c r="BK468" s="41"/>
      <c r="BL468" s="50"/>
      <c r="BM468" s="41"/>
      <c r="BN468" s="41"/>
      <c r="BO468" s="41"/>
      <c r="BP468" s="41"/>
      <c r="BQ468" s="41"/>
    </row>
    <row r="469" spans="1:69">
      <c r="A469" s="7" t="s">
        <v>440</v>
      </c>
      <c r="D469" s="10"/>
      <c r="V469" s="16"/>
      <c r="AP469" s="47"/>
      <c r="AU469" s="3"/>
      <c r="AV469" s="3"/>
      <c r="AW469" s="41"/>
      <c r="AX469" s="49"/>
      <c r="AY469" s="49"/>
      <c r="AZ469" s="49"/>
      <c r="BA469" s="41"/>
      <c r="BB469" s="50"/>
      <c r="BC469" s="8"/>
      <c r="BD469" s="54"/>
      <c r="BE469" s="8"/>
      <c r="BF469" s="54"/>
      <c r="BG469" s="41"/>
      <c r="BH469" s="54"/>
      <c r="BI469" s="50"/>
      <c r="BK469" s="41"/>
      <c r="BL469" s="50"/>
      <c r="BM469" s="41"/>
      <c r="BN469" s="41"/>
      <c r="BO469" s="41"/>
      <c r="BP469" s="41"/>
      <c r="BQ469" s="41"/>
    </row>
    <row r="470" spans="1:69">
      <c r="A470" s="7" t="s">
        <v>183</v>
      </c>
      <c r="D470" s="10"/>
      <c r="V470" s="16"/>
      <c r="AP470" s="47"/>
      <c r="AU470" s="3"/>
      <c r="AV470" s="3"/>
      <c r="AW470" s="41"/>
      <c r="AX470" s="49"/>
      <c r="AY470" s="49"/>
      <c r="AZ470" s="49"/>
      <c r="BA470" s="41"/>
      <c r="BB470" s="50"/>
      <c r="BC470" s="8"/>
      <c r="BD470" s="54"/>
      <c r="BE470" s="8"/>
      <c r="BF470" s="54"/>
      <c r="BG470" s="41"/>
      <c r="BH470" s="54"/>
      <c r="BI470" s="50"/>
      <c r="BK470" s="41"/>
      <c r="BL470" s="50"/>
      <c r="BM470" s="41"/>
      <c r="BN470" s="41"/>
      <c r="BO470" s="41"/>
      <c r="BP470" s="41"/>
      <c r="BQ470" s="41"/>
    </row>
    <row r="471" spans="1:69">
      <c r="A471" s="7" t="s">
        <v>794</v>
      </c>
      <c r="D471" s="10"/>
      <c r="V471" s="16"/>
      <c r="AP471" s="47"/>
      <c r="AU471" s="3"/>
      <c r="AV471" s="3"/>
      <c r="AW471" s="41"/>
      <c r="AX471" s="49"/>
      <c r="AY471" s="49"/>
      <c r="AZ471" s="49"/>
      <c r="BA471" s="41"/>
      <c r="BB471" s="50"/>
      <c r="BC471" s="8"/>
      <c r="BD471" s="54"/>
      <c r="BE471" s="8"/>
      <c r="BF471" s="54"/>
      <c r="BG471" s="41"/>
      <c r="BH471" s="54"/>
      <c r="BI471" s="50"/>
      <c r="BK471" s="41"/>
      <c r="BL471" s="50"/>
      <c r="BM471" s="41"/>
      <c r="BN471" s="41"/>
      <c r="BO471" s="41"/>
      <c r="BP471" s="41"/>
      <c r="BQ471" s="41"/>
    </row>
    <row r="472" spans="1:69">
      <c r="A472" s="7" t="s">
        <v>795</v>
      </c>
      <c r="D472" s="10"/>
      <c r="V472" s="16"/>
      <c r="AP472" s="47"/>
      <c r="AU472" s="3"/>
      <c r="AV472" s="3"/>
      <c r="AW472" s="41"/>
      <c r="AX472" s="49"/>
      <c r="AY472" s="49"/>
      <c r="AZ472" s="49"/>
      <c r="BA472" s="41"/>
      <c r="BB472" s="50"/>
      <c r="BC472" s="8"/>
      <c r="BD472" s="54"/>
      <c r="BE472" s="8"/>
      <c r="BF472" s="54"/>
      <c r="BG472" s="41"/>
      <c r="BH472" s="54"/>
      <c r="BI472" s="50"/>
      <c r="BK472" s="41"/>
      <c r="BL472" s="50"/>
      <c r="BM472" s="41"/>
      <c r="BN472" s="41"/>
      <c r="BO472" s="41"/>
      <c r="BP472" s="41"/>
      <c r="BQ472" s="41"/>
    </row>
    <row r="473" spans="1:69">
      <c r="A473" s="7" t="s">
        <v>804</v>
      </c>
      <c r="D473" s="10"/>
      <c r="V473" s="16"/>
      <c r="AP473" s="47"/>
      <c r="AU473" s="3"/>
      <c r="AV473" s="3"/>
      <c r="AW473" s="41"/>
      <c r="AX473" s="49"/>
      <c r="AY473" s="49"/>
      <c r="AZ473" s="49"/>
      <c r="BA473" s="41"/>
      <c r="BB473" s="50"/>
      <c r="BC473" s="8"/>
      <c r="BD473" s="54"/>
      <c r="BE473" s="8"/>
      <c r="BF473" s="54"/>
      <c r="BG473" s="41"/>
      <c r="BH473" s="54"/>
      <c r="BI473" s="50"/>
      <c r="BK473" s="41"/>
      <c r="BL473" s="50"/>
      <c r="BM473" s="41"/>
      <c r="BN473" s="41"/>
      <c r="BO473" s="41"/>
      <c r="BP473" s="41"/>
      <c r="BQ473" s="41"/>
    </row>
    <row r="474" spans="1:69">
      <c r="A474" s="7" t="s">
        <v>208</v>
      </c>
      <c r="D474" s="10"/>
      <c r="V474" s="16"/>
      <c r="AP474" s="47"/>
      <c r="AU474" s="3"/>
      <c r="AV474" s="3"/>
      <c r="AW474" s="41"/>
      <c r="AX474" s="49"/>
      <c r="AY474" s="49"/>
      <c r="AZ474" s="49"/>
      <c r="BA474" s="41"/>
      <c r="BB474" s="50"/>
      <c r="BC474" s="8"/>
      <c r="BD474" s="54"/>
      <c r="BE474" s="8"/>
      <c r="BF474" s="54"/>
      <c r="BG474" s="41"/>
      <c r="BH474" s="54"/>
      <c r="BI474" s="50"/>
      <c r="BK474" s="41"/>
      <c r="BL474" s="50"/>
      <c r="BM474" s="41"/>
      <c r="BN474" s="41"/>
      <c r="BO474" s="41"/>
      <c r="BP474" s="41"/>
      <c r="BQ474" s="41"/>
    </row>
    <row r="475" spans="1:69">
      <c r="A475" s="7" t="s">
        <v>725</v>
      </c>
      <c r="D475" s="10"/>
      <c r="V475" s="16"/>
      <c r="AP475" s="47"/>
      <c r="AU475" s="3"/>
      <c r="AV475" s="3"/>
      <c r="AW475" s="41"/>
      <c r="AX475" s="49"/>
      <c r="AY475" s="49"/>
      <c r="AZ475" s="49"/>
      <c r="BA475" s="41"/>
      <c r="BB475" s="50"/>
      <c r="BC475" s="8"/>
      <c r="BD475" s="54"/>
      <c r="BE475" s="8"/>
      <c r="BF475" s="54"/>
      <c r="BG475" s="41"/>
      <c r="BH475" s="54"/>
      <c r="BI475" s="50"/>
      <c r="BK475" s="41"/>
      <c r="BL475" s="50"/>
      <c r="BM475" s="41"/>
      <c r="BN475" s="41"/>
      <c r="BO475" s="41"/>
      <c r="BP475" s="41"/>
      <c r="BQ475" s="41"/>
    </row>
    <row r="476" spans="1:69">
      <c r="A476" s="7" t="s">
        <v>789</v>
      </c>
      <c r="D476" s="10"/>
      <c r="V476" s="16"/>
      <c r="AP476" s="47"/>
      <c r="AU476" s="3"/>
      <c r="AV476" s="3"/>
      <c r="AW476" s="41"/>
      <c r="AX476" s="49"/>
      <c r="AY476" s="49"/>
      <c r="AZ476" s="49"/>
      <c r="BA476" s="41"/>
      <c r="BB476" s="50"/>
      <c r="BC476" s="8"/>
      <c r="BD476" s="54"/>
      <c r="BE476" s="8"/>
      <c r="BF476" s="54"/>
      <c r="BG476" s="41"/>
      <c r="BH476" s="54"/>
      <c r="BI476" s="50"/>
      <c r="BK476" s="41"/>
      <c r="BL476" s="50"/>
      <c r="BM476" s="41"/>
      <c r="BN476" s="41"/>
      <c r="BO476" s="41"/>
      <c r="BP476" s="41"/>
      <c r="BQ476" s="41"/>
    </row>
    <row r="477" spans="1:69">
      <c r="A477" s="7" t="s">
        <v>150</v>
      </c>
      <c r="D477" s="10"/>
      <c r="V477" s="16"/>
      <c r="AP477" s="47"/>
      <c r="AU477" s="3"/>
      <c r="AV477" s="3"/>
      <c r="AW477" s="41"/>
      <c r="AX477" s="49"/>
      <c r="AY477" s="49"/>
      <c r="AZ477" s="49"/>
      <c r="BA477" s="41"/>
      <c r="BB477" s="50"/>
      <c r="BC477" s="8"/>
      <c r="BD477" s="54"/>
      <c r="BE477" s="8"/>
      <c r="BF477" s="54"/>
      <c r="BG477" s="41"/>
      <c r="BH477" s="54"/>
      <c r="BI477" s="50"/>
      <c r="BK477" s="41"/>
      <c r="BL477" s="50"/>
      <c r="BM477" s="41"/>
      <c r="BN477" s="41"/>
      <c r="BO477" s="41"/>
      <c r="BP477" s="41"/>
      <c r="BQ477" s="41"/>
    </row>
    <row r="478" spans="1:69">
      <c r="A478" s="7" t="s">
        <v>726</v>
      </c>
      <c r="D478" s="10"/>
      <c r="V478" s="16"/>
      <c r="AP478" s="47"/>
      <c r="AU478" s="3"/>
      <c r="AV478" s="3"/>
      <c r="AW478" s="41"/>
      <c r="AX478" s="49"/>
      <c r="AY478" s="49"/>
      <c r="AZ478" s="49"/>
      <c r="BA478" s="41"/>
      <c r="BB478" s="50"/>
      <c r="BC478" s="8"/>
      <c r="BD478" s="54"/>
      <c r="BE478" s="8"/>
      <c r="BF478" s="54"/>
      <c r="BG478" s="41"/>
      <c r="BH478" s="54"/>
      <c r="BI478" s="50"/>
      <c r="BK478" s="41"/>
      <c r="BL478" s="50"/>
      <c r="BM478" s="41"/>
      <c r="BN478" s="41"/>
      <c r="BO478" s="41"/>
      <c r="BP478" s="41"/>
      <c r="BQ478" s="41"/>
    </row>
    <row r="479" spans="1:69">
      <c r="A479" s="7" t="s">
        <v>727</v>
      </c>
      <c r="D479" s="10"/>
      <c r="V479" s="16"/>
      <c r="AP479" s="47"/>
      <c r="AU479" s="3"/>
      <c r="AV479" s="3"/>
      <c r="AW479" s="41"/>
      <c r="AX479" s="49"/>
      <c r="AY479" s="49"/>
      <c r="AZ479" s="49"/>
      <c r="BA479" s="41"/>
      <c r="BB479" s="50"/>
      <c r="BC479" s="8"/>
      <c r="BD479" s="54"/>
      <c r="BE479" s="8"/>
      <c r="BF479" s="54"/>
      <c r="BG479" s="41"/>
      <c r="BH479" s="54"/>
      <c r="BI479" s="50"/>
      <c r="BK479" s="41"/>
      <c r="BL479" s="50"/>
      <c r="BM479" s="41"/>
      <c r="BN479" s="41"/>
      <c r="BO479" s="41"/>
      <c r="BP479" s="41"/>
      <c r="BQ479" s="41"/>
    </row>
    <row r="480" spans="1:69">
      <c r="A480" s="7" t="s">
        <v>413</v>
      </c>
      <c r="D480" s="10"/>
      <c r="V480" s="16"/>
      <c r="AP480" s="47"/>
      <c r="AU480" s="3"/>
      <c r="AV480" s="3"/>
      <c r="AW480" s="41"/>
      <c r="AX480" s="49"/>
      <c r="AY480" s="49"/>
      <c r="AZ480" s="49"/>
      <c r="BA480" s="41"/>
      <c r="BB480" s="50"/>
      <c r="BC480" s="8"/>
      <c r="BD480" s="54"/>
      <c r="BE480" s="8"/>
      <c r="BF480" s="54"/>
      <c r="BG480" s="41"/>
      <c r="BH480" s="54"/>
      <c r="BI480" s="50"/>
      <c r="BK480" s="41"/>
      <c r="BL480" s="50"/>
      <c r="BM480" s="41"/>
      <c r="BN480" s="41"/>
      <c r="BO480" s="41"/>
      <c r="BP480" s="41"/>
      <c r="BQ480" s="41"/>
    </row>
    <row r="481" spans="1:69">
      <c r="A481" s="7" t="s">
        <v>790</v>
      </c>
      <c r="D481" s="10"/>
      <c r="V481" s="16"/>
      <c r="AP481" s="47"/>
      <c r="AU481" s="3"/>
      <c r="AV481" s="3"/>
      <c r="AW481" s="41"/>
      <c r="AX481" s="49"/>
      <c r="AY481" s="49"/>
      <c r="AZ481" s="49"/>
      <c r="BA481" s="41"/>
      <c r="BB481" s="50"/>
      <c r="BC481" s="8"/>
      <c r="BD481" s="54"/>
      <c r="BE481" s="8"/>
      <c r="BF481" s="54"/>
      <c r="BG481" s="41"/>
      <c r="BH481" s="54"/>
      <c r="BI481" s="50"/>
      <c r="BK481" s="41"/>
      <c r="BL481" s="50"/>
      <c r="BM481" s="41"/>
      <c r="BN481" s="41"/>
      <c r="BO481" s="41"/>
      <c r="BP481" s="41"/>
      <c r="BQ481" s="41"/>
    </row>
    <row r="482" spans="1:69">
      <c r="A482" s="7" t="s">
        <v>524</v>
      </c>
      <c r="D482" s="10"/>
      <c r="V482" s="16"/>
      <c r="AP482" s="47"/>
      <c r="AX482" s="49"/>
      <c r="AY482" s="49"/>
      <c r="AZ482" s="49"/>
      <c r="BA482" s="41"/>
      <c r="BB482" s="50"/>
      <c r="BC482" s="8"/>
      <c r="BD482" s="54"/>
      <c r="BE482" s="8"/>
      <c r="BF482" s="54"/>
      <c r="BG482" s="41"/>
      <c r="BH482" s="54"/>
      <c r="BI482" s="50"/>
      <c r="BK482" s="41"/>
      <c r="BL482" s="50"/>
      <c r="BM482" s="41"/>
      <c r="BN482" s="41"/>
      <c r="BO482" s="41"/>
      <c r="BP482" s="41"/>
      <c r="BQ482" s="41"/>
    </row>
    <row r="483" spans="1:69">
      <c r="A483" s="108" t="s">
        <v>50</v>
      </c>
      <c r="B483" s="108"/>
      <c r="D483" s="10"/>
      <c r="V483" s="16"/>
      <c r="AP483" s="47"/>
      <c r="AX483" s="49"/>
      <c r="AY483" s="49"/>
      <c r="AZ483" s="49"/>
      <c r="BA483" s="41"/>
      <c r="BB483" s="50"/>
      <c r="BC483" s="8"/>
      <c r="BD483" s="54"/>
      <c r="BE483" s="8"/>
      <c r="BF483" s="54"/>
      <c r="BG483" s="41"/>
      <c r="BH483" s="54"/>
      <c r="BI483" s="50"/>
      <c r="BK483" s="41"/>
      <c r="BL483" s="50"/>
      <c r="BM483" s="41"/>
      <c r="BN483" s="41"/>
      <c r="BO483" s="41"/>
      <c r="BP483" s="41"/>
      <c r="BQ483" s="41"/>
    </row>
    <row r="484" spans="1:69">
      <c r="A484" s="7" t="s">
        <v>51</v>
      </c>
      <c r="D484" s="10"/>
      <c r="V484" s="16"/>
      <c r="AP484" s="47"/>
      <c r="AX484" s="49"/>
      <c r="AY484" s="49"/>
      <c r="AZ484" s="49"/>
      <c r="BA484" s="41"/>
      <c r="BB484" s="50"/>
      <c r="BC484" s="8"/>
      <c r="BD484" s="54"/>
      <c r="BE484" s="8"/>
      <c r="BF484" s="54"/>
      <c r="BG484" s="41"/>
      <c r="BH484" s="54"/>
      <c r="BI484" s="50"/>
      <c r="BK484" s="41"/>
      <c r="BL484" s="50"/>
      <c r="BM484" s="41"/>
      <c r="BN484" s="41"/>
      <c r="BO484" s="41"/>
      <c r="BP484" s="41"/>
      <c r="BQ484" s="41"/>
    </row>
    <row r="485" spans="1:69">
      <c r="A485" s="7" t="s">
        <v>84</v>
      </c>
      <c r="D485" s="10"/>
      <c r="V485" s="16"/>
      <c r="AP485" s="47"/>
      <c r="AX485" s="49"/>
      <c r="AY485" s="49"/>
      <c r="AZ485" s="49"/>
      <c r="BA485" s="41"/>
      <c r="BB485" s="50"/>
      <c r="BC485" s="8"/>
      <c r="BD485" s="54"/>
      <c r="BE485" s="8"/>
      <c r="BF485" s="54"/>
      <c r="BG485" s="41"/>
      <c r="BH485" s="54"/>
      <c r="BI485" s="50"/>
      <c r="BK485" s="41"/>
      <c r="BL485" s="50"/>
      <c r="BM485" s="41"/>
      <c r="BN485" s="41"/>
      <c r="BO485" s="41"/>
      <c r="BP485" s="41"/>
      <c r="BQ485" s="41"/>
    </row>
    <row r="486" spans="1:69">
      <c r="A486" s="7" t="s">
        <v>569</v>
      </c>
      <c r="D486" s="10"/>
      <c r="V486" s="16"/>
      <c r="AP486" s="47"/>
      <c r="AX486" s="49"/>
      <c r="AY486" s="49"/>
      <c r="AZ486" s="49"/>
      <c r="BA486" s="41"/>
      <c r="BB486" s="50"/>
      <c r="BC486" s="8"/>
      <c r="BD486" s="54"/>
      <c r="BE486" s="8"/>
      <c r="BF486" s="54"/>
      <c r="BG486" s="41"/>
      <c r="BH486" s="54"/>
      <c r="BI486" s="50"/>
      <c r="BK486" s="41"/>
      <c r="BL486" s="50"/>
      <c r="BM486" s="41"/>
      <c r="BN486" s="41"/>
      <c r="BO486" s="41"/>
      <c r="BP486" s="41"/>
      <c r="BQ486" s="41"/>
    </row>
    <row r="487" spans="1:69">
      <c r="A487" s="7" t="s">
        <v>791</v>
      </c>
      <c r="D487" s="10"/>
      <c r="V487" s="16"/>
      <c r="AP487" s="47"/>
      <c r="AX487" s="49"/>
      <c r="AY487" s="49"/>
      <c r="AZ487" s="49"/>
      <c r="BA487" s="41"/>
      <c r="BB487" s="50"/>
      <c r="BC487" s="8"/>
      <c r="BD487" s="54"/>
      <c r="BE487" s="8"/>
      <c r="BF487" s="54"/>
      <c r="BG487" s="41"/>
      <c r="BH487" s="54"/>
      <c r="BI487" s="50"/>
      <c r="BK487" s="41"/>
      <c r="BL487" s="50"/>
      <c r="BM487" s="41"/>
      <c r="BN487" s="41"/>
      <c r="BO487" s="41"/>
      <c r="BP487" s="41"/>
      <c r="BQ487" s="41"/>
    </row>
    <row r="488" spans="1:69">
      <c r="D488" s="10"/>
      <c r="V488" s="16"/>
      <c r="AP488" s="47"/>
      <c r="AX488" s="49"/>
      <c r="AY488" s="49"/>
      <c r="AZ488" s="49"/>
      <c r="BA488" s="41"/>
      <c r="BB488" s="50"/>
      <c r="BC488" s="8"/>
      <c r="BD488" s="54"/>
      <c r="BE488" s="8"/>
      <c r="BF488" s="54"/>
      <c r="BG488" s="41"/>
      <c r="BH488" s="54"/>
      <c r="BI488" s="50"/>
      <c r="BK488" s="41"/>
      <c r="BL488" s="50"/>
      <c r="BM488" s="41"/>
      <c r="BN488" s="41"/>
      <c r="BO488" s="41"/>
      <c r="BP488" s="41"/>
      <c r="BQ488" s="41"/>
    </row>
    <row r="489" spans="1:69">
      <c r="D489" s="10"/>
      <c r="V489" s="16"/>
      <c r="AP489" s="47"/>
      <c r="AX489" s="49"/>
      <c r="AY489" s="49"/>
      <c r="AZ489" s="49"/>
      <c r="BA489" s="41"/>
      <c r="BB489" s="50"/>
      <c r="BC489" s="8"/>
      <c r="BD489" s="54"/>
      <c r="BE489" s="8"/>
      <c r="BF489" s="54"/>
      <c r="BG489" s="41"/>
      <c r="BH489" s="54"/>
      <c r="BI489" s="50"/>
      <c r="BK489" s="41"/>
      <c r="BL489" s="50"/>
      <c r="BM489" s="41"/>
      <c r="BN489" s="41"/>
      <c r="BO489" s="41"/>
      <c r="BP489" s="41"/>
      <c r="BQ489" s="41"/>
    </row>
    <row r="490" spans="1:69">
      <c r="D490" s="10"/>
      <c r="V490" s="16"/>
      <c r="AP490" s="47"/>
      <c r="AX490" s="49"/>
      <c r="AY490" s="49"/>
      <c r="AZ490" s="49"/>
      <c r="BA490" s="41"/>
      <c r="BB490" s="50"/>
      <c r="BC490" s="8"/>
      <c r="BD490" s="54"/>
      <c r="BE490" s="8"/>
      <c r="BF490" s="54"/>
      <c r="BG490" s="41"/>
      <c r="BH490" s="54"/>
      <c r="BI490" s="50"/>
      <c r="BK490" s="41"/>
      <c r="BL490" s="50"/>
      <c r="BM490" s="41"/>
      <c r="BN490" s="41"/>
      <c r="BO490" s="41"/>
      <c r="BP490" s="41"/>
      <c r="BQ490" s="41"/>
    </row>
    <row r="491" spans="1:69">
      <c r="D491" s="10"/>
      <c r="V491" s="16"/>
      <c r="AP491" s="47"/>
      <c r="AX491" s="49"/>
      <c r="AY491" s="49"/>
      <c r="AZ491" s="49"/>
      <c r="BA491" s="41"/>
      <c r="BB491" s="50"/>
      <c r="BC491" s="8"/>
      <c r="BD491" s="54"/>
      <c r="BE491" s="8"/>
      <c r="BF491" s="54"/>
      <c r="BG491" s="41"/>
      <c r="BH491" s="54"/>
      <c r="BI491" s="50"/>
      <c r="BK491" s="41"/>
      <c r="BL491" s="50"/>
      <c r="BM491" s="41"/>
      <c r="BN491" s="41"/>
      <c r="BO491" s="41"/>
      <c r="BP491" s="41"/>
      <c r="BQ491" s="41"/>
    </row>
    <row r="492" spans="1:69">
      <c r="D492" s="10"/>
      <c r="V492" s="16"/>
      <c r="AP492" s="47"/>
      <c r="AX492" s="49"/>
      <c r="AY492" s="49"/>
      <c r="AZ492" s="49"/>
      <c r="BA492" s="41"/>
      <c r="BB492" s="50"/>
      <c r="BC492" s="8"/>
      <c r="BD492" s="54"/>
      <c r="BE492" s="8"/>
      <c r="BF492" s="54"/>
      <c r="BG492" s="41"/>
      <c r="BH492" s="54"/>
      <c r="BI492" s="50"/>
      <c r="BK492" s="41"/>
      <c r="BL492" s="50"/>
      <c r="BM492" s="41"/>
      <c r="BN492" s="41"/>
      <c r="BO492" s="41"/>
      <c r="BP492" s="41"/>
      <c r="BQ492" s="41"/>
    </row>
    <row r="493" spans="1:69">
      <c r="D493" s="10"/>
      <c r="V493" s="16"/>
      <c r="AP493" s="47"/>
      <c r="AX493" s="49"/>
      <c r="AY493" s="49"/>
      <c r="AZ493" s="49"/>
      <c r="BA493" s="41"/>
      <c r="BB493" s="50"/>
      <c r="BC493" s="8"/>
      <c r="BD493" s="54"/>
      <c r="BE493" s="8"/>
      <c r="BF493" s="54"/>
      <c r="BG493" s="41"/>
      <c r="BH493" s="54"/>
      <c r="BI493" s="50"/>
      <c r="BK493" s="41"/>
      <c r="BL493" s="50"/>
      <c r="BM493" s="41"/>
      <c r="BN493" s="41"/>
      <c r="BO493" s="41"/>
      <c r="BP493" s="41"/>
      <c r="BQ493" s="41"/>
    </row>
    <row r="494" spans="1:69">
      <c r="D494" s="10"/>
      <c r="V494" s="16"/>
      <c r="AP494" s="47"/>
      <c r="AX494" s="49"/>
      <c r="AY494" s="49"/>
      <c r="AZ494" s="49"/>
      <c r="BA494" s="41"/>
      <c r="BB494" s="50"/>
      <c r="BC494" s="8"/>
      <c r="BD494" s="54"/>
      <c r="BE494" s="8"/>
      <c r="BF494" s="54"/>
      <c r="BG494" s="41"/>
      <c r="BH494" s="54"/>
      <c r="BI494" s="50"/>
      <c r="BK494" s="41"/>
      <c r="BL494" s="50"/>
      <c r="BM494" s="41"/>
      <c r="BN494" s="41"/>
      <c r="BO494" s="41"/>
      <c r="BP494" s="41"/>
      <c r="BQ494" s="41"/>
    </row>
    <row r="495" spans="1:69">
      <c r="D495" s="10"/>
      <c r="V495" s="16"/>
      <c r="AP495" s="47"/>
      <c r="AX495" s="49"/>
      <c r="AY495" s="49"/>
      <c r="AZ495" s="49"/>
      <c r="BA495" s="41"/>
      <c r="BB495" s="50"/>
      <c r="BC495" s="8"/>
      <c r="BD495" s="54"/>
      <c r="BE495" s="8"/>
      <c r="BF495" s="54"/>
      <c r="BG495" s="41"/>
      <c r="BH495" s="54"/>
      <c r="BI495" s="50"/>
      <c r="BK495" s="41"/>
      <c r="BL495" s="50"/>
      <c r="BM495" s="41"/>
      <c r="BN495" s="41"/>
      <c r="BO495" s="41"/>
      <c r="BP495" s="41"/>
      <c r="BQ495" s="41"/>
    </row>
    <row r="496" spans="1:69">
      <c r="D496" s="10"/>
      <c r="V496" s="16"/>
      <c r="AP496" s="47"/>
      <c r="AX496" s="49"/>
      <c r="AY496" s="49"/>
      <c r="AZ496" s="49"/>
      <c r="BA496" s="41"/>
      <c r="BB496" s="50"/>
      <c r="BC496" s="8"/>
      <c r="BD496" s="54"/>
      <c r="BE496" s="8"/>
      <c r="BF496" s="54"/>
      <c r="BG496" s="41"/>
      <c r="BH496" s="54"/>
      <c r="BI496" s="50"/>
      <c r="BK496" s="41"/>
      <c r="BL496" s="50"/>
      <c r="BM496" s="41"/>
      <c r="BN496" s="41"/>
      <c r="BO496" s="41"/>
      <c r="BP496" s="41"/>
      <c r="BQ496" s="41"/>
    </row>
    <row r="497" spans="4:69">
      <c r="D497" s="10"/>
      <c r="V497" s="16"/>
      <c r="AP497" s="47"/>
      <c r="AX497" s="49"/>
      <c r="AY497" s="49"/>
      <c r="AZ497" s="49"/>
      <c r="BA497" s="41"/>
      <c r="BB497" s="50"/>
      <c r="BC497" s="8"/>
      <c r="BD497" s="54"/>
      <c r="BE497" s="8"/>
      <c r="BF497" s="54"/>
      <c r="BG497" s="41"/>
      <c r="BH497" s="54"/>
      <c r="BI497" s="50"/>
      <c r="BK497" s="41"/>
      <c r="BL497" s="50"/>
      <c r="BM497" s="41"/>
      <c r="BN497" s="41"/>
      <c r="BO497" s="41"/>
      <c r="BP497" s="41"/>
      <c r="BQ497" s="41"/>
    </row>
    <row r="498" spans="4:69">
      <c r="D498" s="10"/>
      <c r="V498" s="16"/>
      <c r="AP498" s="47"/>
      <c r="AX498" s="49"/>
      <c r="AY498" s="49"/>
      <c r="AZ498" s="49"/>
      <c r="BA498" s="41"/>
      <c r="BB498" s="50"/>
      <c r="BC498" s="8"/>
      <c r="BD498" s="54"/>
      <c r="BE498" s="8"/>
      <c r="BF498" s="54"/>
      <c r="BG498" s="41"/>
      <c r="BH498" s="54"/>
      <c r="BI498" s="50"/>
      <c r="BK498" s="41"/>
      <c r="BL498" s="50"/>
      <c r="BM498" s="41"/>
      <c r="BN498" s="41"/>
      <c r="BO498" s="41"/>
      <c r="BP498" s="41"/>
      <c r="BQ498" s="41"/>
    </row>
    <row r="499" spans="4:69">
      <c r="D499" s="10"/>
      <c r="V499" s="16"/>
      <c r="AP499" s="47"/>
      <c r="AX499" s="49"/>
      <c r="AY499" s="49"/>
      <c r="AZ499" s="49"/>
      <c r="BA499" s="41"/>
      <c r="BB499" s="50"/>
      <c r="BC499" s="8"/>
      <c r="BD499" s="54"/>
      <c r="BE499" s="8"/>
      <c r="BF499" s="54"/>
      <c r="BG499" s="41"/>
      <c r="BH499" s="54"/>
      <c r="BI499" s="50"/>
      <c r="BK499" s="41"/>
      <c r="BL499" s="50"/>
      <c r="BM499" s="41"/>
      <c r="BN499" s="41"/>
      <c r="BO499" s="41"/>
      <c r="BP499" s="41"/>
      <c r="BQ499" s="41"/>
    </row>
    <row r="500" spans="4:69">
      <c r="D500" s="10"/>
      <c r="V500" s="16"/>
      <c r="AP500" s="47"/>
      <c r="AX500" s="49"/>
      <c r="AY500" s="49"/>
      <c r="AZ500" s="49"/>
      <c r="BA500" s="41"/>
      <c r="BB500" s="50"/>
      <c r="BC500" s="8"/>
      <c r="BD500" s="54"/>
      <c r="BE500" s="8"/>
      <c r="BF500" s="54"/>
      <c r="BG500" s="41"/>
      <c r="BH500" s="54"/>
      <c r="BI500" s="50"/>
      <c r="BK500" s="41"/>
      <c r="BL500" s="50"/>
      <c r="BM500" s="41"/>
      <c r="BN500" s="41"/>
      <c r="BO500" s="41"/>
      <c r="BP500" s="41"/>
      <c r="BQ500" s="41"/>
    </row>
    <row r="501" spans="4:69">
      <c r="D501" s="10"/>
      <c r="V501" s="16"/>
      <c r="AP501" s="47"/>
      <c r="AX501" s="49"/>
      <c r="AY501" s="49"/>
      <c r="AZ501" s="49"/>
      <c r="BA501" s="41"/>
      <c r="BB501" s="50"/>
      <c r="BC501" s="8"/>
      <c r="BD501" s="54"/>
      <c r="BE501" s="8"/>
      <c r="BF501" s="54"/>
      <c r="BG501" s="41"/>
      <c r="BH501" s="54"/>
      <c r="BI501" s="50"/>
      <c r="BK501" s="41"/>
      <c r="BL501" s="50"/>
      <c r="BM501" s="41"/>
      <c r="BN501" s="41"/>
      <c r="BO501" s="41"/>
      <c r="BP501" s="41"/>
      <c r="BQ501" s="41"/>
    </row>
    <row r="502" spans="4:69">
      <c r="D502" s="10"/>
      <c r="V502" s="16"/>
      <c r="AP502" s="47"/>
      <c r="AX502" s="49"/>
      <c r="AY502" s="49"/>
      <c r="AZ502" s="49"/>
      <c r="BA502" s="41"/>
      <c r="BB502" s="50"/>
      <c r="BC502" s="8"/>
      <c r="BD502" s="54"/>
      <c r="BE502" s="8"/>
      <c r="BF502" s="54"/>
      <c r="BG502" s="41"/>
      <c r="BH502" s="54"/>
      <c r="BI502" s="50"/>
      <c r="BK502" s="41"/>
      <c r="BL502" s="50"/>
      <c r="BM502" s="41"/>
      <c r="BN502" s="41"/>
      <c r="BO502" s="41"/>
      <c r="BP502" s="41"/>
      <c r="BQ502" s="41"/>
    </row>
    <row r="503" spans="4:69">
      <c r="D503" s="10"/>
      <c r="V503" s="16"/>
      <c r="AP503" s="47"/>
      <c r="BA503" s="41"/>
      <c r="BK503" s="41"/>
      <c r="BM503" s="41"/>
      <c r="BN503" s="41"/>
      <c r="BO503" s="41"/>
      <c r="BP503" s="41"/>
      <c r="BQ503" s="41"/>
    </row>
    <row r="504" spans="4:69">
      <c r="D504" s="10"/>
      <c r="V504" s="16"/>
      <c r="AP504" s="47"/>
      <c r="BA504" s="41"/>
      <c r="BK504" s="41"/>
      <c r="BM504" s="41"/>
      <c r="BN504" s="41"/>
      <c r="BO504" s="41"/>
      <c r="BP504" s="41"/>
      <c r="BQ504" s="41"/>
    </row>
    <row r="505" spans="4:69">
      <c r="D505" s="10"/>
      <c r="V505" s="16"/>
      <c r="AP505" s="47"/>
      <c r="BA505" s="41"/>
      <c r="BK505" s="41"/>
      <c r="BM505" s="41"/>
      <c r="BN505" s="41"/>
      <c r="BO505" s="41"/>
      <c r="BP505" s="41"/>
      <c r="BQ505" s="41"/>
    </row>
    <row r="506" spans="4:69">
      <c r="D506" s="10"/>
      <c r="V506" s="16"/>
      <c r="AP506" s="47"/>
      <c r="BA506" s="41"/>
      <c r="BK506" s="41"/>
      <c r="BM506" s="41"/>
      <c r="BN506" s="41"/>
      <c r="BO506" s="41"/>
      <c r="BP506" s="41"/>
      <c r="BQ506" s="41"/>
    </row>
    <row r="507" spans="4:69">
      <c r="D507" s="10"/>
      <c r="V507" s="16"/>
      <c r="AP507" s="47"/>
      <c r="BA507" s="41"/>
      <c r="BK507" s="41"/>
      <c r="BM507" s="41"/>
      <c r="BN507" s="41"/>
      <c r="BO507" s="41"/>
      <c r="BP507" s="41"/>
      <c r="BQ507" s="41"/>
    </row>
    <row r="508" spans="4:69">
      <c r="D508" s="10"/>
      <c r="V508" s="16"/>
      <c r="AP508" s="47"/>
      <c r="BA508" s="41"/>
      <c r="BK508" s="41"/>
      <c r="BM508" s="41"/>
      <c r="BN508" s="41"/>
      <c r="BO508" s="41"/>
      <c r="BP508" s="41"/>
      <c r="BQ508" s="41"/>
    </row>
    <row r="509" spans="4:69">
      <c r="D509" s="10"/>
      <c r="V509" s="16"/>
      <c r="AP509" s="47"/>
      <c r="BA509" s="41"/>
      <c r="BK509" s="41"/>
      <c r="BM509" s="41"/>
      <c r="BN509" s="41"/>
      <c r="BO509" s="41"/>
      <c r="BP509" s="41"/>
      <c r="BQ509" s="41"/>
    </row>
    <row r="510" spans="4:69">
      <c r="D510" s="10"/>
      <c r="V510" s="16"/>
      <c r="AP510" s="47"/>
      <c r="BA510" s="41"/>
      <c r="BK510" s="41"/>
      <c r="BM510" s="41"/>
      <c r="BN510" s="41"/>
      <c r="BO510" s="41"/>
      <c r="BP510" s="41"/>
      <c r="BQ510" s="41"/>
    </row>
    <row r="511" spans="4:69">
      <c r="D511" s="10"/>
      <c r="V511" s="16"/>
      <c r="AP511" s="47"/>
      <c r="BA511" s="41"/>
      <c r="BK511" s="41"/>
      <c r="BM511" s="41"/>
      <c r="BN511" s="41"/>
      <c r="BO511" s="41"/>
      <c r="BP511" s="41"/>
      <c r="BQ511" s="41"/>
    </row>
    <row r="512" spans="4:69">
      <c r="D512" s="10"/>
      <c r="V512" s="16"/>
      <c r="AP512" s="47"/>
      <c r="BA512" s="41"/>
      <c r="BK512" s="41"/>
      <c r="BM512" s="41"/>
      <c r="BN512" s="41"/>
      <c r="BO512" s="41"/>
      <c r="BP512" s="41"/>
      <c r="BQ512" s="41"/>
    </row>
    <row r="513" spans="4:69">
      <c r="D513" s="10"/>
      <c r="V513" s="16"/>
      <c r="AP513" s="47"/>
      <c r="BA513" s="41"/>
      <c r="BK513" s="41"/>
      <c r="BM513" s="41"/>
      <c r="BN513" s="41"/>
      <c r="BO513" s="41"/>
      <c r="BP513" s="41"/>
      <c r="BQ513" s="41"/>
    </row>
    <row r="514" spans="4:69">
      <c r="D514" s="10"/>
      <c r="V514" s="16"/>
      <c r="BA514" s="41"/>
      <c r="BK514" s="41"/>
      <c r="BM514" s="41"/>
      <c r="BN514" s="41"/>
      <c r="BO514" s="41"/>
      <c r="BP514" s="41"/>
      <c r="BQ514" s="41"/>
    </row>
    <row r="515" spans="4:69">
      <c r="D515" s="10"/>
      <c r="V515" s="16"/>
      <c r="BA515" s="41"/>
      <c r="BK515" s="41"/>
      <c r="BM515" s="41"/>
      <c r="BN515" s="41"/>
      <c r="BO515" s="41"/>
      <c r="BP515" s="41"/>
      <c r="BQ515" s="41"/>
    </row>
    <row r="516" spans="4:69">
      <c r="D516" s="10"/>
      <c r="V516" s="16"/>
      <c r="BA516" s="41"/>
      <c r="BK516" s="41"/>
      <c r="BM516" s="41"/>
      <c r="BN516" s="41"/>
      <c r="BO516" s="41"/>
      <c r="BP516" s="41"/>
      <c r="BQ516" s="41"/>
    </row>
    <row r="517" spans="4:69">
      <c r="D517" s="10"/>
      <c r="V517" s="16"/>
      <c r="BA517" s="41"/>
      <c r="BK517" s="41"/>
      <c r="BM517" s="41"/>
      <c r="BN517" s="41"/>
      <c r="BO517" s="41"/>
      <c r="BP517" s="41"/>
      <c r="BQ517" s="41"/>
    </row>
    <row r="518" spans="4:69">
      <c r="D518" s="10"/>
      <c r="V518" s="16"/>
      <c r="BA518" s="41"/>
      <c r="BK518" s="41"/>
      <c r="BM518" s="41"/>
      <c r="BN518" s="41"/>
      <c r="BO518" s="41"/>
      <c r="BP518" s="41"/>
      <c r="BQ518" s="41"/>
    </row>
    <row r="519" spans="4:69">
      <c r="D519" s="10"/>
      <c r="V519" s="16"/>
      <c r="BA519" s="41"/>
      <c r="BK519" s="41"/>
      <c r="BM519" s="41"/>
      <c r="BN519" s="41"/>
      <c r="BO519" s="41"/>
      <c r="BP519" s="41"/>
      <c r="BQ519" s="41"/>
    </row>
    <row r="520" spans="4:69">
      <c r="D520" s="10"/>
      <c r="V520" s="16"/>
      <c r="BA520" s="41"/>
      <c r="BK520" s="41"/>
      <c r="BM520" s="41"/>
      <c r="BN520" s="41"/>
      <c r="BO520" s="41"/>
      <c r="BP520" s="41"/>
      <c r="BQ520" s="41"/>
    </row>
    <row r="521" spans="4:69">
      <c r="D521" s="10"/>
      <c r="V521" s="16"/>
      <c r="BA521" s="41"/>
      <c r="BK521" s="41"/>
      <c r="BM521" s="41"/>
      <c r="BN521" s="41"/>
      <c r="BO521" s="41"/>
      <c r="BP521" s="41"/>
      <c r="BQ521" s="41"/>
    </row>
    <row r="522" spans="4:69">
      <c r="D522" s="10"/>
      <c r="L522" s="64"/>
      <c r="M522" s="16"/>
      <c r="V522" s="16"/>
      <c r="BA522" s="41"/>
      <c r="BK522" s="41"/>
      <c r="BM522" s="41"/>
      <c r="BN522" s="41"/>
      <c r="BO522" s="41"/>
      <c r="BP522" s="41"/>
      <c r="BQ522" s="41"/>
    </row>
    <row r="523" spans="4:69">
      <c r="D523" s="10"/>
      <c r="L523" s="64"/>
      <c r="M523" s="16"/>
      <c r="V523" s="16"/>
    </row>
    <row r="524" spans="4:69">
      <c r="D524" s="10"/>
      <c r="L524" s="64"/>
      <c r="M524" s="16"/>
      <c r="V524" s="16"/>
    </row>
    <row r="525" spans="4:69">
      <c r="D525" s="10"/>
      <c r="L525" s="64"/>
      <c r="M525" s="16"/>
      <c r="V525" s="16"/>
    </row>
    <row r="526" spans="4:69">
      <c r="D526" s="10"/>
      <c r="L526" s="64"/>
      <c r="M526" s="16"/>
      <c r="V526" s="16"/>
    </row>
    <row r="527" spans="4:69">
      <c r="D527" s="10"/>
      <c r="L527" s="64"/>
      <c r="M527" s="16"/>
      <c r="V527" s="16"/>
    </row>
    <row r="528" spans="4:69">
      <c r="D528" s="10"/>
      <c r="L528" s="64"/>
      <c r="M528" s="16"/>
      <c r="V528" s="16"/>
    </row>
    <row r="529" spans="4:22">
      <c r="D529" s="10"/>
      <c r="L529" s="64"/>
      <c r="M529" s="16"/>
      <c r="V529" s="16"/>
    </row>
    <row r="530" spans="4:22">
      <c r="D530" s="10"/>
      <c r="L530" s="64"/>
      <c r="M530" s="16"/>
      <c r="V530" s="16"/>
    </row>
    <row r="531" spans="4:22">
      <c r="D531" s="10"/>
      <c r="L531" s="64"/>
      <c r="M531" s="16"/>
      <c r="V531" s="16"/>
    </row>
    <row r="532" spans="4:22">
      <c r="D532" s="10"/>
      <c r="L532" s="64"/>
      <c r="M532" s="16"/>
      <c r="V532" s="16"/>
    </row>
    <row r="533" spans="4:22">
      <c r="D533" s="10"/>
      <c r="L533" s="64"/>
      <c r="M533" s="16"/>
      <c r="V533" s="16"/>
    </row>
    <row r="534" spans="4:22">
      <c r="D534" s="10"/>
      <c r="L534" s="64"/>
      <c r="M534" s="16"/>
      <c r="V534" s="16"/>
    </row>
    <row r="535" spans="4:22">
      <c r="D535" s="10"/>
      <c r="L535" s="64"/>
      <c r="M535" s="16"/>
      <c r="V535" s="16"/>
    </row>
    <row r="536" spans="4:22">
      <c r="D536" s="10"/>
      <c r="L536" s="64"/>
      <c r="M536" s="16"/>
      <c r="V536" s="16"/>
    </row>
    <row r="537" spans="4:22">
      <c r="D537" s="10"/>
      <c r="L537" s="64"/>
      <c r="M537" s="16"/>
      <c r="V537" s="16"/>
    </row>
    <row r="538" spans="4:22">
      <c r="D538" s="10"/>
      <c r="L538" s="64"/>
      <c r="M538" s="16"/>
      <c r="V538" s="16"/>
    </row>
    <row r="539" spans="4:22">
      <c r="D539" s="10"/>
      <c r="L539" s="64"/>
      <c r="M539" s="16"/>
      <c r="V539" s="16"/>
    </row>
    <row r="540" spans="4:22">
      <c r="D540" s="10"/>
      <c r="L540" s="64"/>
      <c r="M540" s="16"/>
      <c r="V540" s="16"/>
    </row>
    <row r="541" spans="4:22">
      <c r="D541" s="10"/>
      <c r="V541" s="16"/>
    </row>
    <row r="542" spans="4:22">
      <c r="D542" s="10"/>
    </row>
    <row r="543" spans="4:22">
      <c r="D543" s="10"/>
    </row>
    <row r="544" spans="4:22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</sheetData>
  <sheetCalcPr fullCalcOnLoad="1"/>
  <phoneticPr fontId="15"/>
  <pageMargins left="0.5" right="0.5" top="0.75" bottom="1" header="0.5" footer="0.5"/>
  <pageSetup paperSize="0" scale="43" fitToHeight="20" orientation="landscape" horizontalDpi="4294967292" verticalDpi="4294967292"/>
  <headerFooter>
    <oddFooter>&amp;L&amp;10Peter W. Lipman&amp;CPage &amp;P&amp;R&amp;D</oddFooter>
  </headerFooter>
  <rowBreaks count="1" manualBreakCount="1">
    <brk id="183" max="69" man="1"/>
  </rowBreaks>
  <drawing r:id="rId1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Manager/>
  <Company>U.S. Geological Survey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USGS Scientific Investigations Map 3123, table 5</dc:title>
  <dc:subject>Geologic Map of the Cochetopa Park and North Pass Calderas, Northeastern San Juan Mountains, Colorado</dc:subject>
  <dc:creator>Joel E. Robinson and Peter W. Lipman</dc:creator>
  <cp:keywords/>
  <dc:description/>
  <cp:lastModifiedBy>Michael Diggles</cp:lastModifiedBy>
  <cp:lastPrinted>2012-06-13T18:58:19Z</cp:lastPrinted>
  <dcterms:created xsi:type="dcterms:W3CDTF">2002-04-15T17:58:08Z</dcterms:created>
  <dcterms:modified xsi:type="dcterms:W3CDTF">2012-06-13T18:59:06Z</dcterms:modified>
  <cp:category/>
</cp:coreProperties>
</file>